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codeName="ThisWorkbook" hidePivotFieldList="1"/>
  <xr:revisionPtr revIDLastSave="0" documentId="13_ncr:1_{341F07D1-2340-4C3F-AB22-DD2AC3583562}" xr6:coauthVersionLast="47" xr6:coauthVersionMax="47" xr10:uidLastSave="{00000000-0000-0000-0000-000000000000}"/>
  <workbookProtection lockStructure="1"/>
  <bookViews>
    <workbookView xWindow="-120" yWindow="-120" windowWidth="20730" windowHeight="11160" activeTab="2" xr2:uid="{00000000-000D-0000-FFFF-FFFF00000000}"/>
  </bookViews>
  <sheets>
    <sheet name="Page de couverture" sheetId="14" r:id="rId1"/>
    <sheet name="1. Membre du groupe" sheetId="1" r:id="rId2"/>
    <sheet name="2. Produit agricole certifié" sheetId="5" r:id="rId3"/>
    <sheet name="3. Unité agricole" sheetId="3" r:id="rId4"/>
    <sheet name=" Tableau de bord" sheetId="15" r:id="rId5"/>
    <sheet name="Translations" sheetId="18" state="hidden" r:id="rId6"/>
    <sheet name="Liste des produits agricoles" sheetId="13" r:id="rId7"/>
    <sheet name="Document d’orientation" sheetId="19" r:id="rId8"/>
  </sheets>
  <definedNames>
    <definedName name="_xlnm._FilterDatabase" localSheetId="1" hidden="1">'1. Membre du groupe'!$A$2:$AC$913</definedName>
    <definedName name="_xlnm._FilterDatabase" localSheetId="2" hidden="1">'2. Produit agricole certifié'!$S$2:$S$913</definedName>
    <definedName name="_xlnm._FilterDatabase" localSheetId="3" hidden="1">'3. Unité agricole'!$A$2:$E$913</definedName>
    <definedName name="_xlnm._FilterDatabase" localSheetId="6" hidden="1">'Liste des produits agricoles'!$A$1:$D$372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1" i="5" l="1"/>
  <c r="O1" i="5" s="1"/>
  <c r="F1" i="5"/>
  <c r="P1" i="5" s="1"/>
  <c r="G1" i="5"/>
  <c r="D1" i="5"/>
  <c r="L138" i="5"/>
  <c r="L146" i="5"/>
  <c r="L150" i="5"/>
  <c r="L151" i="5"/>
  <c r="L154" i="5"/>
  <c r="L162" i="5"/>
  <c r="L163" i="5"/>
  <c r="L166" i="5"/>
  <c r="L167" i="5"/>
  <c r="L170" i="5"/>
  <c r="L178" i="5"/>
  <c r="L179" i="5"/>
  <c r="L182" i="5"/>
  <c r="L183" i="5"/>
  <c r="L186" i="5"/>
  <c r="L194" i="5"/>
  <c r="L195" i="5"/>
  <c r="L198" i="5"/>
  <c r="L199" i="5"/>
  <c r="L202" i="5"/>
  <c r="L210" i="5"/>
  <c r="L211" i="5"/>
  <c r="L214" i="5"/>
  <c r="L215" i="5"/>
  <c r="L218" i="5"/>
  <c r="L226" i="5"/>
  <c r="L227" i="5"/>
  <c r="L230" i="5"/>
  <c r="L231" i="5"/>
  <c r="L234" i="5"/>
  <c r="L242" i="5"/>
  <c r="L243" i="5"/>
  <c r="L246" i="5"/>
  <c r="L247" i="5"/>
  <c r="L250" i="5"/>
  <c r="L258" i="5"/>
  <c r="L259" i="5"/>
  <c r="L262" i="5"/>
  <c r="L263" i="5"/>
  <c r="L266" i="5"/>
  <c r="L274" i="5"/>
  <c r="L275" i="5"/>
  <c r="L278" i="5"/>
  <c r="L279" i="5"/>
  <c r="L282" i="5"/>
  <c r="L290" i="5"/>
  <c r="L291" i="5"/>
  <c r="L294" i="5"/>
  <c r="L295" i="5"/>
  <c r="L298" i="5"/>
  <c r="L306" i="5"/>
  <c r="L307" i="5"/>
  <c r="L310" i="5"/>
  <c r="L311" i="5"/>
  <c r="L314" i="5"/>
  <c r="L322" i="5"/>
  <c r="L323" i="5"/>
  <c r="L326" i="5"/>
  <c r="L327" i="5"/>
  <c r="L330" i="5"/>
  <c r="L338" i="5"/>
  <c r="L339" i="5"/>
  <c r="L342" i="5"/>
  <c r="L343" i="5"/>
  <c r="L346" i="5"/>
  <c r="L354" i="5"/>
  <c r="L355" i="5"/>
  <c r="L358" i="5"/>
  <c r="L359" i="5"/>
  <c r="L362" i="5"/>
  <c r="M366" i="5"/>
  <c r="M382" i="5"/>
  <c r="M398" i="5"/>
  <c r="M414" i="5"/>
  <c r="M430" i="5"/>
  <c r="M446" i="5"/>
  <c r="M462" i="5"/>
  <c r="M478" i="5"/>
  <c r="M494" i="5"/>
  <c r="L511" i="5"/>
  <c r="L514" i="5"/>
  <c r="L515" i="5"/>
  <c r="L518" i="5"/>
  <c r="L522" i="5"/>
  <c r="L527" i="5"/>
  <c r="L530" i="5"/>
  <c r="L531" i="5"/>
  <c r="L534" i="5"/>
  <c r="L538" i="5"/>
  <c r="L543" i="5"/>
  <c r="L546" i="5"/>
  <c r="L547" i="5"/>
  <c r="L550" i="5"/>
  <c r="L554" i="5"/>
  <c r="L559" i="5"/>
  <c r="L562" i="5"/>
  <c r="L563" i="5"/>
  <c r="L566" i="5"/>
  <c r="L570" i="5"/>
  <c r="L574" i="5"/>
  <c r="L575" i="5"/>
  <c r="L578" i="5"/>
  <c r="L579" i="5"/>
  <c r="L582" i="5"/>
  <c r="L586" i="5"/>
  <c r="L590" i="5"/>
  <c r="L591" i="5"/>
  <c r="L594" i="5"/>
  <c r="L595" i="5"/>
  <c r="L598" i="5"/>
  <c r="P599" i="5"/>
  <c r="L602" i="5"/>
  <c r="P603" i="5"/>
  <c r="L606" i="5"/>
  <c r="L607" i="5"/>
  <c r="L610" i="5"/>
  <c r="P611" i="5"/>
  <c r="L614" i="5"/>
  <c r="P615" i="5"/>
  <c r="L618" i="5"/>
  <c r="P619" i="5"/>
  <c r="L622" i="5"/>
  <c r="P623" i="5"/>
  <c r="L626" i="5"/>
  <c r="P627" i="5"/>
  <c r="L630" i="5"/>
  <c r="P631" i="5"/>
  <c r="L634" i="5"/>
  <c r="P635" i="5"/>
  <c r="L638" i="5"/>
  <c r="L639" i="5"/>
  <c r="L642" i="5"/>
  <c r="P643" i="5"/>
  <c r="L646" i="5"/>
  <c r="P647" i="5"/>
  <c r="L650" i="5"/>
  <c r="P651" i="5"/>
  <c r="L654" i="5"/>
  <c r="P655" i="5"/>
  <c r="L658" i="5"/>
  <c r="P659" i="5"/>
  <c r="L662" i="5"/>
  <c r="P663" i="5"/>
  <c r="L666" i="5"/>
  <c r="P667" i="5"/>
  <c r="L670" i="5"/>
  <c r="L671" i="5"/>
  <c r="L674" i="5"/>
  <c r="P675" i="5"/>
  <c r="L678" i="5"/>
  <c r="P679" i="5"/>
  <c r="L682" i="5"/>
  <c r="L686" i="5"/>
  <c r="P687" i="5"/>
  <c r="L690" i="5"/>
  <c r="P691" i="5"/>
  <c r="L694" i="5"/>
  <c r="P695" i="5"/>
  <c r="L698" i="5"/>
  <c r="P699" i="5"/>
  <c r="L702" i="5"/>
  <c r="L703" i="5"/>
  <c r="L706" i="5"/>
  <c r="P707" i="5"/>
  <c r="L710" i="5"/>
  <c r="O701" i="5"/>
  <c r="M51" i="5"/>
  <c r="M55" i="5"/>
  <c r="M59" i="5"/>
  <c r="M63" i="5"/>
  <c r="M67" i="5"/>
  <c r="M71" i="5"/>
  <c r="M75" i="5"/>
  <c r="M79" i="5"/>
  <c r="M83" i="5"/>
  <c r="M87" i="5"/>
  <c r="M91" i="5"/>
  <c r="M95" i="5"/>
  <c r="M99" i="5"/>
  <c r="M103" i="5"/>
  <c r="M107" i="5"/>
  <c r="M111" i="5"/>
  <c r="P683" i="5"/>
  <c r="P711" i="5"/>
  <c r="P715" i="5"/>
  <c r="P719" i="5"/>
  <c r="P723" i="5"/>
  <c r="P727" i="5"/>
  <c r="P731" i="5"/>
  <c r="P735" i="5"/>
  <c r="P739" i="5"/>
  <c r="P743" i="5"/>
  <c r="P747" i="5"/>
  <c r="P751" i="5"/>
  <c r="P755" i="5"/>
  <c r="P759" i="5"/>
  <c r="P763" i="5"/>
  <c r="P767" i="5"/>
  <c r="P771" i="5"/>
  <c r="P775" i="5"/>
  <c r="P779" i="5"/>
  <c r="P783" i="5"/>
  <c r="P787" i="5"/>
  <c r="P791" i="5"/>
  <c r="P795" i="5"/>
  <c r="P799" i="5"/>
  <c r="P803" i="5"/>
  <c r="P807" i="5"/>
  <c r="P811" i="5"/>
  <c r="P815" i="5"/>
  <c r="P819" i="5"/>
  <c r="P823" i="5"/>
  <c r="P827" i="5"/>
  <c r="P831" i="5"/>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34" i="3"/>
  <c r="F35" i="3"/>
  <c r="F36" i="3"/>
  <c r="F37" i="3"/>
  <c r="F38" i="3"/>
  <c r="F39" i="3"/>
  <c r="F40" i="3"/>
  <c r="F41" i="3"/>
  <c r="F42" i="3"/>
  <c r="F3" i="3"/>
  <c r="F43" i="3"/>
  <c r="F4" i="3"/>
  <c r="F5"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6" i="3"/>
  <c r="F102" i="3"/>
  <c r="F103" i="3"/>
  <c r="F104" i="3"/>
  <c r="F7" i="3"/>
  <c r="F105" i="3"/>
  <c r="F8" i="3"/>
  <c r="F106" i="3"/>
  <c r="F107" i="3"/>
  <c r="F108" i="3"/>
  <c r="F109" i="3"/>
  <c r="F110" i="3"/>
  <c r="F111" i="3"/>
  <c r="F112" i="3"/>
  <c r="F113" i="3"/>
  <c r="F114" i="3"/>
  <c r="F115" i="3"/>
  <c r="F116" i="3"/>
  <c r="F117" i="3"/>
  <c r="F118" i="3"/>
  <c r="F119" i="3"/>
  <c r="F120" i="3"/>
  <c r="F121" i="3"/>
  <c r="F122" i="3"/>
  <c r="F123" i="3"/>
  <c r="F124" i="3"/>
  <c r="F125" i="3"/>
  <c r="F126" i="3"/>
  <c r="F127" i="3"/>
  <c r="F128" i="3"/>
  <c r="F129" i="3"/>
  <c r="F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748" i="3"/>
  <c r="F749" i="3"/>
  <c r="F750" i="3"/>
  <c r="F26" i="3"/>
  <c r="F751" i="3"/>
  <c r="F752" i="3"/>
  <c r="F753" i="3"/>
  <c r="F754" i="3"/>
  <c r="F755" i="3"/>
  <c r="F756" i="3"/>
  <c r="F757" i="3"/>
  <c r="F758" i="3"/>
  <c r="F759" i="3"/>
  <c r="F760" i="3"/>
  <c r="F761" i="3"/>
  <c r="F762" i="3"/>
  <c r="F763" i="3"/>
  <c r="F27" i="3"/>
  <c r="F764" i="3"/>
  <c r="F765" i="3"/>
  <c r="F766" i="3"/>
  <c r="F767" i="3"/>
  <c r="F768" i="3"/>
  <c r="F28" i="3"/>
  <c r="F769" i="3"/>
  <c r="F770" i="3"/>
  <c r="F771" i="3"/>
  <c r="F772" i="3"/>
  <c r="F773" i="3"/>
  <c r="F774" i="3"/>
  <c r="F775" i="3"/>
  <c r="F776" i="3"/>
  <c r="F777" i="3"/>
  <c r="F778" i="3"/>
  <c r="F779" i="3"/>
  <c r="F780" i="3"/>
  <c r="F781" i="3"/>
  <c r="F782" i="3"/>
  <c r="F783" i="3"/>
  <c r="F784" i="3"/>
  <c r="F785" i="3"/>
  <c r="F29" i="3"/>
  <c r="F786" i="3"/>
  <c r="F787" i="3"/>
  <c r="F788" i="3"/>
  <c r="F789" i="3"/>
  <c r="F30" i="3"/>
  <c r="F790" i="3"/>
  <c r="F31" i="3"/>
  <c r="F791" i="3"/>
  <c r="F792" i="3"/>
  <c r="F793" i="3"/>
  <c r="F794" i="3"/>
  <c r="F795" i="3"/>
  <c r="F796" i="3"/>
  <c r="F797" i="3"/>
  <c r="F798" i="3"/>
  <c r="F799" i="3"/>
  <c r="F800" i="3"/>
  <c r="F801" i="3"/>
  <c r="F802" i="3"/>
  <c r="F803" i="3"/>
  <c r="F32"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F832" i="3"/>
  <c r="F833" i="3"/>
  <c r="F834" i="3"/>
  <c r="F835" i="3"/>
  <c r="F836" i="3"/>
  <c r="F837" i="3"/>
  <c r="F838" i="3"/>
  <c r="F839" i="3"/>
  <c r="F840" i="3"/>
  <c r="F841" i="3"/>
  <c r="F842" i="3"/>
  <c r="F843" i="3"/>
  <c r="F844" i="3"/>
  <c r="F845" i="3"/>
  <c r="F846" i="3"/>
  <c r="F847" i="3"/>
  <c r="F848" i="3"/>
  <c r="F849" i="3"/>
  <c r="F850" i="3"/>
  <c r="F851" i="3"/>
  <c r="F852" i="3"/>
  <c r="F853" i="3"/>
  <c r="F854" i="3"/>
  <c r="F855" i="3"/>
  <c r="F856" i="3"/>
  <c r="F857" i="3"/>
  <c r="F858" i="3"/>
  <c r="F859" i="3"/>
  <c r="F860" i="3"/>
  <c r="F861" i="3"/>
  <c r="F862" i="3"/>
  <c r="F863" i="3"/>
  <c r="F864" i="3"/>
  <c r="F865" i="3"/>
  <c r="F33" i="3"/>
  <c r="F866" i="3"/>
  <c r="F867" i="3"/>
  <c r="F868" i="3"/>
  <c r="F869" i="3"/>
  <c r="F870" i="3"/>
  <c r="F871" i="3"/>
  <c r="F872" i="3"/>
  <c r="F873" i="3"/>
  <c r="F874" i="3"/>
  <c r="F875" i="3"/>
  <c r="F876" i="3"/>
  <c r="F877" i="3"/>
  <c r="F878" i="3"/>
  <c r="F879" i="3"/>
  <c r="F880" i="3"/>
  <c r="F881" i="3"/>
  <c r="F882" i="3"/>
  <c r="F883" i="3"/>
  <c r="F884" i="3"/>
  <c r="F885" i="3"/>
  <c r="F886" i="3"/>
  <c r="F887" i="3"/>
  <c r="F888" i="3"/>
  <c r="F889" i="3"/>
  <c r="F890" i="3"/>
  <c r="F891" i="3"/>
  <c r="F892" i="3"/>
  <c r="F893" i="3"/>
  <c r="F894" i="3"/>
  <c r="F895" i="3"/>
  <c r="F896" i="3"/>
  <c r="F897" i="3"/>
  <c r="F898" i="3"/>
  <c r="F899" i="3"/>
  <c r="F900" i="3"/>
  <c r="F901" i="3"/>
  <c r="F902" i="3"/>
  <c r="F903" i="3"/>
  <c r="F904" i="3"/>
  <c r="F905" i="3"/>
  <c r="F906" i="3"/>
  <c r="F907" i="3"/>
  <c r="F908" i="3"/>
  <c r="F909" i="3"/>
  <c r="F910" i="3"/>
  <c r="F911" i="3"/>
  <c r="F912" i="3"/>
  <c r="F913" i="3"/>
  <c r="F264" i="3"/>
  <c r="F265" i="3"/>
  <c r="F10" i="3"/>
  <c r="F266" i="3"/>
  <c r="F267" i="3"/>
  <c r="F268" i="3"/>
  <c r="F11"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12" i="3"/>
  <c r="F312" i="3"/>
  <c r="F13" i="3"/>
  <c r="F313" i="3"/>
  <c r="F14" i="3"/>
  <c r="F15" i="3"/>
  <c r="F16" i="3"/>
  <c r="F314" i="3"/>
  <c r="F17" i="3"/>
  <c r="F315" i="3"/>
  <c r="F316" i="3"/>
  <c r="F317" i="3"/>
  <c r="F318" i="3"/>
  <c r="F319" i="3"/>
  <c r="F320" i="3"/>
  <c r="F321" i="3"/>
  <c r="F322" i="3"/>
  <c r="F323" i="3"/>
  <c r="F324" i="3"/>
  <c r="F325" i="3"/>
  <c r="F326" i="3"/>
  <c r="F327" i="3"/>
  <c r="F328" i="3"/>
  <c r="F329" i="3"/>
  <c r="F330" i="3"/>
  <c r="F331" i="3"/>
  <c r="F332" i="3"/>
  <c r="F333" i="3"/>
  <c r="F334" i="3"/>
  <c r="F335" i="3"/>
  <c r="F18" i="3"/>
  <c r="F336" i="3"/>
  <c r="F337" i="3"/>
  <c r="F338" i="3"/>
  <c r="F339" i="3"/>
  <c r="F340" i="3"/>
  <c r="F341" i="3"/>
  <c r="F19" i="3"/>
  <c r="F20" i="3"/>
  <c r="F342" i="3"/>
  <c r="F21" i="3"/>
  <c r="F343" i="3"/>
  <c r="F344" i="3"/>
  <c r="F345" i="3"/>
  <c r="F346" i="3"/>
  <c r="F347" i="3"/>
  <c r="F348" i="3"/>
  <c r="F22" i="3"/>
  <c r="F349" i="3"/>
  <c r="F350" i="3"/>
  <c r="F351" i="3"/>
  <c r="F23" i="3"/>
  <c r="F352" i="3"/>
  <c r="F353" i="3"/>
  <c r="F354" i="3"/>
  <c r="F355" i="3"/>
  <c r="F24" i="3"/>
  <c r="F356" i="3"/>
  <c r="F357" i="3"/>
  <c r="F358" i="3"/>
  <c r="F359" i="3"/>
  <c r="F25"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G698" i="3"/>
  <c r="G699"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34" i="3"/>
  <c r="G35" i="3"/>
  <c r="G36" i="3"/>
  <c r="G37" i="3"/>
  <c r="G38" i="3"/>
  <c r="G39" i="3"/>
  <c r="G40" i="3"/>
  <c r="G41" i="3"/>
  <c r="G42" i="3"/>
  <c r="G3" i="3"/>
  <c r="G43" i="3"/>
  <c r="G4" i="3"/>
  <c r="G5"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6" i="3"/>
  <c r="G102" i="3"/>
  <c r="G103" i="3"/>
  <c r="G104" i="3"/>
  <c r="G7" i="3"/>
  <c r="G105" i="3"/>
  <c r="G8" i="3"/>
  <c r="G106" i="3"/>
  <c r="G107" i="3"/>
  <c r="G108" i="3"/>
  <c r="G109" i="3"/>
  <c r="G110" i="3"/>
  <c r="G111" i="3"/>
  <c r="G112" i="3"/>
  <c r="G113" i="3"/>
  <c r="G114" i="3"/>
  <c r="G115" i="3"/>
  <c r="G116" i="3"/>
  <c r="G117" i="3"/>
  <c r="G118" i="3"/>
  <c r="G119" i="3"/>
  <c r="G120" i="3"/>
  <c r="G121" i="3"/>
  <c r="G122" i="3"/>
  <c r="G123" i="3"/>
  <c r="G124" i="3"/>
  <c r="G125" i="3"/>
  <c r="G126" i="3"/>
  <c r="G127" i="3"/>
  <c r="G128" i="3"/>
  <c r="G129" i="3"/>
  <c r="G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748" i="3"/>
  <c r="G749" i="3"/>
  <c r="G750" i="3"/>
  <c r="G26" i="3"/>
  <c r="G751" i="3"/>
  <c r="G752" i="3"/>
  <c r="G753" i="3"/>
  <c r="G754" i="3"/>
  <c r="G755" i="3"/>
  <c r="G756" i="3"/>
  <c r="G757" i="3"/>
  <c r="G758" i="3"/>
  <c r="G759" i="3"/>
  <c r="G760" i="3"/>
  <c r="G761" i="3"/>
  <c r="G762" i="3"/>
  <c r="G763" i="3"/>
  <c r="G27" i="3"/>
  <c r="G764" i="3"/>
  <c r="G765" i="3"/>
  <c r="G766" i="3"/>
  <c r="G767" i="3"/>
  <c r="G768" i="3"/>
  <c r="G28" i="3"/>
  <c r="G769" i="3"/>
  <c r="G770" i="3"/>
  <c r="G771" i="3"/>
  <c r="G772" i="3"/>
  <c r="G773" i="3"/>
  <c r="G774" i="3"/>
  <c r="G775" i="3"/>
  <c r="G776" i="3"/>
  <c r="G777" i="3"/>
  <c r="G778" i="3"/>
  <c r="G779" i="3"/>
  <c r="G780" i="3"/>
  <c r="G781" i="3"/>
  <c r="G782" i="3"/>
  <c r="G783" i="3"/>
  <c r="G784" i="3"/>
  <c r="G785" i="3"/>
  <c r="G29" i="3"/>
  <c r="G786" i="3"/>
  <c r="G787" i="3"/>
  <c r="G788" i="3"/>
  <c r="G789" i="3"/>
  <c r="G30" i="3"/>
  <c r="G790" i="3"/>
  <c r="G31" i="3"/>
  <c r="G791" i="3"/>
  <c r="G792" i="3"/>
  <c r="G793" i="3"/>
  <c r="G794" i="3"/>
  <c r="G795" i="3"/>
  <c r="G796" i="3"/>
  <c r="G797" i="3"/>
  <c r="G798" i="3"/>
  <c r="G799" i="3"/>
  <c r="G800" i="3"/>
  <c r="G801" i="3"/>
  <c r="G802" i="3"/>
  <c r="G803" i="3"/>
  <c r="G32"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G832" i="3"/>
  <c r="G833" i="3"/>
  <c r="G834" i="3"/>
  <c r="G835" i="3"/>
  <c r="G836" i="3"/>
  <c r="G837" i="3"/>
  <c r="G838" i="3"/>
  <c r="G839"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G865" i="3"/>
  <c r="G33" i="3"/>
  <c r="G866" i="3"/>
  <c r="G867" i="3"/>
  <c r="G868" i="3"/>
  <c r="G869" i="3"/>
  <c r="G870" i="3"/>
  <c r="G871" i="3"/>
  <c r="G872" i="3"/>
  <c r="G873" i="3"/>
  <c r="G874" i="3"/>
  <c r="G875" i="3"/>
  <c r="G876" i="3"/>
  <c r="G877" i="3"/>
  <c r="G878" i="3"/>
  <c r="G879" i="3"/>
  <c r="G880" i="3"/>
  <c r="G881" i="3"/>
  <c r="G882" i="3"/>
  <c r="G883" i="3"/>
  <c r="G884" i="3"/>
  <c r="G885" i="3"/>
  <c r="G886" i="3"/>
  <c r="G887" i="3"/>
  <c r="G888" i="3"/>
  <c r="G889" i="3"/>
  <c r="G890" i="3"/>
  <c r="G891" i="3"/>
  <c r="G892" i="3"/>
  <c r="G893" i="3"/>
  <c r="G894" i="3"/>
  <c r="G895" i="3"/>
  <c r="G896" i="3"/>
  <c r="G897" i="3"/>
  <c r="G898" i="3"/>
  <c r="G899" i="3"/>
  <c r="G900" i="3"/>
  <c r="G901" i="3"/>
  <c r="G902" i="3"/>
  <c r="G903" i="3"/>
  <c r="G904" i="3"/>
  <c r="G905" i="3"/>
  <c r="G906" i="3"/>
  <c r="G907" i="3"/>
  <c r="G908" i="3"/>
  <c r="G909" i="3"/>
  <c r="G910" i="3"/>
  <c r="G911" i="3"/>
  <c r="G912" i="3"/>
  <c r="G913" i="3"/>
  <c r="G264" i="3"/>
  <c r="G265" i="3"/>
  <c r="G10" i="3"/>
  <c r="G266" i="3"/>
  <c r="G267" i="3"/>
  <c r="G268" i="3"/>
  <c r="G11"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12" i="3"/>
  <c r="G312" i="3"/>
  <c r="G13" i="3"/>
  <c r="G313" i="3"/>
  <c r="G14" i="3"/>
  <c r="G15" i="3"/>
  <c r="G16" i="3"/>
  <c r="G314" i="3"/>
  <c r="G17" i="3"/>
  <c r="G315" i="3"/>
  <c r="G316" i="3"/>
  <c r="G317" i="3"/>
  <c r="G318" i="3"/>
  <c r="G319" i="3"/>
  <c r="G320" i="3"/>
  <c r="G321" i="3"/>
  <c r="G322" i="3"/>
  <c r="G323" i="3"/>
  <c r="G324" i="3"/>
  <c r="G325" i="3"/>
  <c r="G326" i="3"/>
  <c r="G327" i="3"/>
  <c r="G328" i="3"/>
  <c r="G329" i="3"/>
  <c r="G330" i="3"/>
  <c r="G331" i="3"/>
  <c r="G332" i="3"/>
  <c r="G333" i="3"/>
  <c r="G334" i="3"/>
  <c r="G335" i="3"/>
  <c r="G18" i="3"/>
  <c r="G336" i="3"/>
  <c r="G337" i="3"/>
  <c r="G338" i="3"/>
  <c r="G339" i="3"/>
  <c r="G340" i="3"/>
  <c r="G341" i="3"/>
  <c r="G19" i="3"/>
  <c r="G20" i="3"/>
  <c r="G342" i="3"/>
  <c r="G21" i="3"/>
  <c r="G343" i="3"/>
  <c r="G344" i="3"/>
  <c r="G345" i="3"/>
  <c r="G346" i="3"/>
  <c r="G347" i="3"/>
  <c r="G348" i="3"/>
  <c r="G22" i="3"/>
  <c r="G349" i="3"/>
  <c r="G350" i="3"/>
  <c r="G351" i="3"/>
  <c r="G23" i="3"/>
  <c r="G352" i="3"/>
  <c r="G353" i="3"/>
  <c r="G354" i="3"/>
  <c r="G355" i="3"/>
  <c r="G24" i="3"/>
  <c r="G356" i="3"/>
  <c r="G357" i="3"/>
  <c r="G358" i="3"/>
  <c r="G359" i="3"/>
  <c r="G25"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H698" i="3"/>
  <c r="H699"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34" i="3"/>
  <c r="H35" i="3"/>
  <c r="H36" i="3"/>
  <c r="H37" i="3"/>
  <c r="H38" i="3"/>
  <c r="H39" i="3"/>
  <c r="H40" i="3"/>
  <c r="H41" i="3"/>
  <c r="H42" i="3"/>
  <c r="H3" i="3"/>
  <c r="H43" i="3"/>
  <c r="H4" i="3"/>
  <c r="H5"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6" i="3"/>
  <c r="H102" i="3"/>
  <c r="H103" i="3"/>
  <c r="H104" i="3"/>
  <c r="H7" i="3"/>
  <c r="H105" i="3"/>
  <c r="H8" i="3"/>
  <c r="H106" i="3"/>
  <c r="H107" i="3"/>
  <c r="H108" i="3"/>
  <c r="H109" i="3"/>
  <c r="H110" i="3"/>
  <c r="H111" i="3"/>
  <c r="H112" i="3"/>
  <c r="H113" i="3"/>
  <c r="H114" i="3"/>
  <c r="H115" i="3"/>
  <c r="H116" i="3"/>
  <c r="H117" i="3"/>
  <c r="H118" i="3"/>
  <c r="H119" i="3"/>
  <c r="H120" i="3"/>
  <c r="H121" i="3"/>
  <c r="H122" i="3"/>
  <c r="H123" i="3"/>
  <c r="H124" i="3"/>
  <c r="H125" i="3"/>
  <c r="H126" i="3"/>
  <c r="H127" i="3"/>
  <c r="H128" i="3"/>
  <c r="H129" i="3"/>
  <c r="H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748" i="3"/>
  <c r="H749" i="3"/>
  <c r="H750" i="3"/>
  <c r="H26" i="3"/>
  <c r="H751" i="3"/>
  <c r="H752" i="3"/>
  <c r="H753" i="3"/>
  <c r="H754" i="3"/>
  <c r="H755" i="3"/>
  <c r="H756" i="3"/>
  <c r="H757" i="3"/>
  <c r="H758" i="3"/>
  <c r="H759" i="3"/>
  <c r="H760" i="3"/>
  <c r="H761" i="3"/>
  <c r="H762" i="3"/>
  <c r="H763" i="3"/>
  <c r="H27" i="3"/>
  <c r="H764" i="3"/>
  <c r="H765" i="3"/>
  <c r="H766" i="3"/>
  <c r="H767" i="3"/>
  <c r="H768" i="3"/>
  <c r="H28" i="3"/>
  <c r="H769" i="3"/>
  <c r="H770" i="3"/>
  <c r="H771" i="3"/>
  <c r="H772" i="3"/>
  <c r="H773" i="3"/>
  <c r="H774" i="3"/>
  <c r="H775" i="3"/>
  <c r="H776" i="3"/>
  <c r="H777" i="3"/>
  <c r="H778" i="3"/>
  <c r="H779" i="3"/>
  <c r="H780" i="3"/>
  <c r="H781" i="3"/>
  <c r="H782" i="3"/>
  <c r="H783" i="3"/>
  <c r="H784" i="3"/>
  <c r="H785" i="3"/>
  <c r="H29" i="3"/>
  <c r="H786" i="3"/>
  <c r="H787" i="3"/>
  <c r="H788" i="3"/>
  <c r="H789" i="3"/>
  <c r="H30" i="3"/>
  <c r="H790" i="3"/>
  <c r="H31" i="3"/>
  <c r="H791" i="3"/>
  <c r="H792" i="3"/>
  <c r="H793" i="3"/>
  <c r="H794" i="3"/>
  <c r="H795" i="3"/>
  <c r="H796" i="3"/>
  <c r="H797" i="3"/>
  <c r="H798" i="3"/>
  <c r="H799" i="3"/>
  <c r="H800" i="3"/>
  <c r="H801" i="3"/>
  <c r="H802" i="3"/>
  <c r="H803" i="3"/>
  <c r="H32"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H832" i="3"/>
  <c r="H833" i="3"/>
  <c r="H834" i="3"/>
  <c r="H835" i="3"/>
  <c r="H836" i="3"/>
  <c r="H837" i="3"/>
  <c r="H838" i="3"/>
  <c r="H839"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H865" i="3"/>
  <c r="H33" i="3"/>
  <c r="H866" i="3"/>
  <c r="H867" i="3"/>
  <c r="H868" i="3"/>
  <c r="H869" i="3"/>
  <c r="H870" i="3"/>
  <c r="H871" i="3"/>
  <c r="H872" i="3"/>
  <c r="H873" i="3"/>
  <c r="H874" i="3"/>
  <c r="H875" i="3"/>
  <c r="H876" i="3"/>
  <c r="H877" i="3"/>
  <c r="H878" i="3"/>
  <c r="H879" i="3"/>
  <c r="H880" i="3"/>
  <c r="H881" i="3"/>
  <c r="H882" i="3"/>
  <c r="H883" i="3"/>
  <c r="H884" i="3"/>
  <c r="H885" i="3"/>
  <c r="H886" i="3"/>
  <c r="H887" i="3"/>
  <c r="H888" i="3"/>
  <c r="H889" i="3"/>
  <c r="H890" i="3"/>
  <c r="H891" i="3"/>
  <c r="H892" i="3"/>
  <c r="H893" i="3"/>
  <c r="H894" i="3"/>
  <c r="H895" i="3"/>
  <c r="H896" i="3"/>
  <c r="H897" i="3"/>
  <c r="H898" i="3"/>
  <c r="H899" i="3"/>
  <c r="H900" i="3"/>
  <c r="H901" i="3"/>
  <c r="H902" i="3"/>
  <c r="H903" i="3"/>
  <c r="H904" i="3"/>
  <c r="H905" i="3"/>
  <c r="H906" i="3"/>
  <c r="H907" i="3"/>
  <c r="H908" i="3"/>
  <c r="H909" i="3"/>
  <c r="H910" i="3"/>
  <c r="H911" i="3"/>
  <c r="H912" i="3"/>
  <c r="H913" i="3"/>
  <c r="H264" i="3"/>
  <c r="H265" i="3"/>
  <c r="H10" i="3"/>
  <c r="H266" i="3"/>
  <c r="H267" i="3"/>
  <c r="H268" i="3"/>
  <c r="H11"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12" i="3"/>
  <c r="H312" i="3"/>
  <c r="H13" i="3"/>
  <c r="H313" i="3"/>
  <c r="H14" i="3"/>
  <c r="H15" i="3"/>
  <c r="H16" i="3"/>
  <c r="H314" i="3"/>
  <c r="H17" i="3"/>
  <c r="H315" i="3"/>
  <c r="H316" i="3"/>
  <c r="H317" i="3"/>
  <c r="H318" i="3"/>
  <c r="H319" i="3"/>
  <c r="H320" i="3"/>
  <c r="H321" i="3"/>
  <c r="H322" i="3"/>
  <c r="H323" i="3"/>
  <c r="H324" i="3"/>
  <c r="H325" i="3"/>
  <c r="H326" i="3"/>
  <c r="H327" i="3"/>
  <c r="H328" i="3"/>
  <c r="H329" i="3"/>
  <c r="H330" i="3"/>
  <c r="H331" i="3"/>
  <c r="H332" i="3"/>
  <c r="H333" i="3"/>
  <c r="H334" i="3"/>
  <c r="H335" i="3"/>
  <c r="H18" i="3"/>
  <c r="H336" i="3"/>
  <c r="H337" i="3"/>
  <c r="H338" i="3"/>
  <c r="H339" i="3"/>
  <c r="H340" i="3"/>
  <c r="H341" i="3"/>
  <c r="H19" i="3"/>
  <c r="H20" i="3"/>
  <c r="H342" i="3"/>
  <c r="H21" i="3"/>
  <c r="H343" i="3"/>
  <c r="H344" i="3"/>
  <c r="H345" i="3"/>
  <c r="H346" i="3"/>
  <c r="H347" i="3"/>
  <c r="H348" i="3"/>
  <c r="H22" i="3"/>
  <c r="H349" i="3"/>
  <c r="H350" i="3"/>
  <c r="H351" i="3"/>
  <c r="H23" i="3"/>
  <c r="H352" i="3"/>
  <c r="H353" i="3"/>
  <c r="H354" i="3"/>
  <c r="H355" i="3"/>
  <c r="H24" i="3"/>
  <c r="H356" i="3"/>
  <c r="H357" i="3"/>
  <c r="H358" i="3"/>
  <c r="H359" i="3"/>
  <c r="H25"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I546" i="3" a="1"/>
  <c r="I546" i="3" s="1"/>
  <c r="I547" i="3" a="1"/>
  <c r="I547" i="3" s="1"/>
  <c r="I548" i="3" a="1"/>
  <c r="I548" i="3" s="1"/>
  <c r="I549" i="3" a="1"/>
  <c r="I549" i="3" s="1"/>
  <c r="I550" i="3" a="1"/>
  <c r="I550" i="3" s="1"/>
  <c r="I551" i="3" a="1"/>
  <c r="I551" i="3" s="1"/>
  <c r="I552" i="3" a="1"/>
  <c r="I552" i="3" s="1"/>
  <c r="I553" i="3" a="1"/>
  <c r="I553" i="3" s="1"/>
  <c r="I554" i="3" a="1"/>
  <c r="I554" i="3" s="1"/>
  <c r="I555" i="3" a="1"/>
  <c r="I555" i="3" s="1"/>
  <c r="I556" i="3" a="1"/>
  <c r="I556" i="3" s="1"/>
  <c r="I557" i="3" a="1"/>
  <c r="I557" i="3" s="1"/>
  <c r="I558" i="3" a="1"/>
  <c r="I558" i="3" s="1"/>
  <c r="I559" i="3" a="1"/>
  <c r="I559" i="3" s="1"/>
  <c r="I560" i="3" a="1"/>
  <c r="I560" i="3" s="1"/>
  <c r="I561" i="3" a="1"/>
  <c r="I561" i="3" s="1"/>
  <c r="I562" i="3" a="1"/>
  <c r="I562" i="3" s="1"/>
  <c r="I563" i="3" a="1"/>
  <c r="I563" i="3" s="1"/>
  <c r="I564" i="3" a="1"/>
  <c r="I564" i="3" s="1"/>
  <c r="I565" i="3" a="1"/>
  <c r="I565" i="3" s="1"/>
  <c r="I566" i="3" a="1"/>
  <c r="I566" i="3" s="1"/>
  <c r="I567" i="3" a="1"/>
  <c r="I567" i="3" s="1"/>
  <c r="I568" i="3" a="1"/>
  <c r="I568" i="3" s="1"/>
  <c r="I569" i="3" a="1"/>
  <c r="I569" i="3" s="1"/>
  <c r="I570" i="3" a="1"/>
  <c r="I570" i="3" s="1"/>
  <c r="I571" i="3" a="1"/>
  <c r="I571" i="3" s="1"/>
  <c r="I572" i="3" a="1"/>
  <c r="I572" i="3" s="1"/>
  <c r="I573" i="3" a="1"/>
  <c r="I573" i="3" s="1"/>
  <c r="I574" i="3" a="1"/>
  <c r="I574" i="3" s="1"/>
  <c r="I575" i="3" a="1"/>
  <c r="I575" i="3" s="1"/>
  <c r="I576" i="3" a="1"/>
  <c r="I576" i="3" s="1"/>
  <c r="I577" i="3" a="1"/>
  <c r="I577" i="3" s="1"/>
  <c r="I578" i="3" a="1"/>
  <c r="I578" i="3" s="1"/>
  <c r="I579" i="3" a="1"/>
  <c r="I579" i="3" s="1"/>
  <c r="I580" i="3" a="1"/>
  <c r="I580" i="3" s="1"/>
  <c r="I581" i="3" a="1"/>
  <c r="I581" i="3" s="1"/>
  <c r="I582" i="3" a="1"/>
  <c r="I582" i="3" s="1"/>
  <c r="I583" i="3" a="1"/>
  <c r="I583" i="3" s="1"/>
  <c r="I584" i="3" a="1"/>
  <c r="I584" i="3" s="1"/>
  <c r="I585" i="3" a="1"/>
  <c r="I585" i="3" s="1"/>
  <c r="I586" i="3" a="1"/>
  <c r="I586" i="3" s="1"/>
  <c r="I587" i="3" a="1"/>
  <c r="I587" i="3" s="1"/>
  <c r="I588" i="3" a="1"/>
  <c r="I588" i="3" s="1"/>
  <c r="I589" i="3" a="1"/>
  <c r="I589" i="3" s="1"/>
  <c r="I590" i="3" a="1"/>
  <c r="I590" i="3" s="1"/>
  <c r="I591" i="3" a="1"/>
  <c r="I591" i="3" s="1"/>
  <c r="I592" i="3" a="1"/>
  <c r="I592" i="3" s="1"/>
  <c r="I593" i="3" a="1"/>
  <c r="I593" i="3" s="1"/>
  <c r="I594" i="3" a="1"/>
  <c r="I594" i="3" s="1"/>
  <c r="I595" i="3" a="1"/>
  <c r="I595" i="3" s="1"/>
  <c r="I596" i="3" a="1"/>
  <c r="I596" i="3" s="1"/>
  <c r="I597" i="3" a="1"/>
  <c r="I597" i="3" s="1"/>
  <c r="I598" i="3" a="1"/>
  <c r="I598" i="3" s="1"/>
  <c r="I599" i="3" a="1"/>
  <c r="I599" i="3" s="1"/>
  <c r="I600" i="3" a="1"/>
  <c r="I600" i="3" s="1"/>
  <c r="I601" i="3" a="1"/>
  <c r="I601" i="3" s="1"/>
  <c r="I602" i="3" a="1"/>
  <c r="I602" i="3" s="1"/>
  <c r="I603" i="3" a="1"/>
  <c r="I603" i="3" s="1"/>
  <c r="I604" i="3" a="1"/>
  <c r="I604" i="3" s="1"/>
  <c r="I605" i="3" a="1"/>
  <c r="I605" i="3" s="1"/>
  <c r="I606" i="3" a="1"/>
  <c r="I606" i="3" s="1"/>
  <c r="I607" i="3" a="1"/>
  <c r="I607" i="3" s="1"/>
  <c r="I608" i="3" a="1"/>
  <c r="I608" i="3" s="1"/>
  <c r="I609" i="3" a="1"/>
  <c r="I609" i="3" s="1"/>
  <c r="I610" i="3" a="1"/>
  <c r="I610" i="3" s="1"/>
  <c r="I611" i="3" a="1"/>
  <c r="I611" i="3" s="1"/>
  <c r="I612" i="3" a="1"/>
  <c r="I612" i="3" s="1"/>
  <c r="I613" i="3" a="1"/>
  <c r="I613" i="3" s="1"/>
  <c r="I614" i="3" a="1"/>
  <c r="I614" i="3" s="1"/>
  <c r="I615" i="3" a="1"/>
  <c r="I615" i="3" s="1"/>
  <c r="I616" i="3" a="1"/>
  <c r="I616" i="3" s="1"/>
  <c r="I617" i="3" a="1"/>
  <c r="I617" i="3" s="1"/>
  <c r="I618" i="3" a="1"/>
  <c r="I618" i="3" s="1"/>
  <c r="I619" i="3" a="1"/>
  <c r="I619" i="3" s="1"/>
  <c r="I620" i="3" a="1"/>
  <c r="I620" i="3" s="1"/>
  <c r="I621" i="3" a="1"/>
  <c r="I621" i="3" s="1"/>
  <c r="I622" i="3" a="1"/>
  <c r="I622" i="3" s="1"/>
  <c r="I623" i="3" a="1"/>
  <c r="I623" i="3" s="1"/>
  <c r="I624" i="3" a="1"/>
  <c r="I624" i="3" s="1"/>
  <c r="I625" i="3" a="1"/>
  <c r="I625" i="3" s="1"/>
  <c r="I626" i="3" a="1"/>
  <c r="I626" i="3" s="1"/>
  <c r="I627" i="3" a="1"/>
  <c r="I627" i="3" s="1"/>
  <c r="I628" i="3" a="1"/>
  <c r="I628" i="3" s="1"/>
  <c r="I629" i="3" a="1"/>
  <c r="I629" i="3" s="1"/>
  <c r="I630" i="3" a="1"/>
  <c r="I630" i="3" s="1"/>
  <c r="I631" i="3" a="1"/>
  <c r="I631" i="3" s="1"/>
  <c r="I632" i="3" a="1"/>
  <c r="I632" i="3" s="1"/>
  <c r="I633" i="3" a="1"/>
  <c r="I633" i="3" s="1"/>
  <c r="I634" i="3" a="1"/>
  <c r="I634" i="3" s="1"/>
  <c r="I635" i="3" a="1"/>
  <c r="I635" i="3" s="1"/>
  <c r="I636" i="3" a="1"/>
  <c r="I636" i="3" s="1"/>
  <c r="I637" i="3" a="1"/>
  <c r="I637" i="3" s="1"/>
  <c r="I638" i="3" a="1"/>
  <c r="I638" i="3" s="1"/>
  <c r="I639" i="3" a="1"/>
  <c r="I639" i="3" s="1"/>
  <c r="I640" i="3" a="1"/>
  <c r="I640" i="3" s="1"/>
  <c r="I641" i="3" a="1"/>
  <c r="I641" i="3" s="1"/>
  <c r="I642" i="3" a="1"/>
  <c r="I642" i="3" s="1"/>
  <c r="I643" i="3" a="1"/>
  <c r="I643" i="3" s="1"/>
  <c r="I644" i="3" a="1"/>
  <c r="I644" i="3" s="1"/>
  <c r="I645" i="3" a="1"/>
  <c r="I645" i="3" s="1"/>
  <c r="I646" i="3" a="1"/>
  <c r="I646" i="3" s="1"/>
  <c r="I647" i="3" a="1"/>
  <c r="I647" i="3" s="1"/>
  <c r="I648" i="3" a="1"/>
  <c r="I648" i="3" s="1"/>
  <c r="I649" i="3" a="1"/>
  <c r="I649" i="3" s="1"/>
  <c r="I650" i="3" a="1"/>
  <c r="I650" i="3" s="1"/>
  <c r="I651" i="3" a="1"/>
  <c r="I651" i="3" s="1"/>
  <c r="I652" i="3" a="1"/>
  <c r="I652" i="3" s="1"/>
  <c r="I653" i="3" a="1"/>
  <c r="I653" i="3" s="1"/>
  <c r="I654" i="3" a="1"/>
  <c r="I654" i="3" s="1"/>
  <c r="I655" i="3" a="1"/>
  <c r="I655" i="3" s="1"/>
  <c r="I656" i="3" a="1"/>
  <c r="I656" i="3" s="1"/>
  <c r="I657" i="3" a="1"/>
  <c r="I657" i="3" s="1"/>
  <c r="I658" i="3" a="1"/>
  <c r="I658" i="3" s="1"/>
  <c r="I659" i="3" a="1"/>
  <c r="I659" i="3" s="1"/>
  <c r="I660" i="3" a="1"/>
  <c r="I660" i="3" s="1"/>
  <c r="I661" i="3" a="1"/>
  <c r="I661" i="3" s="1"/>
  <c r="I662" i="3" a="1"/>
  <c r="I662" i="3" s="1"/>
  <c r="I663" i="3" a="1"/>
  <c r="I663" i="3" s="1"/>
  <c r="I664" i="3" a="1"/>
  <c r="I664" i="3" s="1"/>
  <c r="I665" i="3" a="1"/>
  <c r="I665" i="3" s="1"/>
  <c r="I666" i="3" a="1"/>
  <c r="I666" i="3" s="1"/>
  <c r="I667" i="3" a="1"/>
  <c r="I667" i="3" s="1"/>
  <c r="I668" i="3" a="1"/>
  <c r="I668" i="3" s="1"/>
  <c r="I669" i="3" a="1"/>
  <c r="I669" i="3" s="1"/>
  <c r="I670" i="3" a="1"/>
  <c r="I670" i="3" s="1"/>
  <c r="I671" i="3" a="1"/>
  <c r="I671" i="3" s="1"/>
  <c r="I672" i="3" a="1"/>
  <c r="I672" i="3" s="1"/>
  <c r="I673" i="3" a="1"/>
  <c r="I673" i="3" s="1"/>
  <c r="I674" i="3" a="1"/>
  <c r="I674" i="3" s="1"/>
  <c r="I675" i="3" a="1"/>
  <c r="I675" i="3" s="1"/>
  <c r="I676" i="3" a="1"/>
  <c r="I676" i="3" s="1"/>
  <c r="I677" i="3" a="1"/>
  <c r="I677" i="3" s="1"/>
  <c r="I678" i="3" a="1"/>
  <c r="I678" i="3" s="1"/>
  <c r="I679" i="3" a="1"/>
  <c r="I679" i="3" s="1"/>
  <c r="I680" i="3" a="1"/>
  <c r="I680" i="3" s="1"/>
  <c r="I681" i="3" a="1"/>
  <c r="I681" i="3" s="1"/>
  <c r="I682" i="3" a="1"/>
  <c r="I682" i="3" s="1"/>
  <c r="I683" i="3" a="1"/>
  <c r="I683" i="3" s="1"/>
  <c r="I684" i="3" a="1"/>
  <c r="I684" i="3" s="1"/>
  <c r="I685" i="3" a="1"/>
  <c r="I685" i="3" s="1"/>
  <c r="I686" i="3" a="1"/>
  <c r="I686" i="3" s="1"/>
  <c r="I687" i="3" a="1"/>
  <c r="I687" i="3" s="1"/>
  <c r="I688" i="3" a="1"/>
  <c r="I688" i="3" s="1"/>
  <c r="I689" i="3" a="1"/>
  <c r="I689" i="3" s="1"/>
  <c r="I690" i="3" a="1"/>
  <c r="I690" i="3" s="1"/>
  <c r="I691" i="3" a="1"/>
  <c r="I691" i="3" s="1"/>
  <c r="I692" i="3" a="1"/>
  <c r="I692" i="3" s="1"/>
  <c r="I693" i="3" a="1"/>
  <c r="I693" i="3" s="1"/>
  <c r="I694" i="3" a="1"/>
  <c r="I694" i="3" s="1"/>
  <c r="I695" i="3" a="1"/>
  <c r="I695" i="3" s="1"/>
  <c r="I696" i="3" a="1"/>
  <c r="I696" i="3" s="1"/>
  <c r="I697" i="3" a="1"/>
  <c r="I697" i="3" s="1"/>
  <c r="I698" i="3" a="1"/>
  <c r="I698" i="3" s="1"/>
  <c r="I699" i="3" a="1"/>
  <c r="I699" i="3" s="1"/>
  <c r="I700" i="3" a="1"/>
  <c r="I700" i="3" s="1"/>
  <c r="I701" i="3" a="1"/>
  <c r="I701" i="3" s="1"/>
  <c r="I702" i="3" a="1"/>
  <c r="I702" i="3" s="1"/>
  <c r="I703" i="3" a="1"/>
  <c r="I703" i="3" s="1"/>
  <c r="I704" i="3" a="1"/>
  <c r="I704" i="3" s="1"/>
  <c r="I705" i="3" a="1"/>
  <c r="I705" i="3" s="1"/>
  <c r="I706" i="3" a="1"/>
  <c r="I706" i="3" s="1"/>
  <c r="I707" i="3" a="1"/>
  <c r="I707" i="3" s="1"/>
  <c r="I708" i="3" a="1"/>
  <c r="I708" i="3" s="1"/>
  <c r="I709" i="3" a="1"/>
  <c r="I709" i="3" s="1"/>
  <c r="I710" i="3" a="1"/>
  <c r="I710" i="3" s="1"/>
  <c r="I711" i="3" a="1"/>
  <c r="I711" i="3" s="1"/>
  <c r="I712" i="3" a="1"/>
  <c r="I712" i="3" s="1"/>
  <c r="I713" i="3" a="1"/>
  <c r="I713" i="3" s="1"/>
  <c r="I714" i="3" a="1"/>
  <c r="I714" i="3" s="1"/>
  <c r="I715" i="3" a="1"/>
  <c r="I715" i="3" s="1"/>
  <c r="I716" i="3" a="1"/>
  <c r="I716" i="3" s="1"/>
  <c r="I717" i="3" a="1"/>
  <c r="I717" i="3" s="1"/>
  <c r="I718" i="3" a="1"/>
  <c r="I718" i="3" s="1"/>
  <c r="I719" i="3" a="1"/>
  <c r="I719" i="3" s="1"/>
  <c r="I720" i="3" a="1"/>
  <c r="I720" i="3" s="1"/>
  <c r="I721" i="3" a="1"/>
  <c r="I721" i="3" s="1"/>
  <c r="I722" i="3" a="1"/>
  <c r="I722" i="3" s="1"/>
  <c r="I723" i="3" a="1"/>
  <c r="I723" i="3" s="1"/>
  <c r="I724" i="3" a="1"/>
  <c r="I724" i="3" s="1"/>
  <c r="I725" i="3" a="1"/>
  <c r="I725" i="3" s="1"/>
  <c r="I726" i="3" a="1"/>
  <c r="I726" i="3" s="1"/>
  <c r="I727" i="3" a="1"/>
  <c r="I727" i="3" s="1"/>
  <c r="I728" i="3" a="1"/>
  <c r="I728" i="3" s="1"/>
  <c r="I729" i="3" a="1"/>
  <c r="I729" i="3" s="1"/>
  <c r="I730" i="3" a="1"/>
  <c r="I730" i="3" s="1"/>
  <c r="I731" i="3" a="1"/>
  <c r="I731" i="3" s="1"/>
  <c r="I732" i="3" a="1"/>
  <c r="I732" i="3" s="1"/>
  <c r="I733" i="3" a="1"/>
  <c r="I733" i="3" s="1"/>
  <c r="I734" i="3" a="1"/>
  <c r="I734" i="3" s="1"/>
  <c r="I735" i="3" a="1"/>
  <c r="I735" i="3" s="1"/>
  <c r="I736" i="3" a="1"/>
  <c r="I736" i="3" s="1"/>
  <c r="I737" i="3" a="1"/>
  <c r="I737" i="3" s="1"/>
  <c r="I738" i="3" a="1"/>
  <c r="I738" i="3" s="1"/>
  <c r="I739" i="3" a="1"/>
  <c r="I739" i="3" s="1"/>
  <c r="I740" i="3" a="1"/>
  <c r="I740" i="3" s="1"/>
  <c r="I741" i="3" a="1"/>
  <c r="I741" i="3" s="1"/>
  <c r="I742" i="3" a="1"/>
  <c r="I742" i="3" s="1"/>
  <c r="I743" i="3" a="1"/>
  <c r="I743" i="3" s="1"/>
  <c r="I744" i="3" a="1"/>
  <c r="I744" i="3" s="1"/>
  <c r="I745" i="3" a="1"/>
  <c r="I745" i="3" s="1"/>
  <c r="I746" i="3" a="1"/>
  <c r="I746" i="3" s="1"/>
  <c r="I747" i="3" a="1"/>
  <c r="I747" i="3" s="1"/>
  <c r="I34" i="3" a="1"/>
  <c r="I34" i="3" s="1"/>
  <c r="I35" i="3" a="1"/>
  <c r="I35" i="3" s="1"/>
  <c r="I36" i="3" a="1"/>
  <c r="I36" i="3" s="1"/>
  <c r="I37" i="3" a="1"/>
  <c r="I37" i="3" s="1"/>
  <c r="I38" i="3" a="1"/>
  <c r="I38" i="3" s="1"/>
  <c r="I39" i="3" a="1"/>
  <c r="I39" i="3" s="1"/>
  <c r="I40" i="3" a="1"/>
  <c r="I40" i="3" s="1"/>
  <c r="I41" i="3" a="1"/>
  <c r="I41" i="3" s="1"/>
  <c r="I42" i="3" a="1"/>
  <c r="I42" i="3" s="1"/>
  <c r="I3" i="3" a="1"/>
  <c r="I3" i="3" s="1"/>
  <c r="I43" i="3" a="1"/>
  <c r="I43" i="3" s="1"/>
  <c r="I4" i="3" a="1"/>
  <c r="I4" i="3" s="1"/>
  <c r="I5" i="3" a="1"/>
  <c r="I5" i="3" s="1"/>
  <c r="I44" i="3" a="1"/>
  <c r="I44" i="3" s="1"/>
  <c r="I45" i="3" a="1"/>
  <c r="I45" i="3" s="1"/>
  <c r="I46" i="3" a="1"/>
  <c r="I46" i="3" s="1"/>
  <c r="I47" i="3" a="1"/>
  <c r="I47" i="3" s="1"/>
  <c r="I48" i="3" a="1"/>
  <c r="I48" i="3" s="1"/>
  <c r="I49" i="3" a="1"/>
  <c r="I49" i="3" s="1"/>
  <c r="I50" i="3" a="1"/>
  <c r="I50" i="3" s="1"/>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90" i="3" a="1"/>
  <c r="I90" i="3" s="1"/>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6" i="3" a="1"/>
  <c r="I6" i="3" s="1"/>
  <c r="I102" i="3" a="1"/>
  <c r="I102" i="3" s="1"/>
  <c r="I103" i="3" a="1"/>
  <c r="I103" i="3" s="1"/>
  <c r="I104" i="3" a="1"/>
  <c r="I104" i="3" s="1"/>
  <c r="I7" i="3" a="1"/>
  <c r="I7" i="3" s="1"/>
  <c r="I105" i="3" a="1"/>
  <c r="I105" i="3" s="1"/>
  <c r="I8" i="3" a="1"/>
  <c r="I8"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9" i="3" a="1"/>
  <c r="I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5" i="3" a="1"/>
  <c r="I215"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27" i="3" a="1"/>
  <c r="I227" i="3" s="1"/>
  <c r="I228" i="3" a="1"/>
  <c r="I228" i="3" s="1"/>
  <c r="I229" i="3" a="1"/>
  <c r="I229" i="3" s="1"/>
  <c r="I230" i="3" a="1"/>
  <c r="I230" i="3" s="1"/>
  <c r="I231" i="3" a="1"/>
  <c r="I231" i="3" s="1"/>
  <c r="I232" i="3" a="1"/>
  <c r="I232" i="3" s="1"/>
  <c r="I233" i="3" a="1"/>
  <c r="I233" i="3" s="1"/>
  <c r="I234" i="3" a="1"/>
  <c r="I234" i="3" s="1"/>
  <c r="I235" i="3" a="1"/>
  <c r="I235" i="3" s="1"/>
  <c r="I236" i="3" a="1"/>
  <c r="I236" i="3" s="1"/>
  <c r="I237" i="3" a="1"/>
  <c r="I237" i="3" s="1"/>
  <c r="I238" i="3" a="1"/>
  <c r="I238" i="3" s="1"/>
  <c r="I239" i="3" a="1"/>
  <c r="I239" i="3" s="1"/>
  <c r="I240" i="3" a="1"/>
  <c r="I240" i="3" s="1"/>
  <c r="I241" i="3" a="1"/>
  <c r="I241" i="3" s="1"/>
  <c r="I242" i="3" a="1"/>
  <c r="I242" i="3" s="1"/>
  <c r="I243" i="3" a="1"/>
  <c r="I243" i="3" s="1"/>
  <c r="I244" i="3" a="1"/>
  <c r="I244" i="3" s="1"/>
  <c r="I245" i="3" a="1"/>
  <c r="I245" i="3" s="1"/>
  <c r="I246" i="3" a="1"/>
  <c r="I246" i="3" s="1"/>
  <c r="I247" i="3" a="1"/>
  <c r="I247" i="3" s="1"/>
  <c r="I248" i="3" a="1"/>
  <c r="I248" i="3" s="1"/>
  <c r="I249" i="3" a="1"/>
  <c r="I249" i="3" s="1"/>
  <c r="I250" i="3" a="1"/>
  <c r="I250" i="3" s="1"/>
  <c r="I251" i="3" a="1"/>
  <c r="I251" i="3" s="1"/>
  <c r="I252" i="3" a="1"/>
  <c r="I252" i="3" s="1"/>
  <c r="I253" i="3" a="1"/>
  <c r="I253" i="3" s="1"/>
  <c r="I254" i="3" a="1"/>
  <c r="I254" i="3" s="1"/>
  <c r="I255" i="3" a="1"/>
  <c r="I255" i="3" s="1"/>
  <c r="I256" i="3" a="1"/>
  <c r="I256" i="3" s="1"/>
  <c r="I257" i="3" a="1"/>
  <c r="I257" i="3" s="1"/>
  <c r="I258" i="3" a="1"/>
  <c r="I258" i="3" s="1"/>
  <c r="I259" i="3" a="1"/>
  <c r="I259" i="3" s="1"/>
  <c r="I260" i="3" a="1"/>
  <c r="I260" i="3" s="1"/>
  <c r="I261" i="3" a="1"/>
  <c r="I261" i="3" s="1"/>
  <c r="I262" i="3" a="1"/>
  <c r="I262" i="3" s="1"/>
  <c r="I263" i="3" a="1"/>
  <c r="I263" i="3" s="1"/>
  <c r="I748" i="3" a="1"/>
  <c r="I748" i="3" s="1"/>
  <c r="I749" i="3" a="1"/>
  <c r="I749" i="3" s="1"/>
  <c r="I750" i="3" a="1"/>
  <c r="I750" i="3" s="1"/>
  <c r="I26" i="3" a="1"/>
  <c r="I26" i="3" s="1"/>
  <c r="I751" i="3" a="1"/>
  <c r="I751" i="3" s="1"/>
  <c r="I752" i="3" a="1"/>
  <c r="I752" i="3" s="1"/>
  <c r="I753" i="3" a="1"/>
  <c r="I753" i="3" s="1"/>
  <c r="I754" i="3" a="1"/>
  <c r="I754" i="3" s="1"/>
  <c r="I755" i="3" a="1"/>
  <c r="I755" i="3" s="1"/>
  <c r="I756" i="3" a="1"/>
  <c r="I756" i="3" s="1"/>
  <c r="I757" i="3" a="1"/>
  <c r="I757" i="3" s="1"/>
  <c r="I758" i="3" a="1"/>
  <c r="I758" i="3" s="1"/>
  <c r="I759" i="3" a="1"/>
  <c r="I759" i="3" s="1"/>
  <c r="I760" i="3" a="1"/>
  <c r="I760" i="3" s="1"/>
  <c r="I761" i="3" a="1"/>
  <c r="I761" i="3" s="1"/>
  <c r="I762" i="3" a="1"/>
  <c r="I762" i="3" s="1"/>
  <c r="I763" i="3" a="1"/>
  <c r="I763" i="3" s="1"/>
  <c r="I27" i="3" a="1"/>
  <c r="I27" i="3" s="1"/>
  <c r="I764" i="3" a="1"/>
  <c r="I764" i="3" s="1"/>
  <c r="I765" i="3" a="1"/>
  <c r="I765" i="3" s="1"/>
  <c r="I766" i="3" a="1"/>
  <c r="I766" i="3" s="1"/>
  <c r="I767" i="3" a="1"/>
  <c r="I767" i="3" s="1"/>
  <c r="I768" i="3" a="1"/>
  <c r="I768" i="3" s="1"/>
  <c r="I28" i="3" a="1"/>
  <c r="I28" i="3" s="1"/>
  <c r="I769" i="3" a="1"/>
  <c r="I769" i="3" s="1"/>
  <c r="I770" i="3" a="1"/>
  <c r="I770" i="3" s="1"/>
  <c r="I771" i="3" a="1"/>
  <c r="I771" i="3" s="1"/>
  <c r="I772" i="3" a="1"/>
  <c r="I772" i="3" s="1"/>
  <c r="I773" i="3" a="1"/>
  <c r="I773" i="3" s="1"/>
  <c r="I774" i="3" a="1"/>
  <c r="I774" i="3" s="1"/>
  <c r="I775" i="3" a="1"/>
  <c r="I775" i="3" s="1"/>
  <c r="I776" i="3" a="1"/>
  <c r="I776" i="3" s="1"/>
  <c r="I777" i="3" a="1"/>
  <c r="I777" i="3" s="1"/>
  <c r="I778" i="3" a="1"/>
  <c r="I778" i="3" s="1"/>
  <c r="I779" i="3" a="1"/>
  <c r="I779" i="3" s="1"/>
  <c r="I780" i="3" a="1"/>
  <c r="I780" i="3" s="1"/>
  <c r="I781" i="3" a="1"/>
  <c r="I781" i="3" s="1"/>
  <c r="I782" i="3" a="1"/>
  <c r="I782" i="3" s="1"/>
  <c r="I783" i="3" a="1"/>
  <c r="I783" i="3" s="1"/>
  <c r="I784" i="3" a="1"/>
  <c r="I784" i="3" s="1"/>
  <c r="I785" i="3" a="1"/>
  <c r="I785" i="3" s="1"/>
  <c r="I29" i="3" a="1"/>
  <c r="I29" i="3" s="1"/>
  <c r="I786" i="3" a="1"/>
  <c r="I786" i="3" s="1"/>
  <c r="I787" i="3" a="1"/>
  <c r="I787" i="3" s="1"/>
  <c r="I788" i="3" a="1"/>
  <c r="I788" i="3" s="1"/>
  <c r="I789" i="3" a="1"/>
  <c r="I789" i="3" s="1"/>
  <c r="I30" i="3" a="1"/>
  <c r="I30" i="3" s="1"/>
  <c r="I790" i="3" a="1"/>
  <c r="I790" i="3" s="1"/>
  <c r="I31" i="3" a="1"/>
  <c r="I31" i="3" s="1"/>
  <c r="I791" i="3" a="1"/>
  <c r="I791" i="3" s="1"/>
  <c r="I792" i="3" a="1"/>
  <c r="I792" i="3" s="1"/>
  <c r="I793" i="3" a="1"/>
  <c r="I793" i="3" s="1"/>
  <c r="I794" i="3" a="1"/>
  <c r="I794" i="3" s="1"/>
  <c r="I795" i="3" a="1"/>
  <c r="I795" i="3" s="1"/>
  <c r="I796" i="3" a="1"/>
  <c r="I796" i="3" s="1"/>
  <c r="I797" i="3" a="1"/>
  <c r="I797" i="3" s="1"/>
  <c r="I798" i="3" a="1"/>
  <c r="I798" i="3" s="1"/>
  <c r="I799" i="3" a="1"/>
  <c r="I799" i="3" s="1"/>
  <c r="I800" i="3" a="1"/>
  <c r="I800" i="3" s="1"/>
  <c r="I801" i="3" a="1"/>
  <c r="I801" i="3" s="1"/>
  <c r="I802" i="3" a="1"/>
  <c r="I802" i="3" s="1"/>
  <c r="I803" i="3" a="1"/>
  <c r="I803" i="3" s="1"/>
  <c r="I32" i="3" a="1"/>
  <c r="I32" i="3" s="1"/>
  <c r="I804" i="3" a="1"/>
  <c r="I804" i="3" s="1"/>
  <c r="I805" i="3" a="1"/>
  <c r="I805" i="3" s="1"/>
  <c r="I806" i="3" a="1"/>
  <c r="I806" i="3" s="1"/>
  <c r="I807" i="3" a="1"/>
  <c r="I807" i="3" s="1"/>
  <c r="I808" i="3" a="1"/>
  <c r="I808" i="3" s="1"/>
  <c r="I809" i="3" a="1"/>
  <c r="I809" i="3" s="1"/>
  <c r="I810" i="3" a="1"/>
  <c r="I810" i="3" s="1"/>
  <c r="I811" i="3" a="1"/>
  <c r="I811" i="3" s="1"/>
  <c r="I812" i="3" a="1"/>
  <c r="I812" i="3" s="1"/>
  <c r="I813" i="3" a="1"/>
  <c r="I813" i="3" s="1"/>
  <c r="I814" i="3" a="1"/>
  <c r="I814" i="3" s="1"/>
  <c r="I815" i="3" a="1"/>
  <c r="I815" i="3" s="1"/>
  <c r="I816" i="3" a="1"/>
  <c r="I816" i="3" s="1"/>
  <c r="I817" i="3" a="1"/>
  <c r="I817" i="3" s="1"/>
  <c r="I818" i="3" a="1"/>
  <c r="I818" i="3" s="1"/>
  <c r="I819" i="3" a="1"/>
  <c r="I819" i="3" s="1"/>
  <c r="I820" i="3" a="1"/>
  <c r="I820" i="3" s="1"/>
  <c r="I821" i="3" a="1"/>
  <c r="I821" i="3" s="1"/>
  <c r="I822" i="3" a="1"/>
  <c r="I822" i="3" s="1"/>
  <c r="I823" i="3" a="1"/>
  <c r="I823" i="3" s="1"/>
  <c r="I824" i="3" a="1"/>
  <c r="I824" i="3" s="1"/>
  <c r="I825" i="3" a="1"/>
  <c r="I825" i="3" s="1"/>
  <c r="I826" i="3" a="1"/>
  <c r="I826" i="3" s="1"/>
  <c r="I827" i="3" a="1"/>
  <c r="I827" i="3" s="1"/>
  <c r="I828" i="3" a="1"/>
  <c r="I828" i="3" s="1"/>
  <c r="I829" i="3" a="1"/>
  <c r="I829" i="3" s="1"/>
  <c r="I830" i="3" a="1"/>
  <c r="I830" i="3" s="1"/>
  <c r="I831" i="3" a="1"/>
  <c r="I831" i="3" s="1"/>
  <c r="I832" i="3" a="1"/>
  <c r="I832" i="3" s="1"/>
  <c r="I833" i="3" a="1"/>
  <c r="I833" i="3" s="1"/>
  <c r="I834" i="3" a="1"/>
  <c r="I834" i="3" s="1"/>
  <c r="I835" i="3" a="1"/>
  <c r="I835" i="3" s="1"/>
  <c r="I836" i="3" a="1"/>
  <c r="I836" i="3" s="1"/>
  <c r="I837" i="3" a="1"/>
  <c r="I837" i="3" s="1"/>
  <c r="I838" i="3" a="1"/>
  <c r="I838" i="3" s="1"/>
  <c r="I839" i="3" a="1"/>
  <c r="I839" i="3" s="1"/>
  <c r="I840" i="3" a="1"/>
  <c r="I840" i="3" s="1"/>
  <c r="I841" i="3" a="1"/>
  <c r="I841" i="3" s="1"/>
  <c r="I842" i="3" a="1"/>
  <c r="I842" i="3" s="1"/>
  <c r="I843" i="3" a="1"/>
  <c r="I843" i="3" s="1"/>
  <c r="I844" i="3" a="1"/>
  <c r="I844" i="3" s="1"/>
  <c r="I845" i="3" a="1"/>
  <c r="I845" i="3" s="1"/>
  <c r="I846" i="3" a="1"/>
  <c r="I846" i="3" s="1"/>
  <c r="I847" i="3" a="1"/>
  <c r="I847" i="3" s="1"/>
  <c r="I848" i="3" a="1"/>
  <c r="I848" i="3" s="1"/>
  <c r="I849" i="3" a="1"/>
  <c r="I849" i="3" s="1"/>
  <c r="I850" i="3" a="1"/>
  <c r="I850" i="3" s="1"/>
  <c r="I851" i="3" a="1"/>
  <c r="I851" i="3" s="1"/>
  <c r="I852" i="3" a="1"/>
  <c r="I852" i="3" s="1"/>
  <c r="I853" i="3" a="1"/>
  <c r="I853" i="3" s="1"/>
  <c r="I854" i="3" a="1"/>
  <c r="I854" i="3" s="1"/>
  <c r="I855" i="3" a="1"/>
  <c r="I855" i="3" s="1"/>
  <c r="I856" i="3" a="1"/>
  <c r="I856" i="3" s="1"/>
  <c r="I857" i="3" a="1"/>
  <c r="I857" i="3" s="1"/>
  <c r="I858" i="3" a="1"/>
  <c r="I858" i="3" s="1"/>
  <c r="I859" i="3" a="1"/>
  <c r="I859" i="3" s="1"/>
  <c r="I860" i="3" a="1"/>
  <c r="I860" i="3" s="1"/>
  <c r="I861" i="3" a="1"/>
  <c r="I861" i="3" s="1"/>
  <c r="I862" i="3" a="1"/>
  <c r="I862" i="3" s="1"/>
  <c r="I863" i="3" a="1"/>
  <c r="I863" i="3" s="1"/>
  <c r="I864" i="3" a="1"/>
  <c r="I864" i="3" s="1"/>
  <c r="I865" i="3" a="1"/>
  <c r="I865" i="3" s="1"/>
  <c r="I33" i="3" a="1"/>
  <c r="I33" i="3" s="1"/>
  <c r="I866" i="3" a="1"/>
  <c r="I866" i="3" s="1"/>
  <c r="I867" i="3" a="1"/>
  <c r="I867" i="3" s="1"/>
  <c r="I868" i="3" a="1"/>
  <c r="I868" i="3" s="1"/>
  <c r="I869" i="3" a="1"/>
  <c r="I869" i="3" s="1"/>
  <c r="I870" i="3" a="1"/>
  <c r="I870" i="3" s="1"/>
  <c r="I871" i="3" a="1"/>
  <c r="I871" i="3" s="1"/>
  <c r="I872" i="3" a="1"/>
  <c r="I872" i="3" s="1"/>
  <c r="I873" i="3" a="1"/>
  <c r="I873" i="3" s="1"/>
  <c r="I874" i="3" a="1"/>
  <c r="I874" i="3" s="1"/>
  <c r="I875" i="3" a="1"/>
  <c r="I875" i="3" s="1"/>
  <c r="I876" i="3" a="1"/>
  <c r="I876" i="3" s="1"/>
  <c r="I877" i="3" a="1"/>
  <c r="I877" i="3" s="1"/>
  <c r="I878" i="3" a="1"/>
  <c r="I878" i="3" s="1"/>
  <c r="I879" i="3" a="1"/>
  <c r="I879" i="3" s="1"/>
  <c r="I880" i="3" a="1"/>
  <c r="I880" i="3" s="1"/>
  <c r="I881" i="3" a="1"/>
  <c r="I881" i="3" s="1"/>
  <c r="I882" i="3" a="1"/>
  <c r="I882" i="3" s="1"/>
  <c r="I883" i="3" a="1"/>
  <c r="I883" i="3" s="1"/>
  <c r="I884" i="3" a="1"/>
  <c r="I884" i="3" s="1"/>
  <c r="I885" i="3" a="1"/>
  <c r="I885" i="3" s="1"/>
  <c r="I886" i="3" a="1"/>
  <c r="I886" i="3" s="1"/>
  <c r="I887" i="3" a="1"/>
  <c r="I887" i="3" s="1"/>
  <c r="I888" i="3" a="1"/>
  <c r="I888" i="3" s="1"/>
  <c r="I889" i="3" a="1"/>
  <c r="I889" i="3" s="1"/>
  <c r="I890" i="3" a="1"/>
  <c r="I890" i="3" s="1"/>
  <c r="I891" i="3" a="1"/>
  <c r="I891" i="3" s="1"/>
  <c r="I892" i="3" a="1"/>
  <c r="I892" i="3" s="1"/>
  <c r="I893" i="3" a="1"/>
  <c r="I893" i="3" s="1"/>
  <c r="I894" i="3" a="1"/>
  <c r="I894" i="3" s="1"/>
  <c r="I895" i="3" a="1"/>
  <c r="I895" i="3" s="1"/>
  <c r="I896" i="3" a="1"/>
  <c r="I896" i="3" s="1"/>
  <c r="I897" i="3" a="1"/>
  <c r="I897" i="3" s="1"/>
  <c r="I898" i="3" a="1"/>
  <c r="I898" i="3" s="1"/>
  <c r="I899" i="3" a="1"/>
  <c r="I899" i="3" s="1"/>
  <c r="I900" i="3" a="1"/>
  <c r="I900" i="3" s="1"/>
  <c r="I901" i="3" a="1"/>
  <c r="I901" i="3" s="1"/>
  <c r="I902" i="3" a="1"/>
  <c r="I902" i="3" s="1"/>
  <c r="I903" i="3" a="1"/>
  <c r="I903" i="3" s="1"/>
  <c r="I904" i="3" a="1"/>
  <c r="I904" i="3" s="1"/>
  <c r="I905" i="3" a="1"/>
  <c r="I905" i="3" s="1"/>
  <c r="I906" i="3" a="1"/>
  <c r="I906" i="3" s="1"/>
  <c r="I907" i="3" a="1"/>
  <c r="I907" i="3" s="1"/>
  <c r="I908" i="3" a="1"/>
  <c r="I908" i="3" s="1"/>
  <c r="I909" i="3" a="1"/>
  <c r="I909" i="3" s="1"/>
  <c r="I910" i="3" a="1"/>
  <c r="I910" i="3" s="1"/>
  <c r="I911" i="3" a="1"/>
  <c r="I911" i="3" s="1"/>
  <c r="I912" i="3" a="1"/>
  <c r="I912" i="3" s="1"/>
  <c r="I913" i="3" a="1"/>
  <c r="I913" i="3" s="1"/>
  <c r="I264" i="3" a="1"/>
  <c r="I264" i="3" s="1"/>
  <c r="I265" i="3" a="1"/>
  <c r="I265" i="3" s="1"/>
  <c r="I10" i="3" a="1"/>
  <c r="I10" i="3" s="1"/>
  <c r="I266" i="3" a="1"/>
  <c r="I266" i="3" s="1"/>
  <c r="I267" i="3" a="1"/>
  <c r="I267" i="3" s="1"/>
  <c r="I268" i="3" a="1"/>
  <c r="I268" i="3" s="1"/>
  <c r="I11" i="3" a="1"/>
  <c r="I11"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280" i="3" a="1"/>
  <c r="I280" i="3" s="1"/>
  <c r="I281" i="3" a="1"/>
  <c r="I281" i="3" s="1"/>
  <c r="I282" i="3" a="1"/>
  <c r="I282" i="3" s="1"/>
  <c r="I283" i="3" a="1"/>
  <c r="I283" i="3" s="1"/>
  <c r="I284" i="3" a="1"/>
  <c r="I284" i="3" s="1"/>
  <c r="I285" i="3" a="1"/>
  <c r="I285" i="3" s="1"/>
  <c r="I286" i="3" a="1"/>
  <c r="I286" i="3" s="1"/>
  <c r="I287" i="3" a="1"/>
  <c r="I287" i="3" s="1"/>
  <c r="I288" i="3" a="1"/>
  <c r="I288" i="3" s="1"/>
  <c r="I289" i="3" a="1"/>
  <c r="I289" i="3" s="1"/>
  <c r="I290" i="3" a="1"/>
  <c r="I290" i="3" s="1"/>
  <c r="I291" i="3" a="1"/>
  <c r="I291" i="3" s="1"/>
  <c r="I292" i="3" a="1"/>
  <c r="I292" i="3" s="1"/>
  <c r="I293" i="3" a="1"/>
  <c r="I293" i="3" s="1"/>
  <c r="I294" i="3" a="1"/>
  <c r="I294" i="3" s="1"/>
  <c r="I295" i="3" a="1"/>
  <c r="I295" i="3" s="1"/>
  <c r="I296" i="3" a="1"/>
  <c r="I296" i="3" s="1"/>
  <c r="I297" i="3" a="1"/>
  <c r="I297" i="3" s="1"/>
  <c r="I298" i="3" a="1"/>
  <c r="I298" i="3" s="1"/>
  <c r="I299" i="3" a="1"/>
  <c r="I299" i="3" s="1"/>
  <c r="I300" i="3" a="1"/>
  <c r="I300" i="3" s="1"/>
  <c r="I301" i="3" a="1"/>
  <c r="I301" i="3" s="1"/>
  <c r="I302" i="3" a="1"/>
  <c r="I302" i="3" s="1"/>
  <c r="I303" i="3" a="1"/>
  <c r="I303" i="3" s="1"/>
  <c r="I304" i="3" a="1"/>
  <c r="I304" i="3" s="1"/>
  <c r="I305" i="3" a="1"/>
  <c r="I305" i="3" s="1"/>
  <c r="I306" i="3" a="1"/>
  <c r="I306" i="3" s="1"/>
  <c r="I307" i="3" a="1"/>
  <c r="I307" i="3" s="1"/>
  <c r="I308" i="3" a="1"/>
  <c r="I308" i="3" s="1"/>
  <c r="I309" i="3" a="1"/>
  <c r="I309" i="3" s="1"/>
  <c r="I310" i="3" a="1"/>
  <c r="I310" i="3" s="1"/>
  <c r="I311" i="3" a="1"/>
  <c r="I311" i="3" s="1"/>
  <c r="I12" i="3" a="1"/>
  <c r="I12" i="3" s="1"/>
  <c r="I312" i="3" a="1"/>
  <c r="I312" i="3" s="1"/>
  <c r="I13" i="3" a="1"/>
  <c r="I13" i="3" s="1"/>
  <c r="I313" i="3" a="1"/>
  <c r="I313" i="3" s="1"/>
  <c r="I14" i="3" a="1"/>
  <c r="I14" i="3" s="1"/>
  <c r="I15" i="3" a="1"/>
  <c r="I15" i="3" s="1"/>
  <c r="I16" i="3" a="1"/>
  <c r="I16" i="3" s="1"/>
  <c r="I314" i="3" a="1"/>
  <c r="I314" i="3" s="1"/>
  <c r="I17" i="3" a="1"/>
  <c r="I17" i="3" s="1"/>
  <c r="I315" i="3" a="1"/>
  <c r="I315" i="3" s="1"/>
  <c r="I316" i="3" a="1"/>
  <c r="I316" i="3" s="1"/>
  <c r="I317" i="3" a="1"/>
  <c r="I317" i="3" s="1"/>
  <c r="I318" i="3" a="1"/>
  <c r="I318" i="3" s="1"/>
  <c r="I319" i="3" a="1"/>
  <c r="I319" i="3" s="1"/>
  <c r="I320" i="3" a="1"/>
  <c r="I320" i="3" s="1"/>
  <c r="I321" i="3" a="1"/>
  <c r="I321" i="3" s="1"/>
  <c r="I322" i="3" a="1"/>
  <c r="I322" i="3" s="1"/>
  <c r="I323" i="3" a="1"/>
  <c r="I323" i="3" s="1"/>
  <c r="I324" i="3" a="1"/>
  <c r="I324" i="3" s="1"/>
  <c r="I325" i="3" a="1"/>
  <c r="I325" i="3" s="1"/>
  <c r="I326" i="3" a="1"/>
  <c r="I326" i="3" s="1"/>
  <c r="I327" i="3" a="1"/>
  <c r="I327" i="3" s="1"/>
  <c r="I328" i="3" a="1"/>
  <c r="I328" i="3" s="1"/>
  <c r="I329" i="3" a="1"/>
  <c r="I329" i="3" s="1"/>
  <c r="I330" i="3" a="1"/>
  <c r="I330" i="3" s="1"/>
  <c r="I331" i="3" a="1"/>
  <c r="I331" i="3" s="1"/>
  <c r="I332" i="3" a="1"/>
  <c r="I332" i="3" s="1"/>
  <c r="I333" i="3" a="1"/>
  <c r="I333" i="3" s="1"/>
  <c r="I334" i="3" a="1"/>
  <c r="I334" i="3" s="1"/>
  <c r="I335" i="3" a="1"/>
  <c r="I335" i="3" s="1"/>
  <c r="I18" i="3" a="1"/>
  <c r="I18" i="3" s="1"/>
  <c r="I336" i="3" a="1"/>
  <c r="I336" i="3" s="1"/>
  <c r="I337" i="3" a="1"/>
  <c r="I337" i="3" s="1"/>
  <c r="I338" i="3" a="1"/>
  <c r="I338" i="3" s="1"/>
  <c r="I339" i="3" a="1"/>
  <c r="I339" i="3" s="1"/>
  <c r="I340" i="3" a="1"/>
  <c r="I340" i="3" s="1"/>
  <c r="I341" i="3" a="1"/>
  <c r="I341" i="3" s="1"/>
  <c r="I19" i="3" a="1"/>
  <c r="I19" i="3" s="1"/>
  <c r="I20" i="3" a="1"/>
  <c r="I20" i="3" s="1"/>
  <c r="I342" i="3" a="1"/>
  <c r="I342" i="3" s="1"/>
  <c r="I21" i="3" a="1"/>
  <c r="I21" i="3" s="1"/>
  <c r="I343" i="3" a="1"/>
  <c r="I343" i="3" s="1"/>
  <c r="I344" i="3" a="1"/>
  <c r="I344" i="3" s="1"/>
  <c r="I345" i="3" a="1"/>
  <c r="I345" i="3" s="1"/>
  <c r="I346" i="3" a="1"/>
  <c r="I346" i="3" s="1"/>
  <c r="I347" i="3" a="1"/>
  <c r="I347" i="3" s="1"/>
  <c r="I348" i="3" a="1"/>
  <c r="I348" i="3" s="1"/>
  <c r="I22" i="3" a="1"/>
  <c r="I22" i="3" s="1"/>
  <c r="I349" i="3" a="1"/>
  <c r="I349" i="3" s="1"/>
  <c r="I350" i="3" a="1"/>
  <c r="I350" i="3" s="1"/>
  <c r="I351" i="3" a="1"/>
  <c r="I351" i="3" s="1"/>
  <c r="I23" i="3" a="1"/>
  <c r="I23" i="3" s="1"/>
  <c r="I352" i="3" a="1"/>
  <c r="I352" i="3" s="1"/>
  <c r="I353" i="3" a="1"/>
  <c r="I353" i="3" s="1"/>
  <c r="I354" i="3" a="1"/>
  <c r="I354" i="3" s="1"/>
  <c r="I355" i="3" a="1"/>
  <c r="I355" i="3" s="1"/>
  <c r="I24" i="3" a="1"/>
  <c r="I24" i="3" s="1"/>
  <c r="I356" i="3" a="1"/>
  <c r="I356" i="3" s="1"/>
  <c r="I357" i="3" a="1"/>
  <c r="I357" i="3" s="1"/>
  <c r="I358" i="3" a="1"/>
  <c r="I358" i="3" s="1"/>
  <c r="I359" i="3" a="1"/>
  <c r="I359" i="3" s="1"/>
  <c r="I25" i="3" a="1"/>
  <c r="I25" i="3" s="1"/>
  <c r="I360" i="3" a="1"/>
  <c r="I360" i="3" s="1"/>
  <c r="I361" i="3" a="1"/>
  <c r="I361" i="3" s="1"/>
  <c r="I362" i="3" a="1"/>
  <c r="I362" i="3" s="1"/>
  <c r="I363" i="3" a="1"/>
  <c r="I363" i="3" s="1"/>
  <c r="I364" i="3" a="1"/>
  <c r="I364" i="3" s="1"/>
  <c r="I365" i="3" a="1"/>
  <c r="I365" i="3" s="1"/>
  <c r="I366" i="3" a="1"/>
  <c r="I366" i="3" s="1"/>
  <c r="I367" i="3" a="1"/>
  <c r="I367" i="3" s="1"/>
  <c r="I368" i="3" a="1"/>
  <c r="I368" i="3" s="1"/>
  <c r="I369" i="3" a="1"/>
  <c r="I369" i="3" s="1"/>
  <c r="I370" i="3" a="1"/>
  <c r="I370" i="3" s="1"/>
  <c r="I371" i="3" a="1"/>
  <c r="I371" i="3" s="1"/>
  <c r="I372" i="3" a="1"/>
  <c r="I372" i="3" s="1"/>
  <c r="I373" i="3" a="1"/>
  <c r="I373" i="3" s="1"/>
  <c r="I374" i="3" a="1"/>
  <c r="I374" i="3" s="1"/>
  <c r="I375" i="3" a="1"/>
  <c r="I375" i="3" s="1"/>
  <c r="I376" i="3" a="1"/>
  <c r="I376" i="3" s="1"/>
  <c r="I377" i="3" a="1"/>
  <c r="I377" i="3" s="1"/>
  <c r="I378" i="3" a="1"/>
  <c r="I378" i="3" s="1"/>
  <c r="I379" i="3" a="1"/>
  <c r="I379" i="3" s="1"/>
  <c r="I380" i="3" a="1"/>
  <c r="I380" i="3" s="1"/>
  <c r="I381" i="3" a="1"/>
  <c r="I381" i="3" s="1"/>
  <c r="I382" i="3" a="1"/>
  <c r="I382" i="3" s="1"/>
  <c r="I383" i="3" a="1"/>
  <c r="I383" i="3" s="1"/>
  <c r="I384" i="3" a="1"/>
  <c r="I384" i="3" s="1"/>
  <c r="I385" i="3" a="1"/>
  <c r="I385" i="3" s="1"/>
  <c r="I386" i="3" a="1"/>
  <c r="I386" i="3" s="1"/>
  <c r="I387" i="3" a="1"/>
  <c r="I387" i="3" s="1"/>
  <c r="I388" i="3" a="1"/>
  <c r="I388" i="3" s="1"/>
  <c r="I389" i="3" a="1"/>
  <c r="I389" i="3" s="1"/>
  <c r="I390" i="3" a="1"/>
  <c r="I390" i="3" s="1"/>
  <c r="I391" i="3" a="1"/>
  <c r="I391" i="3" s="1"/>
  <c r="I392" i="3" a="1"/>
  <c r="I392" i="3" s="1"/>
  <c r="I393" i="3" a="1"/>
  <c r="I393" i="3" s="1"/>
  <c r="I394" i="3" a="1"/>
  <c r="I394" i="3" s="1"/>
  <c r="I395" i="3" a="1"/>
  <c r="I395" i="3" s="1"/>
  <c r="I396" i="3" a="1"/>
  <c r="I396" i="3" s="1"/>
  <c r="I397" i="3" a="1"/>
  <c r="I397" i="3" s="1"/>
  <c r="I398" i="3" a="1"/>
  <c r="I398" i="3" s="1"/>
  <c r="I399" i="3" a="1"/>
  <c r="I399" i="3" s="1"/>
  <c r="I400" i="3" a="1"/>
  <c r="I400" i="3" s="1"/>
  <c r="I401" i="3" a="1"/>
  <c r="I401" i="3" s="1"/>
  <c r="I402" i="3" a="1"/>
  <c r="I402" i="3" s="1"/>
  <c r="I403" i="3" a="1"/>
  <c r="I403" i="3" s="1"/>
  <c r="I404" i="3" a="1"/>
  <c r="I404" i="3" s="1"/>
  <c r="I405" i="3" a="1"/>
  <c r="I405" i="3" s="1"/>
  <c r="I406" i="3" a="1"/>
  <c r="I406" i="3" s="1"/>
  <c r="I407" i="3" a="1"/>
  <c r="I407" i="3" s="1"/>
  <c r="I408" i="3" a="1"/>
  <c r="I408" i="3" s="1"/>
  <c r="I409" i="3" a="1"/>
  <c r="I409" i="3" s="1"/>
  <c r="I410" i="3" a="1"/>
  <c r="I410" i="3" s="1"/>
  <c r="I411" i="3" a="1"/>
  <c r="I411" i="3" s="1"/>
  <c r="I412" i="3" a="1"/>
  <c r="I412" i="3" s="1"/>
  <c r="I413" i="3" a="1"/>
  <c r="I413" i="3" s="1"/>
  <c r="I414" i="3" a="1"/>
  <c r="I414" i="3" s="1"/>
  <c r="I415" i="3" a="1"/>
  <c r="I415" i="3" s="1"/>
  <c r="I416" i="3" a="1"/>
  <c r="I416" i="3" s="1"/>
  <c r="I417" i="3" a="1"/>
  <c r="I417" i="3" s="1"/>
  <c r="I418" i="3" a="1"/>
  <c r="I418" i="3" s="1"/>
  <c r="I419" i="3" a="1"/>
  <c r="I419" i="3" s="1"/>
  <c r="I420" i="3" a="1"/>
  <c r="I420" i="3" s="1"/>
  <c r="I421" i="3" a="1"/>
  <c r="I421" i="3" s="1"/>
  <c r="I422" i="3" a="1"/>
  <c r="I422" i="3" s="1"/>
  <c r="I423" i="3" a="1"/>
  <c r="I423" i="3" s="1"/>
  <c r="I424" i="3" a="1"/>
  <c r="I424" i="3" s="1"/>
  <c r="I425" i="3" a="1"/>
  <c r="I425" i="3" s="1"/>
  <c r="I426" i="3" a="1"/>
  <c r="I426" i="3" s="1"/>
  <c r="I427" i="3" a="1"/>
  <c r="I427" i="3" s="1"/>
  <c r="I428" i="3" a="1"/>
  <c r="I428" i="3" s="1"/>
  <c r="I429" i="3" a="1"/>
  <c r="I429" i="3" s="1"/>
  <c r="I430" i="3" a="1"/>
  <c r="I430" i="3" s="1"/>
  <c r="I431" i="3" a="1"/>
  <c r="I431" i="3" s="1"/>
  <c r="I432" i="3" a="1"/>
  <c r="I432" i="3" s="1"/>
  <c r="I433" i="3" a="1"/>
  <c r="I433" i="3" s="1"/>
  <c r="I434" i="3" a="1"/>
  <c r="I434" i="3" s="1"/>
  <c r="I435" i="3" a="1"/>
  <c r="I435" i="3" s="1"/>
  <c r="I436" i="3" a="1"/>
  <c r="I436" i="3" s="1"/>
  <c r="I437" i="3" a="1"/>
  <c r="I437" i="3" s="1"/>
  <c r="I438" i="3" a="1"/>
  <c r="I438" i="3" s="1"/>
  <c r="I439" i="3" a="1"/>
  <c r="I439" i="3" s="1"/>
  <c r="I440" i="3" a="1"/>
  <c r="I440" i="3" s="1"/>
  <c r="I441" i="3" a="1"/>
  <c r="I441" i="3" s="1"/>
  <c r="I442" i="3" a="1"/>
  <c r="I442" i="3" s="1"/>
  <c r="I443" i="3" a="1"/>
  <c r="I443" i="3" s="1"/>
  <c r="I444" i="3" a="1"/>
  <c r="I444" i="3" s="1"/>
  <c r="I445" i="3" a="1"/>
  <c r="I445" i="3" s="1"/>
  <c r="I446" i="3" a="1"/>
  <c r="I446" i="3" s="1"/>
  <c r="I447" i="3" a="1"/>
  <c r="I447" i="3" s="1"/>
  <c r="I448" i="3" a="1"/>
  <c r="I448" i="3" s="1"/>
  <c r="I449" i="3" a="1"/>
  <c r="I449" i="3" s="1"/>
  <c r="I450" i="3" a="1"/>
  <c r="I450" i="3" s="1"/>
  <c r="I451" i="3" a="1"/>
  <c r="I451" i="3" s="1"/>
  <c r="I452" i="3" a="1"/>
  <c r="I452" i="3" s="1"/>
  <c r="I453" i="3" a="1"/>
  <c r="I453" i="3" s="1"/>
  <c r="I454" i="3" a="1"/>
  <c r="I454" i="3" s="1"/>
  <c r="I455" i="3" a="1"/>
  <c r="I455" i="3" s="1"/>
  <c r="I456" i="3" a="1"/>
  <c r="I456" i="3" s="1"/>
  <c r="I457" i="3" a="1"/>
  <c r="I457" i="3" s="1"/>
  <c r="I458" i="3" a="1"/>
  <c r="I458" i="3" s="1"/>
  <c r="I459" i="3" a="1"/>
  <c r="I459" i="3" s="1"/>
  <c r="I460" i="3" a="1"/>
  <c r="I460" i="3" s="1"/>
  <c r="I461" i="3" a="1"/>
  <c r="I461" i="3" s="1"/>
  <c r="I462" i="3" a="1"/>
  <c r="I462" i="3" s="1"/>
  <c r="I463" i="3" a="1"/>
  <c r="I463" i="3" s="1"/>
  <c r="I464" i="3" a="1"/>
  <c r="I464" i="3" s="1"/>
  <c r="I465" i="3" a="1"/>
  <c r="I465" i="3" s="1"/>
  <c r="I466" i="3" a="1"/>
  <c r="I466" i="3" s="1"/>
  <c r="I467" i="3" a="1"/>
  <c r="I467" i="3" s="1"/>
  <c r="I468" i="3" a="1"/>
  <c r="I468" i="3" s="1"/>
  <c r="I469" i="3" a="1"/>
  <c r="I469" i="3" s="1"/>
  <c r="I470" i="3" a="1"/>
  <c r="I470" i="3" s="1"/>
  <c r="I471" i="3" a="1"/>
  <c r="I471" i="3" s="1"/>
  <c r="I472" i="3" a="1"/>
  <c r="I472" i="3" s="1"/>
  <c r="I473" i="3" a="1"/>
  <c r="I473" i="3" s="1"/>
  <c r="I474" i="3" a="1"/>
  <c r="I474" i="3" s="1"/>
  <c r="I475" i="3" a="1"/>
  <c r="I475" i="3" s="1"/>
  <c r="I476" i="3" a="1"/>
  <c r="I476" i="3" s="1"/>
  <c r="I477" i="3" a="1"/>
  <c r="I477" i="3" s="1"/>
  <c r="I478" i="3" a="1"/>
  <c r="I478" i="3" s="1"/>
  <c r="I479" i="3" a="1"/>
  <c r="I479" i="3" s="1"/>
  <c r="I480" i="3" a="1"/>
  <c r="I480" i="3" s="1"/>
  <c r="I481" i="3" a="1"/>
  <c r="I481" i="3" s="1"/>
  <c r="I482" i="3" a="1"/>
  <c r="I482" i="3" s="1"/>
  <c r="I483" i="3" a="1"/>
  <c r="I483" i="3" s="1"/>
  <c r="I484" i="3" a="1"/>
  <c r="I484" i="3" s="1"/>
  <c r="I485" i="3" a="1"/>
  <c r="I485" i="3" s="1"/>
  <c r="I486" i="3" a="1"/>
  <c r="I486" i="3" s="1"/>
  <c r="I487" i="3" a="1"/>
  <c r="I487" i="3" s="1"/>
  <c r="I488" i="3" a="1"/>
  <c r="I488" i="3" s="1"/>
  <c r="I489" i="3" a="1"/>
  <c r="I489" i="3" s="1"/>
  <c r="I490" i="3" a="1"/>
  <c r="I490" i="3" s="1"/>
  <c r="I491" i="3" a="1"/>
  <c r="I491" i="3" s="1"/>
  <c r="I492" i="3" a="1"/>
  <c r="I492" i="3" s="1"/>
  <c r="I493" i="3" a="1"/>
  <c r="I493" i="3" s="1"/>
  <c r="I494" i="3" a="1"/>
  <c r="I494" i="3" s="1"/>
  <c r="I495" i="3" a="1"/>
  <c r="I495" i="3" s="1"/>
  <c r="I496" i="3" a="1"/>
  <c r="I496" i="3" s="1"/>
  <c r="I497" i="3" a="1"/>
  <c r="I497" i="3" s="1"/>
  <c r="J546" i="3"/>
  <c r="J547" i="3"/>
  <c r="J548" i="3"/>
  <c r="J549" i="3"/>
  <c r="J550" i="3"/>
  <c r="J551" i="3"/>
  <c r="J552" i="3"/>
  <c r="J553" i="3"/>
  <c r="J554" i="3"/>
  <c r="J555" i="3"/>
  <c r="J556" i="3"/>
  <c r="J557" i="3"/>
  <c r="J558" i="3"/>
  <c r="J559" i="3"/>
  <c r="J560" i="3"/>
  <c r="J561" i="3"/>
  <c r="J562" i="3"/>
  <c r="J563" i="3"/>
  <c r="J564" i="3"/>
  <c r="J565" i="3"/>
  <c r="J566" i="3"/>
  <c r="J567" i="3"/>
  <c r="J568" i="3"/>
  <c r="J569" i="3"/>
  <c r="J570" i="3"/>
  <c r="J571" i="3"/>
  <c r="J572" i="3"/>
  <c r="J573" i="3"/>
  <c r="J574" i="3"/>
  <c r="J575" i="3"/>
  <c r="J576" i="3"/>
  <c r="J577" i="3"/>
  <c r="J578" i="3"/>
  <c r="J579" i="3"/>
  <c r="J580" i="3"/>
  <c r="J581" i="3"/>
  <c r="J582" i="3"/>
  <c r="J583" i="3"/>
  <c r="J584" i="3"/>
  <c r="J585" i="3"/>
  <c r="J586" i="3"/>
  <c r="J587" i="3"/>
  <c r="J588" i="3"/>
  <c r="J589" i="3"/>
  <c r="J590" i="3"/>
  <c r="J591" i="3"/>
  <c r="J592" i="3"/>
  <c r="J593" i="3"/>
  <c r="J594" i="3"/>
  <c r="J595" i="3"/>
  <c r="J596" i="3"/>
  <c r="J597" i="3"/>
  <c r="J598" i="3"/>
  <c r="J599" i="3"/>
  <c r="J600" i="3"/>
  <c r="J601" i="3"/>
  <c r="J602" i="3"/>
  <c r="J603" i="3"/>
  <c r="J604" i="3"/>
  <c r="J605" i="3"/>
  <c r="J606" i="3"/>
  <c r="J607" i="3"/>
  <c r="J608" i="3"/>
  <c r="J609" i="3"/>
  <c r="J610" i="3"/>
  <c r="J611" i="3"/>
  <c r="J612" i="3"/>
  <c r="J613" i="3"/>
  <c r="J614" i="3"/>
  <c r="J615" i="3"/>
  <c r="J616" i="3"/>
  <c r="J617" i="3"/>
  <c r="J618" i="3"/>
  <c r="J619" i="3"/>
  <c r="J620" i="3"/>
  <c r="J621" i="3"/>
  <c r="J622" i="3"/>
  <c r="J623" i="3"/>
  <c r="J624" i="3"/>
  <c r="J625" i="3"/>
  <c r="J626" i="3"/>
  <c r="J627" i="3"/>
  <c r="J628" i="3"/>
  <c r="J629" i="3"/>
  <c r="J630" i="3"/>
  <c r="J631" i="3"/>
  <c r="J632" i="3"/>
  <c r="J633" i="3"/>
  <c r="J634" i="3"/>
  <c r="J635" i="3"/>
  <c r="J636" i="3"/>
  <c r="J637" i="3"/>
  <c r="J638" i="3"/>
  <c r="J639" i="3"/>
  <c r="J640" i="3"/>
  <c r="J641" i="3"/>
  <c r="J642" i="3"/>
  <c r="J643" i="3"/>
  <c r="J644" i="3"/>
  <c r="J645" i="3"/>
  <c r="J646" i="3"/>
  <c r="J647" i="3"/>
  <c r="J648" i="3"/>
  <c r="J649" i="3"/>
  <c r="J650" i="3"/>
  <c r="J651" i="3"/>
  <c r="J652" i="3"/>
  <c r="J653" i="3"/>
  <c r="J654" i="3"/>
  <c r="J655" i="3"/>
  <c r="J656" i="3"/>
  <c r="J657" i="3"/>
  <c r="J658" i="3"/>
  <c r="J659" i="3"/>
  <c r="J660" i="3"/>
  <c r="J661" i="3"/>
  <c r="J662" i="3"/>
  <c r="J663" i="3"/>
  <c r="J664" i="3"/>
  <c r="J665" i="3"/>
  <c r="J666" i="3"/>
  <c r="J667" i="3"/>
  <c r="J668" i="3"/>
  <c r="J669" i="3"/>
  <c r="J670" i="3"/>
  <c r="J671" i="3"/>
  <c r="J672" i="3"/>
  <c r="J673" i="3"/>
  <c r="J674" i="3"/>
  <c r="J675" i="3"/>
  <c r="J676" i="3"/>
  <c r="J677" i="3"/>
  <c r="J678" i="3"/>
  <c r="J679" i="3"/>
  <c r="J680"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J726" i="3"/>
  <c r="J727" i="3"/>
  <c r="J728" i="3"/>
  <c r="J729" i="3"/>
  <c r="J730" i="3"/>
  <c r="J731" i="3"/>
  <c r="J732" i="3"/>
  <c r="J733" i="3"/>
  <c r="J734" i="3"/>
  <c r="J735" i="3"/>
  <c r="J736" i="3"/>
  <c r="J737" i="3"/>
  <c r="J738" i="3"/>
  <c r="J739" i="3"/>
  <c r="J740" i="3"/>
  <c r="J741" i="3"/>
  <c r="J742" i="3"/>
  <c r="J743" i="3"/>
  <c r="J744" i="3"/>
  <c r="J745" i="3"/>
  <c r="J746" i="3"/>
  <c r="J747" i="3"/>
  <c r="J34" i="3"/>
  <c r="J35" i="3"/>
  <c r="J36" i="3"/>
  <c r="J37" i="3"/>
  <c r="J38" i="3"/>
  <c r="J39" i="3"/>
  <c r="J40" i="3"/>
  <c r="J41" i="3"/>
  <c r="J42" i="3"/>
  <c r="J3" i="3"/>
  <c r="J43" i="3"/>
  <c r="J4" i="3"/>
  <c r="J5"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6" i="3"/>
  <c r="J102" i="3"/>
  <c r="J103" i="3"/>
  <c r="J104" i="3"/>
  <c r="J7" i="3"/>
  <c r="J105" i="3"/>
  <c r="J8" i="3"/>
  <c r="J106" i="3"/>
  <c r="J107" i="3"/>
  <c r="J108" i="3"/>
  <c r="J109" i="3"/>
  <c r="J110" i="3"/>
  <c r="J111" i="3"/>
  <c r="J112" i="3"/>
  <c r="J113" i="3"/>
  <c r="J114" i="3"/>
  <c r="J115" i="3"/>
  <c r="J116" i="3"/>
  <c r="J117" i="3"/>
  <c r="J118" i="3"/>
  <c r="J119" i="3"/>
  <c r="J120" i="3"/>
  <c r="J121" i="3"/>
  <c r="J122" i="3"/>
  <c r="J123" i="3"/>
  <c r="J124" i="3"/>
  <c r="J125" i="3"/>
  <c r="J126" i="3"/>
  <c r="J127" i="3"/>
  <c r="J128" i="3"/>
  <c r="J129" i="3"/>
  <c r="J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748" i="3"/>
  <c r="J749" i="3"/>
  <c r="J750" i="3"/>
  <c r="J26" i="3"/>
  <c r="J751" i="3"/>
  <c r="J752" i="3"/>
  <c r="J753" i="3"/>
  <c r="J754" i="3"/>
  <c r="J755" i="3"/>
  <c r="J756" i="3"/>
  <c r="J757" i="3"/>
  <c r="J758" i="3"/>
  <c r="J759" i="3"/>
  <c r="J760" i="3"/>
  <c r="J761" i="3"/>
  <c r="J762" i="3"/>
  <c r="J763" i="3"/>
  <c r="J27" i="3"/>
  <c r="J764" i="3"/>
  <c r="J765" i="3"/>
  <c r="J766" i="3"/>
  <c r="J767" i="3"/>
  <c r="J768" i="3"/>
  <c r="J28" i="3"/>
  <c r="J769" i="3"/>
  <c r="J770" i="3"/>
  <c r="J771" i="3"/>
  <c r="J772" i="3"/>
  <c r="J773" i="3"/>
  <c r="J774" i="3"/>
  <c r="J775" i="3"/>
  <c r="J776" i="3"/>
  <c r="J777" i="3"/>
  <c r="J778" i="3"/>
  <c r="J779" i="3"/>
  <c r="J780" i="3"/>
  <c r="J781" i="3"/>
  <c r="J782" i="3"/>
  <c r="J783" i="3"/>
  <c r="J784" i="3"/>
  <c r="J785" i="3"/>
  <c r="J29" i="3"/>
  <c r="J786" i="3"/>
  <c r="J787" i="3"/>
  <c r="J788" i="3"/>
  <c r="J789" i="3"/>
  <c r="J30" i="3"/>
  <c r="J790" i="3"/>
  <c r="J31" i="3"/>
  <c r="J791" i="3"/>
  <c r="J792" i="3"/>
  <c r="J793" i="3"/>
  <c r="J794" i="3"/>
  <c r="J795" i="3"/>
  <c r="J796" i="3"/>
  <c r="J797" i="3"/>
  <c r="J798" i="3"/>
  <c r="J799" i="3"/>
  <c r="J800" i="3"/>
  <c r="J801" i="3"/>
  <c r="J802" i="3"/>
  <c r="J803" i="3"/>
  <c r="J32" i="3"/>
  <c r="J804" i="3"/>
  <c r="J805" i="3"/>
  <c r="J806" i="3"/>
  <c r="J807" i="3"/>
  <c r="J808" i="3"/>
  <c r="J809" i="3"/>
  <c r="J810" i="3"/>
  <c r="J811" i="3"/>
  <c r="J812" i="3"/>
  <c r="J813" i="3"/>
  <c r="J814" i="3"/>
  <c r="J815" i="3"/>
  <c r="J816" i="3"/>
  <c r="J817" i="3"/>
  <c r="J818" i="3"/>
  <c r="J819" i="3"/>
  <c r="J820" i="3"/>
  <c r="J821" i="3"/>
  <c r="J822" i="3"/>
  <c r="J823" i="3"/>
  <c r="J824" i="3"/>
  <c r="J825" i="3"/>
  <c r="J826" i="3"/>
  <c r="J827" i="3"/>
  <c r="J828" i="3"/>
  <c r="J829" i="3"/>
  <c r="J830" i="3"/>
  <c r="J831" i="3"/>
  <c r="J832" i="3"/>
  <c r="J833" i="3"/>
  <c r="J834" i="3"/>
  <c r="J835" i="3"/>
  <c r="J836" i="3"/>
  <c r="J837" i="3"/>
  <c r="J838" i="3"/>
  <c r="J839" i="3"/>
  <c r="J840" i="3"/>
  <c r="J841" i="3"/>
  <c r="J842" i="3"/>
  <c r="J843" i="3"/>
  <c r="J844" i="3"/>
  <c r="J845" i="3"/>
  <c r="J846" i="3"/>
  <c r="J847" i="3"/>
  <c r="J848" i="3"/>
  <c r="J849" i="3"/>
  <c r="J850" i="3"/>
  <c r="J851" i="3"/>
  <c r="J852" i="3"/>
  <c r="J853" i="3"/>
  <c r="J854" i="3"/>
  <c r="J855" i="3"/>
  <c r="J856" i="3"/>
  <c r="J857" i="3"/>
  <c r="J858" i="3"/>
  <c r="J859" i="3"/>
  <c r="J860" i="3"/>
  <c r="J861" i="3"/>
  <c r="J862" i="3"/>
  <c r="J863" i="3"/>
  <c r="J864" i="3"/>
  <c r="J865" i="3"/>
  <c r="J33" i="3"/>
  <c r="J866" i="3"/>
  <c r="J867" i="3"/>
  <c r="J868" i="3"/>
  <c r="J869" i="3"/>
  <c r="J870" i="3"/>
  <c r="J871" i="3"/>
  <c r="J872" i="3"/>
  <c r="J873" i="3"/>
  <c r="J874" i="3"/>
  <c r="J875" i="3"/>
  <c r="J876" i="3"/>
  <c r="J877" i="3"/>
  <c r="J878" i="3"/>
  <c r="J879" i="3"/>
  <c r="J880" i="3"/>
  <c r="J881" i="3"/>
  <c r="J882" i="3"/>
  <c r="J883" i="3"/>
  <c r="J884" i="3"/>
  <c r="J885" i="3"/>
  <c r="J886" i="3"/>
  <c r="J887" i="3"/>
  <c r="J888" i="3"/>
  <c r="J889" i="3"/>
  <c r="J890" i="3"/>
  <c r="J891" i="3"/>
  <c r="J892" i="3"/>
  <c r="J893" i="3"/>
  <c r="J894" i="3"/>
  <c r="J895" i="3"/>
  <c r="J896" i="3"/>
  <c r="J897" i="3"/>
  <c r="J898" i="3"/>
  <c r="J899" i="3"/>
  <c r="J900" i="3"/>
  <c r="J901" i="3"/>
  <c r="J902" i="3"/>
  <c r="J903" i="3"/>
  <c r="J904" i="3"/>
  <c r="J905" i="3"/>
  <c r="J906" i="3"/>
  <c r="J907" i="3"/>
  <c r="J908" i="3"/>
  <c r="J909" i="3"/>
  <c r="J910" i="3"/>
  <c r="J911" i="3"/>
  <c r="J912" i="3"/>
  <c r="J913" i="3"/>
  <c r="J264" i="3"/>
  <c r="J265" i="3"/>
  <c r="J10" i="3"/>
  <c r="J266" i="3"/>
  <c r="J267" i="3"/>
  <c r="J268" i="3"/>
  <c r="J11"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12" i="3"/>
  <c r="J312" i="3"/>
  <c r="J13" i="3"/>
  <c r="J313" i="3"/>
  <c r="J14" i="3"/>
  <c r="J15" i="3"/>
  <c r="J16" i="3"/>
  <c r="J314" i="3"/>
  <c r="J17" i="3"/>
  <c r="J315" i="3"/>
  <c r="J316" i="3"/>
  <c r="J317" i="3"/>
  <c r="J318" i="3"/>
  <c r="J319" i="3"/>
  <c r="J320" i="3"/>
  <c r="J321" i="3"/>
  <c r="J322" i="3"/>
  <c r="J323" i="3"/>
  <c r="J324" i="3"/>
  <c r="J325" i="3"/>
  <c r="J326" i="3"/>
  <c r="J327" i="3"/>
  <c r="J328" i="3"/>
  <c r="J329" i="3"/>
  <c r="J330" i="3"/>
  <c r="J331" i="3"/>
  <c r="J332" i="3"/>
  <c r="J333" i="3"/>
  <c r="J334" i="3"/>
  <c r="J335" i="3"/>
  <c r="J18" i="3"/>
  <c r="J336" i="3"/>
  <c r="J337" i="3"/>
  <c r="J338" i="3"/>
  <c r="J339" i="3"/>
  <c r="J340" i="3"/>
  <c r="J341" i="3"/>
  <c r="J19" i="3"/>
  <c r="J20" i="3"/>
  <c r="J342" i="3"/>
  <c r="J21" i="3"/>
  <c r="J343" i="3"/>
  <c r="J344" i="3"/>
  <c r="J345" i="3"/>
  <c r="J346" i="3"/>
  <c r="J347" i="3"/>
  <c r="J348" i="3"/>
  <c r="J22" i="3"/>
  <c r="J349" i="3"/>
  <c r="J350" i="3"/>
  <c r="J351" i="3"/>
  <c r="J23" i="3"/>
  <c r="J352" i="3"/>
  <c r="J353" i="3"/>
  <c r="J354" i="3"/>
  <c r="J355" i="3"/>
  <c r="J24" i="3"/>
  <c r="J356" i="3"/>
  <c r="J357" i="3"/>
  <c r="J358" i="3"/>
  <c r="J359" i="3"/>
  <c r="J25"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C93" i="15" a="1"/>
  <c r="C93" i="15" s="1"/>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K51" i="5" a="1"/>
  <c r="K51" i="5" s="1"/>
  <c r="K52" i="5" a="1"/>
  <c r="K52" i="5" s="1"/>
  <c r="K53" i="5" a="1"/>
  <c r="K53" i="5" s="1"/>
  <c r="K54" i="5" a="1"/>
  <c r="K54" i="5" s="1"/>
  <c r="K55" i="5" a="1"/>
  <c r="K55" i="5" s="1"/>
  <c r="K56" i="5" a="1"/>
  <c r="K56" i="5" s="1"/>
  <c r="K57" i="5" a="1"/>
  <c r="K57" i="5" s="1"/>
  <c r="K58" i="5" a="1"/>
  <c r="K58" i="5" s="1"/>
  <c r="K59" i="5" a="1"/>
  <c r="K59" i="5" s="1"/>
  <c r="K60" i="5" a="1"/>
  <c r="K60" i="5" s="1"/>
  <c r="K61" i="5" a="1"/>
  <c r="K61" i="5" s="1"/>
  <c r="K62" i="5" a="1"/>
  <c r="K62" i="5" s="1"/>
  <c r="K63" i="5" a="1"/>
  <c r="K63" i="5" s="1"/>
  <c r="K64" i="5" a="1"/>
  <c r="K64" i="5" s="1"/>
  <c r="K65" i="5" a="1"/>
  <c r="K65" i="5" s="1"/>
  <c r="K66" i="5" a="1"/>
  <c r="K66" i="5" s="1"/>
  <c r="K67" i="5" a="1"/>
  <c r="K67" i="5" s="1"/>
  <c r="K68" i="5" a="1"/>
  <c r="K68" i="5" s="1"/>
  <c r="K69" i="5" a="1"/>
  <c r="K69" i="5" s="1"/>
  <c r="K70" i="5" a="1"/>
  <c r="K70" i="5" s="1"/>
  <c r="K71" i="5" a="1"/>
  <c r="K71" i="5" s="1"/>
  <c r="K72" i="5" a="1"/>
  <c r="K72" i="5" s="1"/>
  <c r="K73" i="5" a="1"/>
  <c r="K73" i="5" s="1"/>
  <c r="K74" i="5" a="1"/>
  <c r="K74" i="5" s="1"/>
  <c r="K75" i="5" a="1"/>
  <c r="K75" i="5" s="1"/>
  <c r="K76" i="5" a="1"/>
  <c r="K76" i="5" s="1"/>
  <c r="K77" i="5" a="1"/>
  <c r="K77" i="5" s="1"/>
  <c r="K78" i="5" a="1"/>
  <c r="K78" i="5" s="1"/>
  <c r="K79" i="5" a="1"/>
  <c r="K79" i="5" s="1"/>
  <c r="K80" i="5" a="1"/>
  <c r="K80" i="5" s="1"/>
  <c r="K81" i="5" a="1"/>
  <c r="K81" i="5" s="1"/>
  <c r="K82" i="5" a="1"/>
  <c r="K82" i="5" s="1"/>
  <c r="K83" i="5" a="1"/>
  <c r="K83" i="5" s="1"/>
  <c r="K84" i="5" a="1"/>
  <c r="K84" i="5" s="1"/>
  <c r="K85" i="5" a="1"/>
  <c r="K85" i="5" s="1"/>
  <c r="K86" i="5" a="1"/>
  <c r="K86" i="5" s="1"/>
  <c r="K87" i="5" a="1"/>
  <c r="K87" i="5" s="1"/>
  <c r="K88" i="5" a="1"/>
  <c r="K88" i="5" s="1"/>
  <c r="K89" i="5" a="1"/>
  <c r="K89" i="5" s="1"/>
  <c r="K90" i="5" a="1"/>
  <c r="K90" i="5" s="1"/>
  <c r="K91" i="5" a="1"/>
  <c r="K91" i="5" s="1"/>
  <c r="K92" i="5" a="1"/>
  <c r="K92" i="5" s="1"/>
  <c r="K93" i="5" a="1"/>
  <c r="K93" i="5" s="1"/>
  <c r="K94" i="5" a="1"/>
  <c r="K94" i="5" s="1"/>
  <c r="K95" i="5" a="1"/>
  <c r="K95" i="5" s="1"/>
  <c r="K96" i="5" a="1"/>
  <c r="K96" i="5" s="1"/>
  <c r="K97" i="5" a="1"/>
  <c r="K97" i="5" s="1"/>
  <c r="K98" i="5" a="1"/>
  <c r="K98" i="5" s="1"/>
  <c r="K99" i="5" a="1"/>
  <c r="K99" i="5" s="1"/>
  <c r="K100" i="5" a="1"/>
  <c r="K100" i="5" s="1"/>
  <c r="K101" i="5" a="1"/>
  <c r="K101" i="5" s="1"/>
  <c r="K102" i="5" a="1"/>
  <c r="K102" i="5" s="1"/>
  <c r="K103" i="5" a="1"/>
  <c r="K103" i="5" s="1"/>
  <c r="K104" i="5" a="1"/>
  <c r="K104" i="5" s="1"/>
  <c r="K105" i="5" a="1"/>
  <c r="K105" i="5" s="1"/>
  <c r="K106" i="5" a="1"/>
  <c r="K106" i="5" s="1"/>
  <c r="K107" i="5" a="1"/>
  <c r="K107" i="5" s="1"/>
  <c r="K108" i="5" a="1"/>
  <c r="K108" i="5" s="1"/>
  <c r="K109" i="5" a="1"/>
  <c r="K109" i="5" s="1"/>
  <c r="K110" i="5" a="1"/>
  <c r="K110" i="5" s="1"/>
  <c r="K111" i="5" a="1"/>
  <c r="K111" i="5" s="1"/>
  <c r="K112" i="5" a="1"/>
  <c r="K112" i="5" s="1"/>
  <c r="K113" i="5" a="1"/>
  <c r="K113" i="5" s="1"/>
  <c r="K114" i="5" a="1"/>
  <c r="K114" i="5" s="1"/>
  <c r="K115" i="5" a="1"/>
  <c r="K115" i="5" s="1"/>
  <c r="K116" i="5" a="1"/>
  <c r="K116" i="5" s="1"/>
  <c r="K117" i="5" a="1"/>
  <c r="K117" i="5" s="1"/>
  <c r="K118" i="5" a="1"/>
  <c r="K118" i="5" s="1"/>
  <c r="K119" i="5" a="1"/>
  <c r="K119" i="5" s="1"/>
  <c r="K120" i="5" a="1"/>
  <c r="K120" i="5" s="1"/>
  <c r="K121" i="5" a="1"/>
  <c r="K121" i="5" s="1"/>
  <c r="K122" i="5" a="1"/>
  <c r="K122" i="5" s="1"/>
  <c r="K123" i="5" a="1"/>
  <c r="K123" i="5" s="1"/>
  <c r="K124" i="5" a="1"/>
  <c r="K124" i="5" s="1"/>
  <c r="K125" i="5" a="1"/>
  <c r="K125" i="5" s="1"/>
  <c r="K126" i="5" a="1"/>
  <c r="K126" i="5" s="1"/>
  <c r="K127" i="5" a="1"/>
  <c r="K127" i="5" s="1"/>
  <c r="K128" i="5" a="1"/>
  <c r="K128" i="5" s="1"/>
  <c r="K129" i="5" a="1"/>
  <c r="K129" i="5" s="1"/>
  <c r="K130" i="5" a="1"/>
  <c r="K130" i="5" s="1"/>
  <c r="K131" i="5" a="1"/>
  <c r="K131" i="5" s="1"/>
  <c r="K132" i="5" a="1"/>
  <c r="K132" i="5" s="1"/>
  <c r="K133" i="5" a="1"/>
  <c r="K133" i="5" s="1"/>
  <c r="K134" i="5" a="1"/>
  <c r="K134" i="5" s="1"/>
  <c r="K135" i="5" a="1"/>
  <c r="K135" i="5" s="1"/>
  <c r="K136" i="5" a="1"/>
  <c r="K136" i="5" s="1"/>
  <c r="K137" i="5" a="1"/>
  <c r="K137" i="5" s="1"/>
  <c r="K138" i="5" a="1"/>
  <c r="K138" i="5" s="1"/>
  <c r="K139" i="5" a="1"/>
  <c r="K139" i="5" s="1"/>
  <c r="K140" i="5" a="1"/>
  <c r="K140" i="5" s="1"/>
  <c r="K141" i="5" a="1"/>
  <c r="K141" i="5" s="1"/>
  <c r="K142" i="5" a="1"/>
  <c r="K142" i="5" s="1"/>
  <c r="K143" i="5" a="1"/>
  <c r="K143" i="5" s="1"/>
  <c r="K144" i="5" a="1"/>
  <c r="K144" i="5" s="1"/>
  <c r="K145" i="5" a="1"/>
  <c r="K145" i="5" s="1"/>
  <c r="K146" i="5" a="1"/>
  <c r="K146" i="5" s="1"/>
  <c r="K147" i="5" a="1"/>
  <c r="K147" i="5" s="1"/>
  <c r="K148" i="5" a="1"/>
  <c r="K148" i="5" s="1"/>
  <c r="K149" i="5" a="1"/>
  <c r="K149" i="5" s="1"/>
  <c r="K150" i="5" a="1"/>
  <c r="K150" i="5" s="1"/>
  <c r="K151" i="5" a="1"/>
  <c r="K151" i="5" s="1"/>
  <c r="K152" i="5" a="1"/>
  <c r="K152" i="5" s="1"/>
  <c r="K153" i="5" a="1"/>
  <c r="K153" i="5" s="1"/>
  <c r="K154" i="5" a="1"/>
  <c r="K154" i="5" s="1"/>
  <c r="K155" i="5" a="1"/>
  <c r="K155" i="5" s="1"/>
  <c r="K156" i="5" a="1"/>
  <c r="K156" i="5" s="1"/>
  <c r="K157" i="5" a="1"/>
  <c r="K157" i="5" s="1"/>
  <c r="K158" i="5" a="1"/>
  <c r="K158" i="5" s="1"/>
  <c r="K159" i="5" a="1"/>
  <c r="K159" i="5" s="1"/>
  <c r="K160" i="5" a="1"/>
  <c r="K160" i="5" s="1"/>
  <c r="K161" i="5" a="1"/>
  <c r="K161" i="5" s="1"/>
  <c r="K162" i="5" a="1"/>
  <c r="K162" i="5" s="1"/>
  <c r="K163" i="5" a="1"/>
  <c r="K163" i="5" s="1"/>
  <c r="K164" i="5" a="1"/>
  <c r="K164" i="5" s="1"/>
  <c r="K165" i="5" a="1"/>
  <c r="K165" i="5" s="1"/>
  <c r="K166" i="5" a="1"/>
  <c r="K166" i="5" s="1"/>
  <c r="K167" i="5" a="1"/>
  <c r="K167" i="5" s="1"/>
  <c r="K168" i="5" a="1"/>
  <c r="K168" i="5" s="1"/>
  <c r="K169" i="5" a="1"/>
  <c r="K169" i="5" s="1"/>
  <c r="K170" i="5" a="1"/>
  <c r="K170" i="5" s="1"/>
  <c r="K171" i="5" a="1"/>
  <c r="K171" i="5" s="1"/>
  <c r="K172" i="5" a="1"/>
  <c r="K172" i="5" s="1"/>
  <c r="K173" i="5" a="1"/>
  <c r="K173" i="5" s="1"/>
  <c r="K174" i="5" a="1"/>
  <c r="K174" i="5" s="1"/>
  <c r="K175" i="5" a="1"/>
  <c r="K175" i="5" s="1"/>
  <c r="K176" i="5" a="1"/>
  <c r="K176" i="5" s="1"/>
  <c r="K177" i="5" a="1"/>
  <c r="K177" i="5" s="1"/>
  <c r="K178" i="5" a="1"/>
  <c r="K178" i="5" s="1"/>
  <c r="K179" i="5" a="1"/>
  <c r="K179" i="5" s="1"/>
  <c r="K180" i="5" a="1"/>
  <c r="K180" i="5" s="1"/>
  <c r="K181" i="5" a="1"/>
  <c r="K181" i="5" s="1"/>
  <c r="K182" i="5" a="1"/>
  <c r="K182" i="5" s="1"/>
  <c r="K183" i="5" a="1"/>
  <c r="K183" i="5" s="1"/>
  <c r="K184" i="5" a="1"/>
  <c r="K184" i="5" s="1"/>
  <c r="K185" i="5" a="1"/>
  <c r="K185" i="5" s="1"/>
  <c r="K186" i="5" a="1"/>
  <c r="K186" i="5" s="1"/>
  <c r="K187" i="5" a="1"/>
  <c r="K187" i="5" s="1"/>
  <c r="K188" i="5" a="1"/>
  <c r="K188" i="5" s="1"/>
  <c r="K189" i="5" a="1"/>
  <c r="K189" i="5" s="1"/>
  <c r="K190" i="5" a="1"/>
  <c r="K190" i="5" s="1"/>
  <c r="K191" i="5" a="1"/>
  <c r="K191" i="5" s="1"/>
  <c r="K192" i="5" a="1"/>
  <c r="K192" i="5" s="1"/>
  <c r="K193" i="5" a="1"/>
  <c r="K193" i="5" s="1"/>
  <c r="K194" i="5" a="1"/>
  <c r="K194" i="5" s="1"/>
  <c r="K195" i="5" a="1"/>
  <c r="K195" i="5" s="1"/>
  <c r="K196" i="5" a="1"/>
  <c r="K196" i="5" s="1"/>
  <c r="K197" i="5" a="1"/>
  <c r="K197" i="5" s="1"/>
  <c r="K198" i="5" a="1"/>
  <c r="K198" i="5" s="1"/>
  <c r="K199" i="5" a="1"/>
  <c r="K199" i="5" s="1"/>
  <c r="K200" i="5" a="1"/>
  <c r="K200" i="5" s="1"/>
  <c r="K201" i="5" a="1"/>
  <c r="K201" i="5" s="1"/>
  <c r="K202" i="5" a="1"/>
  <c r="K202" i="5" s="1"/>
  <c r="K203" i="5" a="1"/>
  <c r="K203" i="5" s="1"/>
  <c r="K204" i="5" a="1"/>
  <c r="K204" i="5" s="1"/>
  <c r="K205" i="5" a="1"/>
  <c r="K205" i="5" s="1"/>
  <c r="K206" i="5" a="1"/>
  <c r="K206" i="5" s="1"/>
  <c r="K207" i="5" a="1"/>
  <c r="K207" i="5" s="1"/>
  <c r="K208" i="5" a="1"/>
  <c r="K208" i="5" s="1"/>
  <c r="K209" i="5" a="1"/>
  <c r="K209" i="5" s="1"/>
  <c r="K210" i="5" a="1"/>
  <c r="K210" i="5" s="1"/>
  <c r="K211" i="5" a="1"/>
  <c r="K211" i="5" s="1"/>
  <c r="K212" i="5" a="1"/>
  <c r="K212" i="5" s="1"/>
  <c r="K213" i="5" a="1"/>
  <c r="K213" i="5" s="1"/>
  <c r="K214" i="5" a="1"/>
  <c r="K214" i="5" s="1"/>
  <c r="K215" i="5" a="1"/>
  <c r="K215" i="5" s="1"/>
  <c r="K216" i="5" a="1"/>
  <c r="K216" i="5" s="1"/>
  <c r="K217" i="5" a="1"/>
  <c r="K217" i="5" s="1"/>
  <c r="K218" i="5" a="1"/>
  <c r="K218" i="5" s="1"/>
  <c r="K219" i="5" a="1"/>
  <c r="K219" i="5" s="1"/>
  <c r="K220" i="5" a="1"/>
  <c r="K220" i="5" s="1"/>
  <c r="K221" i="5" a="1"/>
  <c r="K221" i="5" s="1"/>
  <c r="K222" i="5" a="1"/>
  <c r="K222" i="5" s="1"/>
  <c r="K223" i="5" a="1"/>
  <c r="K223" i="5" s="1"/>
  <c r="K224" i="5" a="1"/>
  <c r="K224" i="5" s="1"/>
  <c r="K225" i="5" a="1"/>
  <c r="K225" i="5" s="1"/>
  <c r="K226" i="5" a="1"/>
  <c r="K226" i="5" s="1"/>
  <c r="K227" i="5" a="1"/>
  <c r="K227" i="5" s="1"/>
  <c r="K228" i="5" a="1"/>
  <c r="K228" i="5" s="1"/>
  <c r="K229" i="5" a="1"/>
  <c r="K229" i="5" s="1"/>
  <c r="K230" i="5" a="1"/>
  <c r="K230" i="5" s="1"/>
  <c r="K231" i="5" a="1"/>
  <c r="K231" i="5" s="1"/>
  <c r="K232" i="5" a="1"/>
  <c r="K232" i="5" s="1"/>
  <c r="K233" i="5" a="1"/>
  <c r="K233" i="5" s="1"/>
  <c r="K234" i="5" a="1"/>
  <c r="K234" i="5" s="1"/>
  <c r="K235" i="5" a="1"/>
  <c r="K235" i="5" s="1"/>
  <c r="K236" i="5" a="1"/>
  <c r="K236" i="5" s="1"/>
  <c r="K237" i="5" a="1"/>
  <c r="K237" i="5" s="1"/>
  <c r="K238" i="5" a="1"/>
  <c r="K238" i="5" s="1"/>
  <c r="K239" i="5" a="1"/>
  <c r="K239" i="5" s="1"/>
  <c r="K240" i="5" a="1"/>
  <c r="K240" i="5" s="1"/>
  <c r="K241" i="5" a="1"/>
  <c r="K241" i="5" s="1"/>
  <c r="K242" i="5" a="1"/>
  <c r="K242" i="5" s="1"/>
  <c r="K243" i="5" a="1"/>
  <c r="K243" i="5" s="1"/>
  <c r="K244" i="5" a="1"/>
  <c r="K244" i="5" s="1"/>
  <c r="K245" i="5" a="1"/>
  <c r="K245" i="5" s="1"/>
  <c r="K246" i="5" a="1"/>
  <c r="K246" i="5" s="1"/>
  <c r="K247" i="5" a="1"/>
  <c r="K247" i="5" s="1"/>
  <c r="K248" i="5" a="1"/>
  <c r="K248" i="5" s="1"/>
  <c r="K249" i="5" a="1"/>
  <c r="K249" i="5" s="1"/>
  <c r="K250" i="5" a="1"/>
  <c r="K250" i="5" s="1"/>
  <c r="K251" i="5" a="1"/>
  <c r="K251" i="5" s="1"/>
  <c r="K252" i="5" a="1"/>
  <c r="K252" i="5" s="1"/>
  <c r="K253" i="5" a="1"/>
  <c r="K253" i="5" s="1"/>
  <c r="K254" i="5" a="1"/>
  <c r="K254" i="5" s="1"/>
  <c r="K255" i="5" a="1"/>
  <c r="K255" i="5" s="1"/>
  <c r="K256" i="5" a="1"/>
  <c r="K256" i="5" s="1"/>
  <c r="K257" i="5" a="1"/>
  <c r="K257" i="5" s="1"/>
  <c r="K258" i="5" a="1"/>
  <c r="K258" i="5" s="1"/>
  <c r="K259" i="5" a="1"/>
  <c r="K259" i="5" s="1"/>
  <c r="K260" i="5" a="1"/>
  <c r="K260" i="5" s="1"/>
  <c r="K261" i="5" a="1"/>
  <c r="K261" i="5" s="1"/>
  <c r="K262" i="5" a="1"/>
  <c r="K262" i="5" s="1"/>
  <c r="K263" i="5" a="1"/>
  <c r="K263" i="5" s="1"/>
  <c r="K264" i="5" a="1"/>
  <c r="K264" i="5" s="1"/>
  <c r="K265" i="5" a="1"/>
  <c r="K265" i="5" s="1"/>
  <c r="K266" i="5" a="1"/>
  <c r="K266" i="5" s="1"/>
  <c r="K267" i="5" a="1"/>
  <c r="K267" i="5" s="1"/>
  <c r="K268" i="5" a="1"/>
  <c r="K268" i="5" s="1"/>
  <c r="K269" i="5" a="1"/>
  <c r="K269" i="5" s="1"/>
  <c r="K270" i="5" a="1"/>
  <c r="K270" i="5" s="1"/>
  <c r="K271" i="5" a="1"/>
  <c r="K271" i="5" s="1"/>
  <c r="K272" i="5" a="1"/>
  <c r="K272" i="5" s="1"/>
  <c r="K273" i="5" a="1"/>
  <c r="K273" i="5" s="1"/>
  <c r="K274" i="5" a="1"/>
  <c r="K274" i="5" s="1"/>
  <c r="K275" i="5" a="1"/>
  <c r="K275" i="5" s="1"/>
  <c r="K276" i="5" a="1"/>
  <c r="K276" i="5" s="1"/>
  <c r="K277" i="5" a="1"/>
  <c r="K277" i="5" s="1"/>
  <c r="K278" i="5" a="1"/>
  <c r="K278" i="5" s="1"/>
  <c r="K279" i="5" a="1"/>
  <c r="K279" i="5" s="1"/>
  <c r="K280" i="5" a="1"/>
  <c r="K280" i="5" s="1"/>
  <c r="K281" i="5" a="1"/>
  <c r="K281" i="5" s="1"/>
  <c r="K282" i="5" a="1"/>
  <c r="K282" i="5" s="1"/>
  <c r="K283" i="5" a="1"/>
  <c r="K283" i="5" s="1"/>
  <c r="K284" i="5" a="1"/>
  <c r="K284" i="5" s="1"/>
  <c r="K285" i="5" a="1"/>
  <c r="K285" i="5" s="1"/>
  <c r="K286" i="5" a="1"/>
  <c r="K286" i="5" s="1"/>
  <c r="K287" i="5" a="1"/>
  <c r="K287" i="5" s="1"/>
  <c r="K288" i="5" a="1"/>
  <c r="K288" i="5" s="1"/>
  <c r="K289" i="5" a="1"/>
  <c r="K289" i="5" s="1"/>
  <c r="K290" i="5" a="1"/>
  <c r="K290" i="5" s="1"/>
  <c r="K291" i="5" a="1"/>
  <c r="K291" i="5" s="1"/>
  <c r="K292" i="5" a="1"/>
  <c r="K292" i="5" s="1"/>
  <c r="K293" i="5" a="1"/>
  <c r="K293" i="5" s="1"/>
  <c r="K294" i="5" a="1"/>
  <c r="K294" i="5" s="1"/>
  <c r="K295" i="5" a="1"/>
  <c r="K295" i="5" s="1"/>
  <c r="K296" i="5" a="1"/>
  <c r="K296" i="5" s="1"/>
  <c r="K297" i="5" a="1"/>
  <c r="K297" i="5" s="1"/>
  <c r="K298" i="5" a="1"/>
  <c r="K298" i="5" s="1"/>
  <c r="K299" i="5" a="1"/>
  <c r="K299" i="5" s="1"/>
  <c r="K300" i="5" a="1"/>
  <c r="K300" i="5" s="1"/>
  <c r="K301" i="5" a="1"/>
  <c r="K301" i="5" s="1"/>
  <c r="K302" i="5" a="1"/>
  <c r="K302" i="5" s="1"/>
  <c r="K303" i="5" a="1"/>
  <c r="K303" i="5" s="1"/>
  <c r="K304" i="5" a="1"/>
  <c r="K304" i="5" s="1"/>
  <c r="K305" i="5" a="1"/>
  <c r="K305" i="5" s="1"/>
  <c r="K306" i="5" a="1"/>
  <c r="K306" i="5" s="1"/>
  <c r="K307" i="5" a="1"/>
  <c r="K307" i="5" s="1"/>
  <c r="K308" i="5" a="1"/>
  <c r="K308" i="5" s="1"/>
  <c r="K309" i="5" a="1"/>
  <c r="K309" i="5" s="1"/>
  <c r="K310" i="5" a="1"/>
  <c r="K310" i="5" s="1"/>
  <c r="K311" i="5" a="1"/>
  <c r="K311" i="5" s="1"/>
  <c r="K312" i="5" a="1"/>
  <c r="K312" i="5" s="1"/>
  <c r="K313" i="5" a="1"/>
  <c r="K313" i="5" s="1"/>
  <c r="K314" i="5" a="1"/>
  <c r="K314" i="5" s="1"/>
  <c r="K315" i="5" a="1"/>
  <c r="K315" i="5" s="1"/>
  <c r="K316" i="5" a="1"/>
  <c r="K316" i="5" s="1"/>
  <c r="K317" i="5" a="1"/>
  <c r="K317" i="5" s="1"/>
  <c r="K318" i="5" a="1"/>
  <c r="K318" i="5" s="1"/>
  <c r="K319" i="5" a="1"/>
  <c r="K319" i="5" s="1"/>
  <c r="K320" i="5" a="1"/>
  <c r="K320" i="5" s="1"/>
  <c r="K321" i="5" a="1"/>
  <c r="K321" i="5" s="1"/>
  <c r="K322" i="5" a="1"/>
  <c r="K322" i="5" s="1"/>
  <c r="K323" i="5" a="1"/>
  <c r="K323" i="5" s="1"/>
  <c r="K324" i="5" a="1"/>
  <c r="K324" i="5" s="1"/>
  <c r="K325" i="5" a="1"/>
  <c r="K325" i="5" s="1"/>
  <c r="K326" i="5" a="1"/>
  <c r="K326" i="5" s="1"/>
  <c r="K327" i="5" a="1"/>
  <c r="K327" i="5" s="1"/>
  <c r="K328" i="5" a="1"/>
  <c r="K328" i="5" s="1"/>
  <c r="K329" i="5" a="1"/>
  <c r="K329" i="5" s="1"/>
  <c r="K330" i="5" a="1"/>
  <c r="K330" i="5" s="1"/>
  <c r="K331" i="5" a="1"/>
  <c r="K331" i="5" s="1"/>
  <c r="K332" i="5" a="1"/>
  <c r="K332" i="5" s="1"/>
  <c r="K333" i="5" a="1"/>
  <c r="K333" i="5" s="1"/>
  <c r="K334" i="5" a="1"/>
  <c r="K334" i="5" s="1"/>
  <c r="K335" i="5" a="1"/>
  <c r="K335" i="5" s="1"/>
  <c r="K336" i="5" a="1"/>
  <c r="K336" i="5" s="1"/>
  <c r="K337" i="5" a="1"/>
  <c r="K337" i="5" s="1"/>
  <c r="K338" i="5" a="1"/>
  <c r="K338" i="5" s="1"/>
  <c r="K339" i="5" a="1"/>
  <c r="K339" i="5" s="1"/>
  <c r="K340" i="5" a="1"/>
  <c r="K340" i="5" s="1"/>
  <c r="K341" i="5" a="1"/>
  <c r="K341" i="5" s="1"/>
  <c r="K342" i="5" a="1"/>
  <c r="K342" i="5" s="1"/>
  <c r="K343" i="5" a="1"/>
  <c r="K343" i="5" s="1"/>
  <c r="K344" i="5" a="1"/>
  <c r="K344" i="5" s="1"/>
  <c r="K345" i="5" a="1"/>
  <c r="K345" i="5" s="1"/>
  <c r="K346" i="5" a="1"/>
  <c r="K346" i="5" s="1"/>
  <c r="K347" i="5" a="1"/>
  <c r="K347" i="5" s="1"/>
  <c r="K348" i="5" a="1"/>
  <c r="K348" i="5" s="1"/>
  <c r="K349" i="5" a="1"/>
  <c r="K349" i="5" s="1"/>
  <c r="K350" i="5" a="1"/>
  <c r="K350" i="5" s="1"/>
  <c r="K351" i="5" a="1"/>
  <c r="K351" i="5" s="1"/>
  <c r="K352" i="5" a="1"/>
  <c r="K352" i="5" s="1"/>
  <c r="K353" i="5" a="1"/>
  <c r="K353" i="5" s="1"/>
  <c r="K354" i="5" a="1"/>
  <c r="K354" i="5" s="1"/>
  <c r="K355" i="5" a="1"/>
  <c r="K355" i="5" s="1"/>
  <c r="K356" i="5" a="1"/>
  <c r="K356" i="5" s="1"/>
  <c r="K357" i="5" a="1"/>
  <c r="K357" i="5" s="1"/>
  <c r="K358" i="5" a="1"/>
  <c r="K358" i="5" s="1"/>
  <c r="K359" i="5" a="1"/>
  <c r="K359" i="5" s="1"/>
  <c r="K360" i="5" a="1"/>
  <c r="K360" i="5" s="1"/>
  <c r="K361" i="5" a="1"/>
  <c r="K361" i="5" s="1"/>
  <c r="K362" i="5" a="1"/>
  <c r="K362" i="5" s="1"/>
  <c r="K363" i="5" a="1"/>
  <c r="K363" i="5" s="1"/>
  <c r="K364" i="5" a="1"/>
  <c r="K364" i="5" s="1"/>
  <c r="K365" i="5" a="1"/>
  <c r="K365" i="5" s="1"/>
  <c r="K366" i="5" a="1"/>
  <c r="K366" i="5" s="1"/>
  <c r="K367" i="5" a="1"/>
  <c r="K367" i="5" s="1"/>
  <c r="K368" i="5" a="1"/>
  <c r="K368" i="5" s="1"/>
  <c r="K369" i="5" a="1"/>
  <c r="K369" i="5" s="1"/>
  <c r="K370" i="5" a="1"/>
  <c r="K370" i="5" s="1"/>
  <c r="K371" i="5" a="1"/>
  <c r="K371" i="5" s="1"/>
  <c r="K372" i="5" a="1"/>
  <c r="K372" i="5" s="1"/>
  <c r="K373" i="5" a="1"/>
  <c r="K373" i="5" s="1"/>
  <c r="K374" i="5" a="1"/>
  <c r="K374" i="5" s="1"/>
  <c r="K375" i="5" a="1"/>
  <c r="K375" i="5" s="1"/>
  <c r="K376" i="5" a="1"/>
  <c r="K376" i="5" s="1"/>
  <c r="K377" i="5" a="1"/>
  <c r="K377" i="5" s="1"/>
  <c r="K378" i="5" a="1"/>
  <c r="K378" i="5" s="1"/>
  <c r="K379" i="5" a="1"/>
  <c r="K379" i="5" s="1"/>
  <c r="K380" i="5" a="1"/>
  <c r="K380" i="5" s="1"/>
  <c r="K381" i="5" a="1"/>
  <c r="K381" i="5" s="1"/>
  <c r="K382" i="5" a="1"/>
  <c r="K382" i="5" s="1"/>
  <c r="K383" i="5" a="1"/>
  <c r="K383" i="5" s="1"/>
  <c r="K384" i="5" a="1"/>
  <c r="K384" i="5" s="1"/>
  <c r="K385" i="5" a="1"/>
  <c r="K385" i="5" s="1"/>
  <c r="K386" i="5" a="1"/>
  <c r="K386" i="5" s="1"/>
  <c r="K387" i="5" a="1"/>
  <c r="K387" i="5" s="1"/>
  <c r="K388" i="5" a="1"/>
  <c r="K388" i="5" s="1"/>
  <c r="K389" i="5" a="1"/>
  <c r="K389" i="5" s="1"/>
  <c r="K390" i="5" a="1"/>
  <c r="K390" i="5" s="1"/>
  <c r="K391" i="5" a="1"/>
  <c r="K391" i="5" s="1"/>
  <c r="K392" i="5" a="1"/>
  <c r="K392" i="5" s="1"/>
  <c r="K393" i="5" a="1"/>
  <c r="K393" i="5" s="1"/>
  <c r="K394" i="5" a="1"/>
  <c r="K394" i="5" s="1"/>
  <c r="K395" i="5" a="1"/>
  <c r="K395" i="5" s="1"/>
  <c r="K396" i="5" a="1"/>
  <c r="K396" i="5" s="1"/>
  <c r="K397" i="5" a="1"/>
  <c r="K397" i="5" s="1"/>
  <c r="K398" i="5" a="1"/>
  <c r="K398" i="5" s="1"/>
  <c r="K399" i="5" a="1"/>
  <c r="K399" i="5" s="1"/>
  <c r="K400" i="5" a="1"/>
  <c r="K400" i="5" s="1"/>
  <c r="K401" i="5" a="1"/>
  <c r="K401" i="5" s="1"/>
  <c r="K402" i="5" a="1"/>
  <c r="K402" i="5" s="1"/>
  <c r="K403" i="5" a="1"/>
  <c r="K403" i="5" s="1"/>
  <c r="K404" i="5" a="1"/>
  <c r="K404" i="5" s="1"/>
  <c r="K405" i="5" a="1"/>
  <c r="K405" i="5" s="1"/>
  <c r="K406" i="5" a="1"/>
  <c r="K406" i="5" s="1"/>
  <c r="K407" i="5" a="1"/>
  <c r="K407" i="5" s="1"/>
  <c r="K408" i="5" a="1"/>
  <c r="K408" i="5" s="1"/>
  <c r="K409" i="5" a="1"/>
  <c r="K409" i="5" s="1"/>
  <c r="K410" i="5" a="1"/>
  <c r="K410" i="5" s="1"/>
  <c r="K411" i="5" a="1"/>
  <c r="K411" i="5" s="1"/>
  <c r="K412" i="5" a="1"/>
  <c r="K412" i="5" s="1"/>
  <c r="K413" i="5" a="1"/>
  <c r="K413" i="5" s="1"/>
  <c r="K414" i="5" a="1"/>
  <c r="K414" i="5" s="1"/>
  <c r="K415" i="5" a="1"/>
  <c r="K415" i="5" s="1"/>
  <c r="K416" i="5" a="1"/>
  <c r="K416" i="5" s="1"/>
  <c r="K417" i="5" a="1"/>
  <c r="K417" i="5" s="1"/>
  <c r="K418" i="5" a="1"/>
  <c r="K418" i="5" s="1"/>
  <c r="K419" i="5" a="1"/>
  <c r="K419" i="5" s="1"/>
  <c r="K420" i="5" a="1"/>
  <c r="K420" i="5" s="1"/>
  <c r="K421" i="5" a="1"/>
  <c r="K421" i="5" s="1"/>
  <c r="K422" i="5" a="1"/>
  <c r="K422" i="5" s="1"/>
  <c r="K423" i="5" a="1"/>
  <c r="K423" i="5" s="1"/>
  <c r="K424" i="5" a="1"/>
  <c r="K424" i="5" s="1"/>
  <c r="K425" i="5" a="1"/>
  <c r="K425" i="5" s="1"/>
  <c r="K426" i="5" a="1"/>
  <c r="K426" i="5" s="1"/>
  <c r="K427" i="5" a="1"/>
  <c r="K427" i="5" s="1"/>
  <c r="K428" i="5" a="1"/>
  <c r="K428" i="5" s="1"/>
  <c r="K429" i="5" a="1"/>
  <c r="K429" i="5" s="1"/>
  <c r="K430" i="5" a="1"/>
  <c r="K430" i="5" s="1"/>
  <c r="K431" i="5" a="1"/>
  <c r="K431" i="5" s="1"/>
  <c r="K432" i="5" a="1"/>
  <c r="K432" i="5" s="1"/>
  <c r="K433" i="5" a="1"/>
  <c r="K433" i="5" s="1"/>
  <c r="K434" i="5" a="1"/>
  <c r="K434" i="5" s="1"/>
  <c r="K435" i="5" a="1"/>
  <c r="K435" i="5" s="1"/>
  <c r="K436" i="5" a="1"/>
  <c r="K436" i="5" s="1"/>
  <c r="K437" i="5" a="1"/>
  <c r="K437" i="5" s="1"/>
  <c r="K438" i="5" a="1"/>
  <c r="K438" i="5" s="1"/>
  <c r="K439" i="5" a="1"/>
  <c r="K439" i="5" s="1"/>
  <c r="K440" i="5" a="1"/>
  <c r="K440" i="5" s="1"/>
  <c r="K441" i="5" a="1"/>
  <c r="K441" i="5" s="1"/>
  <c r="K442" i="5" a="1"/>
  <c r="K442" i="5" s="1"/>
  <c r="K443" i="5" a="1"/>
  <c r="K443" i="5" s="1"/>
  <c r="K444" i="5" a="1"/>
  <c r="K444" i="5" s="1"/>
  <c r="K445" i="5" a="1"/>
  <c r="K445" i="5" s="1"/>
  <c r="K446" i="5" a="1"/>
  <c r="K446" i="5" s="1"/>
  <c r="K447" i="5" a="1"/>
  <c r="K447" i="5" s="1"/>
  <c r="K448" i="5" a="1"/>
  <c r="K448" i="5" s="1"/>
  <c r="K449" i="5" a="1"/>
  <c r="K449" i="5" s="1"/>
  <c r="K450" i="5" a="1"/>
  <c r="K450" i="5" s="1"/>
  <c r="K451" i="5" a="1"/>
  <c r="K451" i="5" s="1"/>
  <c r="K452" i="5" a="1"/>
  <c r="K452" i="5" s="1"/>
  <c r="K453" i="5" a="1"/>
  <c r="K453" i="5" s="1"/>
  <c r="K454" i="5" a="1"/>
  <c r="K454" i="5" s="1"/>
  <c r="K455" i="5" a="1"/>
  <c r="K455" i="5" s="1"/>
  <c r="K456" i="5" a="1"/>
  <c r="K456" i="5" s="1"/>
  <c r="K457" i="5" a="1"/>
  <c r="K457" i="5" s="1"/>
  <c r="K458" i="5" a="1"/>
  <c r="K458" i="5" s="1"/>
  <c r="K459" i="5" a="1"/>
  <c r="K459" i="5" s="1"/>
  <c r="K460" i="5" a="1"/>
  <c r="K460" i="5" s="1"/>
  <c r="K461" i="5" a="1"/>
  <c r="K461" i="5" s="1"/>
  <c r="K462" i="5" a="1"/>
  <c r="K462" i="5" s="1"/>
  <c r="K463" i="5" a="1"/>
  <c r="K463" i="5" s="1"/>
  <c r="K464" i="5" a="1"/>
  <c r="K464" i="5" s="1"/>
  <c r="K465" i="5" a="1"/>
  <c r="K465" i="5" s="1"/>
  <c r="K466" i="5" a="1"/>
  <c r="K466" i="5" s="1"/>
  <c r="K467" i="5" a="1"/>
  <c r="K467" i="5" s="1"/>
  <c r="K468" i="5" a="1"/>
  <c r="K468" i="5" s="1"/>
  <c r="K469" i="5" a="1"/>
  <c r="K469" i="5" s="1"/>
  <c r="K470" i="5" a="1"/>
  <c r="K470" i="5" s="1"/>
  <c r="K471" i="5" a="1"/>
  <c r="K471" i="5" s="1"/>
  <c r="K472" i="5" a="1"/>
  <c r="K472" i="5" s="1"/>
  <c r="K473" i="5" a="1"/>
  <c r="K473" i="5" s="1"/>
  <c r="K474" i="5" a="1"/>
  <c r="K474" i="5" s="1"/>
  <c r="K475" i="5" a="1"/>
  <c r="K475" i="5" s="1"/>
  <c r="K476" i="5" a="1"/>
  <c r="K476" i="5" s="1"/>
  <c r="K477" i="5" a="1"/>
  <c r="K477" i="5" s="1"/>
  <c r="K478" i="5" a="1"/>
  <c r="K478" i="5" s="1"/>
  <c r="K479" i="5" a="1"/>
  <c r="K479" i="5" s="1"/>
  <c r="K480" i="5" a="1"/>
  <c r="K480" i="5" s="1"/>
  <c r="K481" i="5" a="1"/>
  <c r="K481" i="5" s="1"/>
  <c r="K482" i="5" a="1"/>
  <c r="K482" i="5" s="1"/>
  <c r="K483" i="5" a="1"/>
  <c r="K483" i="5" s="1"/>
  <c r="K484" i="5" a="1"/>
  <c r="K484" i="5" s="1"/>
  <c r="K485" i="5" a="1"/>
  <c r="K485" i="5" s="1"/>
  <c r="K486" i="5" a="1"/>
  <c r="K486" i="5" s="1"/>
  <c r="K487" i="5" a="1"/>
  <c r="K487" i="5" s="1"/>
  <c r="K488" i="5" a="1"/>
  <c r="K488" i="5" s="1"/>
  <c r="K489" i="5" a="1"/>
  <c r="K489" i="5" s="1"/>
  <c r="K490" i="5" a="1"/>
  <c r="K490" i="5" s="1"/>
  <c r="K491" i="5" a="1"/>
  <c r="K491" i="5" s="1"/>
  <c r="K492" i="5" a="1"/>
  <c r="K492" i="5" s="1"/>
  <c r="K493" i="5" a="1"/>
  <c r="K493" i="5" s="1"/>
  <c r="K494" i="5" a="1"/>
  <c r="K494" i="5" s="1"/>
  <c r="K495" i="5" a="1"/>
  <c r="K495" i="5" s="1"/>
  <c r="K496" i="5" a="1"/>
  <c r="K496" i="5" s="1"/>
  <c r="K497" i="5" a="1"/>
  <c r="K497" i="5" s="1"/>
  <c r="K498" i="5" a="1"/>
  <c r="K498" i="5" s="1"/>
  <c r="K499" i="5" a="1"/>
  <c r="K499" i="5" s="1"/>
  <c r="K500" i="5" a="1"/>
  <c r="K500" i="5" s="1"/>
  <c r="K501" i="5" a="1"/>
  <c r="K501" i="5" s="1"/>
  <c r="K502" i="5" a="1"/>
  <c r="K502" i="5" s="1"/>
  <c r="K503" i="5" a="1"/>
  <c r="K503" i="5" s="1"/>
  <c r="K504" i="5" a="1"/>
  <c r="K504" i="5" s="1"/>
  <c r="K505" i="5" a="1"/>
  <c r="K505" i="5" s="1"/>
  <c r="K506" i="5" a="1"/>
  <c r="K506" i="5" s="1"/>
  <c r="K507" i="5" a="1"/>
  <c r="K507" i="5" s="1"/>
  <c r="K508" i="5" a="1"/>
  <c r="K508" i="5" s="1"/>
  <c r="K509" i="5" a="1"/>
  <c r="K509" i="5" s="1"/>
  <c r="K510" i="5" a="1"/>
  <c r="K510" i="5" s="1"/>
  <c r="K511" i="5" a="1"/>
  <c r="K511" i="5" s="1"/>
  <c r="K512" i="5" a="1"/>
  <c r="K512" i="5" s="1"/>
  <c r="K513" i="5" a="1"/>
  <c r="K513" i="5" s="1"/>
  <c r="K514" i="5" a="1"/>
  <c r="K514" i="5" s="1"/>
  <c r="K515" i="5" a="1"/>
  <c r="K515" i="5" s="1"/>
  <c r="K516" i="5" a="1"/>
  <c r="K516" i="5" s="1"/>
  <c r="K517" i="5" a="1"/>
  <c r="K517" i="5" s="1"/>
  <c r="K518" i="5" a="1"/>
  <c r="K518" i="5" s="1"/>
  <c r="K519" i="5" a="1"/>
  <c r="K519" i="5" s="1"/>
  <c r="K520" i="5" a="1"/>
  <c r="K520" i="5" s="1"/>
  <c r="K521" i="5" a="1"/>
  <c r="K521" i="5" s="1"/>
  <c r="K522" i="5" a="1"/>
  <c r="K522" i="5" s="1"/>
  <c r="K523" i="5" a="1"/>
  <c r="K523" i="5" s="1"/>
  <c r="K524" i="5" a="1"/>
  <c r="K524" i="5" s="1"/>
  <c r="K525" i="5" a="1"/>
  <c r="K525" i="5" s="1"/>
  <c r="K526" i="5" a="1"/>
  <c r="K526" i="5" s="1"/>
  <c r="K527" i="5" a="1"/>
  <c r="K527" i="5" s="1"/>
  <c r="K528" i="5" a="1"/>
  <c r="K528" i="5" s="1"/>
  <c r="K529" i="5" a="1"/>
  <c r="K529" i="5" s="1"/>
  <c r="K530" i="5" a="1"/>
  <c r="K530" i="5" s="1"/>
  <c r="K531" i="5" a="1"/>
  <c r="K531" i="5" s="1"/>
  <c r="K532" i="5" a="1"/>
  <c r="K532" i="5" s="1"/>
  <c r="K533" i="5" a="1"/>
  <c r="K533" i="5" s="1"/>
  <c r="K534" i="5" a="1"/>
  <c r="K534" i="5" s="1"/>
  <c r="K535" i="5" a="1"/>
  <c r="K535" i="5" s="1"/>
  <c r="K536" i="5" a="1"/>
  <c r="K536" i="5" s="1"/>
  <c r="K537" i="5" a="1"/>
  <c r="K537" i="5" s="1"/>
  <c r="K538" i="5" a="1"/>
  <c r="K538" i="5" s="1"/>
  <c r="K539" i="5" a="1"/>
  <c r="K539" i="5" s="1"/>
  <c r="K540" i="5" a="1"/>
  <c r="K540" i="5" s="1"/>
  <c r="K541" i="5" a="1"/>
  <c r="K541" i="5" s="1"/>
  <c r="K542" i="5" a="1"/>
  <c r="K542" i="5" s="1"/>
  <c r="K543" i="5" a="1"/>
  <c r="K543" i="5" s="1"/>
  <c r="K544" i="5" a="1"/>
  <c r="K544" i="5" s="1"/>
  <c r="K545" i="5" a="1"/>
  <c r="K545" i="5" s="1"/>
  <c r="K546" i="5" a="1"/>
  <c r="K546" i="5" s="1"/>
  <c r="K547" i="5" a="1"/>
  <c r="K547" i="5" s="1"/>
  <c r="K548" i="5" a="1"/>
  <c r="K548" i="5" s="1"/>
  <c r="K549" i="5" a="1"/>
  <c r="K549" i="5" s="1"/>
  <c r="K550" i="5" a="1"/>
  <c r="K550" i="5" s="1"/>
  <c r="K551" i="5" a="1"/>
  <c r="K551" i="5" s="1"/>
  <c r="K552" i="5" a="1"/>
  <c r="K552" i="5" s="1"/>
  <c r="K553" i="5" a="1"/>
  <c r="K553" i="5" s="1"/>
  <c r="K554" i="5" a="1"/>
  <c r="K554" i="5" s="1"/>
  <c r="K555" i="5" a="1"/>
  <c r="K555" i="5" s="1"/>
  <c r="K556" i="5" a="1"/>
  <c r="K556" i="5" s="1"/>
  <c r="K557" i="5" a="1"/>
  <c r="K557" i="5" s="1"/>
  <c r="K558" i="5" a="1"/>
  <c r="K558" i="5" s="1"/>
  <c r="K559" i="5" a="1"/>
  <c r="K559" i="5" s="1"/>
  <c r="K560" i="5" a="1"/>
  <c r="K560" i="5" s="1"/>
  <c r="K561" i="5" a="1"/>
  <c r="K561" i="5" s="1"/>
  <c r="K562" i="5" a="1"/>
  <c r="K562" i="5" s="1"/>
  <c r="K563" i="5" a="1"/>
  <c r="K563" i="5" s="1"/>
  <c r="K564" i="5" a="1"/>
  <c r="K564" i="5" s="1"/>
  <c r="K565" i="5" a="1"/>
  <c r="K565" i="5" s="1"/>
  <c r="K566" i="5" a="1"/>
  <c r="K566" i="5" s="1"/>
  <c r="K567" i="5" a="1"/>
  <c r="K567" i="5" s="1"/>
  <c r="K568" i="5" a="1"/>
  <c r="K568" i="5" s="1"/>
  <c r="K569" i="5" a="1"/>
  <c r="K569" i="5" s="1"/>
  <c r="K570" i="5" a="1"/>
  <c r="K570" i="5" s="1"/>
  <c r="K571" i="5" a="1"/>
  <c r="K571" i="5" s="1"/>
  <c r="K572" i="5" a="1"/>
  <c r="K572" i="5" s="1"/>
  <c r="K573" i="5" a="1"/>
  <c r="K573" i="5" s="1"/>
  <c r="K574" i="5" a="1"/>
  <c r="K574" i="5" s="1"/>
  <c r="K575" i="5" a="1"/>
  <c r="K575" i="5" s="1"/>
  <c r="K576" i="5" a="1"/>
  <c r="K576" i="5" s="1"/>
  <c r="K577" i="5" a="1"/>
  <c r="K577" i="5" s="1"/>
  <c r="K578" i="5" a="1"/>
  <c r="K578" i="5" s="1"/>
  <c r="K579" i="5" a="1"/>
  <c r="K579" i="5" s="1"/>
  <c r="K580" i="5" a="1"/>
  <c r="K580" i="5" s="1"/>
  <c r="K581" i="5" a="1"/>
  <c r="K581" i="5" s="1"/>
  <c r="K582" i="5" a="1"/>
  <c r="K582" i="5" s="1"/>
  <c r="K583" i="5" a="1"/>
  <c r="K583" i="5" s="1"/>
  <c r="K584" i="5" a="1"/>
  <c r="K584" i="5" s="1"/>
  <c r="K585" i="5" a="1"/>
  <c r="K585" i="5" s="1"/>
  <c r="K586" i="5" a="1"/>
  <c r="K586" i="5" s="1"/>
  <c r="K587" i="5" a="1"/>
  <c r="K587" i="5" s="1"/>
  <c r="K588" i="5" a="1"/>
  <c r="K588" i="5" s="1"/>
  <c r="K589" i="5" a="1"/>
  <c r="K589" i="5" s="1"/>
  <c r="K590" i="5" a="1"/>
  <c r="K590" i="5" s="1"/>
  <c r="K591" i="5" a="1"/>
  <c r="K591" i="5" s="1"/>
  <c r="K592" i="5" a="1"/>
  <c r="K592" i="5" s="1"/>
  <c r="K593" i="5" a="1"/>
  <c r="K593" i="5" s="1"/>
  <c r="K594" i="5" a="1"/>
  <c r="K594" i="5" s="1"/>
  <c r="K595" i="5" a="1"/>
  <c r="K595" i="5" s="1"/>
  <c r="K596" i="5" a="1"/>
  <c r="K596" i="5" s="1"/>
  <c r="K597" i="5" a="1"/>
  <c r="K597" i="5" s="1"/>
  <c r="K598" i="5" a="1"/>
  <c r="K598" i="5" s="1"/>
  <c r="K599" i="5" a="1"/>
  <c r="K599" i="5" s="1"/>
  <c r="K600" i="5" a="1"/>
  <c r="K600" i="5" s="1"/>
  <c r="K601" i="5" a="1"/>
  <c r="K601" i="5" s="1"/>
  <c r="K602" i="5" a="1"/>
  <c r="K602" i="5" s="1"/>
  <c r="K603" i="5" a="1"/>
  <c r="K603" i="5" s="1"/>
  <c r="K604" i="5" a="1"/>
  <c r="K604" i="5" s="1"/>
  <c r="K605" i="5" a="1"/>
  <c r="K605" i="5" s="1"/>
  <c r="K606" i="5" a="1"/>
  <c r="K606" i="5" s="1"/>
  <c r="K607" i="5" a="1"/>
  <c r="K607" i="5" s="1"/>
  <c r="K608" i="5" a="1"/>
  <c r="K608" i="5" s="1"/>
  <c r="K609" i="5" a="1"/>
  <c r="K609" i="5" s="1"/>
  <c r="K610" i="5" a="1"/>
  <c r="K610" i="5" s="1"/>
  <c r="K611" i="5" a="1"/>
  <c r="K611" i="5" s="1"/>
  <c r="K612" i="5" a="1"/>
  <c r="K612" i="5" s="1"/>
  <c r="K613" i="5" a="1"/>
  <c r="K613" i="5" s="1"/>
  <c r="K614" i="5" a="1"/>
  <c r="K614" i="5" s="1"/>
  <c r="K615" i="5" a="1"/>
  <c r="K615" i="5" s="1"/>
  <c r="K616" i="5" a="1"/>
  <c r="K616" i="5" s="1"/>
  <c r="K617" i="5" a="1"/>
  <c r="K617" i="5" s="1"/>
  <c r="K618" i="5" a="1"/>
  <c r="K618" i="5" s="1"/>
  <c r="K619" i="5" a="1"/>
  <c r="K619" i="5" s="1"/>
  <c r="K620" i="5" a="1"/>
  <c r="K620" i="5" s="1"/>
  <c r="K621" i="5" a="1"/>
  <c r="K621" i="5" s="1"/>
  <c r="K622" i="5" a="1"/>
  <c r="K622" i="5" s="1"/>
  <c r="K623" i="5" a="1"/>
  <c r="K623" i="5" s="1"/>
  <c r="K624" i="5" a="1"/>
  <c r="K624" i="5" s="1"/>
  <c r="K625" i="5" a="1"/>
  <c r="K625" i="5" s="1"/>
  <c r="K626" i="5" a="1"/>
  <c r="K626" i="5" s="1"/>
  <c r="K627" i="5" a="1"/>
  <c r="K627" i="5" s="1"/>
  <c r="K628" i="5" a="1"/>
  <c r="K628" i="5" s="1"/>
  <c r="K629" i="5" a="1"/>
  <c r="K629" i="5" s="1"/>
  <c r="K630" i="5" a="1"/>
  <c r="K630" i="5" s="1"/>
  <c r="K631" i="5" a="1"/>
  <c r="K631" i="5" s="1"/>
  <c r="K632" i="5" a="1"/>
  <c r="K632" i="5" s="1"/>
  <c r="K633" i="5" a="1"/>
  <c r="K633" i="5" s="1"/>
  <c r="K634" i="5" a="1"/>
  <c r="K634" i="5" s="1"/>
  <c r="K635" i="5" a="1"/>
  <c r="K635" i="5" s="1"/>
  <c r="K636" i="5" a="1"/>
  <c r="K636" i="5" s="1"/>
  <c r="K637" i="5" a="1"/>
  <c r="K637" i="5" s="1"/>
  <c r="K638" i="5" a="1"/>
  <c r="K638" i="5" s="1"/>
  <c r="K639" i="5" a="1"/>
  <c r="K639" i="5" s="1"/>
  <c r="K640" i="5" a="1"/>
  <c r="K640" i="5" s="1"/>
  <c r="K641" i="5" a="1"/>
  <c r="K641" i="5" s="1"/>
  <c r="K642" i="5" a="1"/>
  <c r="K642" i="5" s="1"/>
  <c r="K643" i="5" a="1"/>
  <c r="K643" i="5" s="1"/>
  <c r="K644" i="5" a="1"/>
  <c r="K644" i="5" s="1"/>
  <c r="K645" i="5" a="1"/>
  <c r="K645" i="5" s="1"/>
  <c r="K646" i="5" a="1"/>
  <c r="K646" i="5" s="1"/>
  <c r="K647" i="5" a="1"/>
  <c r="K647" i="5" s="1"/>
  <c r="K648" i="5" a="1"/>
  <c r="K648" i="5" s="1"/>
  <c r="K649" i="5" a="1"/>
  <c r="K649" i="5" s="1"/>
  <c r="K650" i="5" a="1"/>
  <c r="K650" i="5" s="1"/>
  <c r="K651" i="5" a="1"/>
  <c r="K651" i="5" s="1"/>
  <c r="K652" i="5" a="1"/>
  <c r="K652" i="5" s="1"/>
  <c r="K653" i="5" a="1"/>
  <c r="K653" i="5" s="1"/>
  <c r="K654" i="5" a="1"/>
  <c r="K654" i="5" s="1"/>
  <c r="K655" i="5" a="1"/>
  <c r="K655" i="5" s="1"/>
  <c r="K656" i="5" a="1"/>
  <c r="K656" i="5" s="1"/>
  <c r="K657" i="5" a="1"/>
  <c r="K657" i="5" s="1"/>
  <c r="K658" i="5" a="1"/>
  <c r="K658" i="5" s="1"/>
  <c r="K659" i="5" a="1"/>
  <c r="K659" i="5" s="1"/>
  <c r="K660" i="5" a="1"/>
  <c r="K660" i="5" s="1"/>
  <c r="K661" i="5" a="1"/>
  <c r="K661" i="5" s="1"/>
  <c r="K662" i="5" a="1"/>
  <c r="K662" i="5" s="1"/>
  <c r="K663" i="5" a="1"/>
  <c r="K663" i="5" s="1"/>
  <c r="K664" i="5" a="1"/>
  <c r="K664" i="5" s="1"/>
  <c r="K665" i="5" a="1"/>
  <c r="K665" i="5" s="1"/>
  <c r="K666" i="5" a="1"/>
  <c r="K666" i="5" s="1"/>
  <c r="K667" i="5" a="1"/>
  <c r="K667" i="5" s="1"/>
  <c r="K668" i="5" a="1"/>
  <c r="K668" i="5" s="1"/>
  <c r="K669" i="5" a="1"/>
  <c r="K669" i="5" s="1"/>
  <c r="K670" i="5" a="1"/>
  <c r="K670" i="5" s="1"/>
  <c r="K671" i="5" a="1"/>
  <c r="K671" i="5" s="1"/>
  <c r="K672" i="5" a="1"/>
  <c r="K672" i="5" s="1"/>
  <c r="K673" i="5" a="1"/>
  <c r="K673" i="5" s="1"/>
  <c r="K674" i="5" a="1"/>
  <c r="K674" i="5" s="1"/>
  <c r="K675" i="5" a="1"/>
  <c r="K675" i="5" s="1"/>
  <c r="K676" i="5" a="1"/>
  <c r="K676" i="5" s="1"/>
  <c r="K677" i="5" a="1"/>
  <c r="K677" i="5" s="1"/>
  <c r="K678" i="5" a="1"/>
  <c r="K678" i="5" s="1"/>
  <c r="K679" i="5" a="1"/>
  <c r="K679" i="5" s="1"/>
  <c r="K680" i="5" a="1"/>
  <c r="K680" i="5" s="1"/>
  <c r="K681" i="5" a="1"/>
  <c r="K681" i="5" s="1"/>
  <c r="K682" i="5" a="1"/>
  <c r="K682" i="5" s="1"/>
  <c r="K683" i="5" a="1"/>
  <c r="K683" i="5" s="1"/>
  <c r="K684" i="5" a="1"/>
  <c r="K684" i="5" s="1"/>
  <c r="K685" i="5" a="1"/>
  <c r="K685" i="5" s="1"/>
  <c r="K686" i="5" a="1"/>
  <c r="K686" i="5" s="1"/>
  <c r="K687" i="5" a="1"/>
  <c r="K687" i="5" s="1"/>
  <c r="K688" i="5" a="1"/>
  <c r="K688" i="5" s="1"/>
  <c r="K689" i="5" a="1"/>
  <c r="K689" i="5" s="1"/>
  <c r="K690" i="5" a="1"/>
  <c r="K690" i="5" s="1"/>
  <c r="K691" i="5" a="1"/>
  <c r="K691" i="5" s="1"/>
  <c r="K692" i="5" a="1"/>
  <c r="K692" i="5" s="1"/>
  <c r="K693" i="5" a="1"/>
  <c r="K693" i="5" s="1"/>
  <c r="K694" i="5" a="1"/>
  <c r="K694" i="5" s="1"/>
  <c r="K695" i="5" a="1"/>
  <c r="K695" i="5" s="1"/>
  <c r="K696" i="5" a="1"/>
  <c r="K696" i="5" s="1"/>
  <c r="K697" i="5" a="1"/>
  <c r="K697" i="5" s="1"/>
  <c r="K698" i="5" a="1"/>
  <c r="K698" i="5" s="1"/>
  <c r="K699" i="5" a="1"/>
  <c r="K699" i="5" s="1"/>
  <c r="K700" i="5" a="1"/>
  <c r="K700" i="5" s="1"/>
  <c r="K701" i="5" a="1"/>
  <c r="K701" i="5" s="1"/>
  <c r="K702" i="5" a="1"/>
  <c r="K702" i="5" s="1"/>
  <c r="K703" i="5" a="1"/>
  <c r="K703" i="5" s="1"/>
  <c r="K704" i="5" a="1"/>
  <c r="K704" i="5" s="1"/>
  <c r="K705" i="5" a="1"/>
  <c r="K705" i="5" s="1"/>
  <c r="K706" i="5" a="1"/>
  <c r="K706" i="5" s="1"/>
  <c r="K707" i="5" a="1"/>
  <c r="K707" i="5" s="1"/>
  <c r="K708" i="5" a="1"/>
  <c r="K708" i="5" s="1"/>
  <c r="K709" i="5" a="1"/>
  <c r="K709" i="5" s="1"/>
  <c r="K710" i="5" a="1"/>
  <c r="K710" i="5" s="1"/>
  <c r="K711" i="5" a="1"/>
  <c r="K711" i="5" s="1"/>
  <c r="K712" i="5" a="1"/>
  <c r="K712" i="5" s="1"/>
  <c r="K713" i="5" a="1"/>
  <c r="K713" i="5" s="1"/>
  <c r="K714" i="5" a="1"/>
  <c r="K714" i="5" s="1"/>
  <c r="K715" i="5" a="1"/>
  <c r="K715" i="5" s="1"/>
  <c r="K716" i="5" a="1"/>
  <c r="K716" i="5" s="1"/>
  <c r="K717" i="5" a="1"/>
  <c r="K717" i="5" s="1"/>
  <c r="K718" i="5" a="1"/>
  <c r="K718" i="5" s="1"/>
  <c r="K719" i="5" a="1"/>
  <c r="K719" i="5" s="1"/>
  <c r="K720" i="5" a="1"/>
  <c r="K720" i="5" s="1"/>
  <c r="K721" i="5" a="1"/>
  <c r="K721" i="5" s="1"/>
  <c r="K722" i="5" a="1"/>
  <c r="K722" i="5" s="1"/>
  <c r="K723" i="5" a="1"/>
  <c r="K723" i="5" s="1"/>
  <c r="K724" i="5" a="1"/>
  <c r="K724" i="5" s="1"/>
  <c r="K725" i="5" a="1"/>
  <c r="K725" i="5" s="1"/>
  <c r="K726" i="5" a="1"/>
  <c r="K726" i="5" s="1"/>
  <c r="K727" i="5" a="1"/>
  <c r="K727" i="5" s="1"/>
  <c r="K728" i="5" a="1"/>
  <c r="K728" i="5" s="1"/>
  <c r="K729" i="5" a="1"/>
  <c r="K729" i="5" s="1"/>
  <c r="K730" i="5" a="1"/>
  <c r="K730" i="5" s="1"/>
  <c r="K731" i="5" a="1"/>
  <c r="K731" i="5" s="1"/>
  <c r="K732" i="5" a="1"/>
  <c r="K732" i="5" s="1"/>
  <c r="K733" i="5" a="1"/>
  <c r="K733" i="5" s="1"/>
  <c r="K734" i="5" a="1"/>
  <c r="K734" i="5" s="1"/>
  <c r="K735" i="5" a="1"/>
  <c r="K735" i="5" s="1"/>
  <c r="K736" i="5" a="1"/>
  <c r="K736" i="5" s="1"/>
  <c r="K737" i="5" a="1"/>
  <c r="K737" i="5" s="1"/>
  <c r="K738" i="5" a="1"/>
  <c r="K738" i="5" s="1"/>
  <c r="K739" i="5" a="1"/>
  <c r="K739" i="5" s="1"/>
  <c r="K740" i="5" a="1"/>
  <c r="K740" i="5" s="1"/>
  <c r="K741" i="5" a="1"/>
  <c r="K741" i="5" s="1"/>
  <c r="K742" i="5" a="1"/>
  <c r="K742" i="5" s="1"/>
  <c r="K743" i="5" a="1"/>
  <c r="K743" i="5" s="1"/>
  <c r="K744" i="5" a="1"/>
  <c r="K744" i="5" s="1"/>
  <c r="K745" i="5" a="1"/>
  <c r="K745" i="5" s="1"/>
  <c r="K746" i="5" a="1"/>
  <c r="K746" i="5" s="1"/>
  <c r="K747" i="5" a="1"/>
  <c r="K747" i="5" s="1"/>
  <c r="K748" i="5" a="1"/>
  <c r="K748" i="5" s="1"/>
  <c r="K749" i="5" a="1"/>
  <c r="K749" i="5" s="1"/>
  <c r="K750" i="5" a="1"/>
  <c r="K750" i="5" s="1"/>
  <c r="K751" i="5" a="1"/>
  <c r="K751" i="5" s="1"/>
  <c r="K752" i="5" a="1"/>
  <c r="K752" i="5" s="1"/>
  <c r="K753" i="5" a="1"/>
  <c r="K753" i="5" s="1"/>
  <c r="K754" i="5" a="1"/>
  <c r="K754" i="5" s="1"/>
  <c r="K755" i="5" a="1"/>
  <c r="K755" i="5" s="1"/>
  <c r="K756" i="5" a="1"/>
  <c r="K756" i="5" s="1"/>
  <c r="K757" i="5" a="1"/>
  <c r="K757" i="5" s="1"/>
  <c r="K758" i="5" a="1"/>
  <c r="K758" i="5" s="1"/>
  <c r="K759" i="5" a="1"/>
  <c r="K759" i="5" s="1"/>
  <c r="K760" i="5" a="1"/>
  <c r="K760" i="5" s="1"/>
  <c r="K761" i="5" a="1"/>
  <c r="K761" i="5" s="1"/>
  <c r="K762" i="5" a="1"/>
  <c r="K762" i="5" s="1"/>
  <c r="K763" i="5" a="1"/>
  <c r="K763" i="5" s="1"/>
  <c r="K764" i="5" a="1"/>
  <c r="K764" i="5" s="1"/>
  <c r="K765" i="5" a="1"/>
  <c r="K765" i="5" s="1"/>
  <c r="K766" i="5" a="1"/>
  <c r="K766" i="5" s="1"/>
  <c r="K767" i="5" a="1"/>
  <c r="K767" i="5" s="1"/>
  <c r="K768" i="5" a="1"/>
  <c r="K768" i="5" s="1"/>
  <c r="K769" i="5" a="1"/>
  <c r="K769" i="5" s="1"/>
  <c r="K770" i="5" a="1"/>
  <c r="K770" i="5" s="1"/>
  <c r="K771" i="5" a="1"/>
  <c r="K771" i="5" s="1"/>
  <c r="K772" i="5" a="1"/>
  <c r="K772" i="5" s="1"/>
  <c r="K773" i="5" a="1"/>
  <c r="K773" i="5" s="1"/>
  <c r="K774" i="5" a="1"/>
  <c r="K774" i="5" s="1"/>
  <c r="K775" i="5" a="1"/>
  <c r="K775" i="5" s="1"/>
  <c r="K776" i="5" a="1"/>
  <c r="K776" i="5" s="1"/>
  <c r="K777" i="5" a="1"/>
  <c r="K777" i="5" s="1"/>
  <c r="K778" i="5" a="1"/>
  <c r="K778" i="5" s="1"/>
  <c r="K779" i="5" a="1"/>
  <c r="K779" i="5" s="1"/>
  <c r="K780" i="5" a="1"/>
  <c r="K780" i="5" s="1"/>
  <c r="K781" i="5" a="1"/>
  <c r="K781" i="5" s="1"/>
  <c r="K782" i="5" a="1"/>
  <c r="K782" i="5" s="1"/>
  <c r="K783" i="5" a="1"/>
  <c r="K783" i="5" s="1"/>
  <c r="K784" i="5" a="1"/>
  <c r="K784" i="5" s="1"/>
  <c r="K785" i="5" a="1"/>
  <c r="K785" i="5" s="1"/>
  <c r="K786" i="5" a="1"/>
  <c r="K786" i="5" s="1"/>
  <c r="K787" i="5" a="1"/>
  <c r="K787" i="5" s="1"/>
  <c r="K788" i="5" a="1"/>
  <c r="K788" i="5" s="1"/>
  <c r="K789" i="5" a="1"/>
  <c r="K789" i="5" s="1"/>
  <c r="K790" i="5" a="1"/>
  <c r="K790" i="5" s="1"/>
  <c r="K791" i="5" a="1"/>
  <c r="K791" i="5" s="1"/>
  <c r="K792" i="5" a="1"/>
  <c r="K792" i="5" s="1"/>
  <c r="K793" i="5" a="1"/>
  <c r="K793" i="5" s="1"/>
  <c r="K794" i="5" a="1"/>
  <c r="K794" i="5" s="1"/>
  <c r="K795" i="5" a="1"/>
  <c r="K795" i="5" s="1"/>
  <c r="K796" i="5" a="1"/>
  <c r="K796" i="5" s="1"/>
  <c r="K797" i="5" a="1"/>
  <c r="K797" i="5" s="1"/>
  <c r="K798" i="5" a="1"/>
  <c r="K798" i="5" s="1"/>
  <c r="K799" i="5" a="1"/>
  <c r="K799" i="5" s="1"/>
  <c r="K800" i="5" a="1"/>
  <c r="K800" i="5" s="1"/>
  <c r="K801" i="5" a="1"/>
  <c r="K801" i="5" s="1"/>
  <c r="K802" i="5" a="1"/>
  <c r="K802" i="5" s="1"/>
  <c r="K803" i="5" a="1"/>
  <c r="K803" i="5" s="1"/>
  <c r="K804" i="5" a="1"/>
  <c r="K804" i="5" s="1"/>
  <c r="K805" i="5" a="1"/>
  <c r="K805" i="5" s="1"/>
  <c r="K806" i="5" a="1"/>
  <c r="K806" i="5" s="1"/>
  <c r="K807" i="5" a="1"/>
  <c r="K807" i="5" s="1"/>
  <c r="K808" i="5" a="1"/>
  <c r="K808" i="5" s="1"/>
  <c r="K809" i="5" a="1"/>
  <c r="K809" i="5" s="1"/>
  <c r="K810" i="5" a="1"/>
  <c r="K810" i="5" s="1"/>
  <c r="K811" i="5" a="1"/>
  <c r="K811" i="5" s="1"/>
  <c r="K812" i="5" a="1"/>
  <c r="K812" i="5" s="1"/>
  <c r="K813" i="5" a="1"/>
  <c r="K813" i="5" s="1"/>
  <c r="K814" i="5" a="1"/>
  <c r="K814" i="5" s="1"/>
  <c r="K815" i="5" a="1"/>
  <c r="K815" i="5" s="1"/>
  <c r="K816" i="5" a="1"/>
  <c r="K816" i="5" s="1"/>
  <c r="K817" i="5" a="1"/>
  <c r="K817" i="5" s="1"/>
  <c r="K818" i="5" a="1"/>
  <c r="K818" i="5" s="1"/>
  <c r="K819" i="5" a="1"/>
  <c r="K819" i="5" s="1"/>
  <c r="K820" i="5" a="1"/>
  <c r="K820" i="5" s="1"/>
  <c r="K821" i="5" a="1"/>
  <c r="K821" i="5" s="1"/>
  <c r="K822" i="5" a="1"/>
  <c r="K822" i="5" s="1"/>
  <c r="K823" i="5" a="1"/>
  <c r="K823" i="5" s="1"/>
  <c r="K824" i="5" a="1"/>
  <c r="K824" i="5" s="1"/>
  <c r="K825" i="5" a="1"/>
  <c r="K825" i="5" s="1"/>
  <c r="K826" i="5" a="1"/>
  <c r="K826" i="5" s="1"/>
  <c r="K827" i="5" a="1"/>
  <c r="K827" i="5" s="1"/>
  <c r="K828" i="5" a="1"/>
  <c r="K828" i="5" s="1"/>
  <c r="K829" i="5" a="1"/>
  <c r="K829" i="5" s="1"/>
  <c r="K830" i="5" a="1"/>
  <c r="K830" i="5" s="1"/>
  <c r="K831" i="5" a="1"/>
  <c r="K831" i="5" s="1"/>
  <c r="K832" i="5" a="1"/>
  <c r="K832" i="5" s="1"/>
  <c r="K833" i="5" a="1"/>
  <c r="K833" i="5" s="1"/>
  <c r="K834" i="5" a="1"/>
  <c r="K834" i="5" s="1"/>
  <c r="K835" i="5" a="1"/>
  <c r="K835" i="5" s="1"/>
  <c r="K836" i="5" a="1"/>
  <c r="K836" i="5" s="1"/>
  <c r="K837" i="5" a="1"/>
  <c r="K837" i="5" s="1"/>
  <c r="K838" i="5" a="1"/>
  <c r="K838" i="5" s="1"/>
  <c r="K839" i="5" a="1"/>
  <c r="K839" i="5" s="1"/>
  <c r="K840" i="5" a="1"/>
  <c r="K840" i="5" s="1"/>
  <c r="K841" i="5" a="1"/>
  <c r="K841" i="5" s="1"/>
  <c r="K842" i="5" a="1"/>
  <c r="K842" i="5" s="1"/>
  <c r="K843" i="5" a="1"/>
  <c r="K843" i="5" s="1"/>
  <c r="K844" i="5" a="1"/>
  <c r="K844" i="5" s="1"/>
  <c r="K845" i="5" a="1"/>
  <c r="K845" i="5" s="1"/>
  <c r="K846" i="5" a="1"/>
  <c r="K846" i="5" s="1"/>
  <c r="K847" i="5" a="1"/>
  <c r="K847" i="5" s="1"/>
  <c r="K848" i="5" a="1"/>
  <c r="K848" i="5" s="1"/>
  <c r="K849" i="5" a="1"/>
  <c r="K849" i="5" s="1"/>
  <c r="K850" i="5" a="1"/>
  <c r="K850" i="5" s="1"/>
  <c r="K851" i="5" a="1"/>
  <c r="K851" i="5" s="1"/>
  <c r="K852" i="5" a="1"/>
  <c r="K852" i="5" s="1"/>
  <c r="K853" i="5" a="1"/>
  <c r="K853" i="5" s="1"/>
  <c r="K854" i="5" a="1"/>
  <c r="K854" i="5" s="1"/>
  <c r="K855" i="5" a="1"/>
  <c r="K855" i="5" s="1"/>
  <c r="K856" i="5" a="1"/>
  <c r="K856" i="5" s="1"/>
  <c r="K857" i="5" a="1"/>
  <c r="K857" i="5" s="1"/>
  <c r="K858" i="5" a="1"/>
  <c r="K858" i="5" s="1"/>
  <c r="K859" i="5" a="1"/>
  <c r="K859" i="5" s="1"/>
  <c r="K860" i="5" a="1"/>
  <c r="K860" i="5" s="1"/>
  <c r="K861" i="5" a="1"/>
  <c r="K861" i="5" s="1"/>
  <c r="K862" i="5" a="1"/>
  <c r="K862" i="5" s="1"/>
  <c r="K863" i="5" a="1"/>
  <c r="K863" i="5" s="1"/>
  <c r="K864" i="5" a="1"/>
  <c r="K864" i="5" s="1"/>
  <c r="K865" i="5" a="1"/>
  <c r="K865" i="5" s="1"/>
  <c r="K866" i="5" a="1"/>
  <c r="K866" i="5" s="1"/>
  <c r="K867" i="5" a="1"/>
  <c r="K867" i="5" s="1"/>
  <c r="K868" i="5" a="1"/>
  <c r="K868" i="5" s="1"/>
  <c r="K869" i="5" a="1"/>
  <c r="K869" i="5" s="1"/>
  <c r="K870" i="5" a="1"/>
  <c r="K870" i="5" s="1"/>
  <c r="K871" i="5" a="1"/>
  <c r="K871" i="5" s="1"/>
  <c r="K872" i="5" a="1"/>
  <c r="K872" i="5" s="1"/>
  <c r="K873" i="5" a="1"/>
  <c r="K873" i="5" s="1"/>
  <c r="K874" i="5" a="1"/>
  <c r="K874" i="5" s="1"/>
  <c r="K875" i="5" a="1"/>
  <c r="K875" i="5" s="1"/>
  <c r="K876" i="5" a="1"/>
  <c r="K876" i="5" s="1"/>
  <c r="K877" i="5" a="1"/>
  <c r="K877" i="5" s="1"/>
  <c r="K878" i="5" a="1"/>
  <c r="K878" i="5" s="1"/>
  <c r="K879" i="5" a="1"/>
  <c r="K879" i="5" s="1"/>
  <c r="K880" i="5" a="1"/>
  <c r="K880" i="5" s="1"/>
  <c r="K881" i="5" a="1"/>
  <c r="K881" i="5" s="1"/>
  <c r="K882" i="5" a="1"/>
  <c r="K882" i="5" s="1"/>
  <c r="K883" i="5" a="1"/>
  <c r="K883" i="5" s="1"/>
  <c r="K884" i="5" a="1"/>
  <c r="K884" i="5" s="1"/>
  <c r="K885" i="5" a="1"/>
  <c r="K885" i="5" s="1"/>
  <c r="K886" i="5" a="1"/>
  <c r="K886" i="5" s="1"/>
  <c r="K887" i="5" a="1"/>
  <c r="K887" i="5" s="1"/>
  <c r="K888" i="5" a="1"/>
  <c r="K888" i="5" s="1"/>
  <c r="K889" i="5" a="1"/>
  <c r="K889" i="5" s="1"/>
  <c r="K890" i="5" a="1"/>
  <c r="K890" i="5" s="1"/>
  <c r="K891" i="5" a="1"/>
  <c r="K891" i="5" s="1"/>
  <c r="K892" i="5" a="1"/>
  <c r="K892" i="5" s="1"/>
  <c r="K893" i="5" a="1"/>
  <c r="K893" i="5" s="1"/>
  <c r="K894" i="5" a="1"/>
  <c r="K894" i="5" s="1"/>
  <c r="K895" i="5" a="1"/>
  <c r="K895" i="5" s="1"/>
  <c r="K896" i="5" a="1"/>
  <c r="K896" i="5" s="1"/>
  <c r="K897" i="5" a="1"/>
  <c r="K897" i="5" s="1"/>
  <c r="K898" i="5" a="1"/>
  <c r="K898" i="5" s="1"/>
  <c r="K899" i="5" a="1"/>
  <c r="K899" i="5" s="1"/>
  <c r="K900" i="5" a="1"/>
  <c r="K900" i="5" s="1"/>
  <c r="K901" i="5" a="1"/>
  <c r="K901" i="5" s="1"/>
  <c r="K902" i="5" a="1"/>
  <c r="K902" i="5" s="1"/>
  <c r="K903" i="5" a="1"/>
  <c r="K903" i="5" s="1"/>
  <c r="K904" i="5" a="1"/>
  <c r="K904" i="5" s="1"/>
  <c r="K905" i="5" a="1"/>
  <c r="K905" i="5" s="1"/>
  <c r="K906" i="5" a="1"/>
  <c r="K906" i="5" s="1"/>
  <c r="K907" i="5" a="1"/>
  <c r="K907" i="5" s="1"/>
  <c r="K908" i="5" a="1"/>
  <c r="K908" i="5" s="1"/>
  <c r="K909" i="5" a="1"/>
  <c r="K909" i="5" s="1"/>
  <c r="K910" i="5" a="1"/>
  <c r="K910" i="5" s="1"/>
  <c r="K911" i="5" a="1"/>
  <c r="K911" i="5" s="1"/>
  <c r="K912" i="5" a="1"/>
  <c r="K912" i="5" s="1"/>
  <c r="K913" i="5" a="1"/>
  <c r="K913" i="5" s="1"/>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9" i="5"/>
  <c r="L140" i="5"/>
  <c r="L141" i="5"/>
  <c r="L143" i="5"/>
  <c r="L144" i="5"/>
  <c r="L145" i="5"/>
  <c r="L147" i="5"/>
  <c r="L148" i="5"/>
  <c r="L149" i="5"/>
  <c r="L152" i="5"/>
  <c r="L153" i="5"/>
  <c r="L155" i="5"/>
  <c r="L156" i="5"/>
  <c r="L157" i="5"/>
  <c r="L159" i="5"/>
  <c r="L160" i="5"/>
  <c r="L161" i="5"/>
  <c r="L164" i="5"/>
  <c r="L165" i="5"/>
  <c r="L168" i="5"/>
  <c r="L169" i="5"/>
  <c r="L171" i="5"/>
  <c r="L172" i="5"/>
  <c r="L173" i="5"/>
  <c r="L175" i="5"/>
  <c r="L176" i="5"/>
  <c r="L177" i="5"/>
  <c r="L180" i="5"/>
  <c r="L181" i="5"/>
  <c r="L184" i="5"/>
  <c r="L185" i="5"/>
  <c r="L187" i="5"/>
  <c r="L188" i="5"/>
  <c r="L189" i="5"/>
  <c r="L191" i="5"/>
  <c r="L192" i="5"/>
  <c r="L193" i="5"/>
  <c r="L196" i="5"/>
  <c r="L197" i="5"/>
  <c r="L200" i="5"/>
  <c r="L201" i="5"/>
  <c r="L203" i="5"/>
  <c r="L204" i="5"/>
  <c r="L205" i="5"/>
  <c r="L207" i="5"/>
  <c r="L208" i="5"/>
  <c r="L209" i="5"/>
  <c r="L212" i="5"/>
  <c r="L213" i="5"/>
  <c r="L216" i="5"/>
  <c r="L217" i="5"/>
  <c r="L219" i="5"/>
  <c r="L220" i="5"/>
  <c r="L221" i="5"/>
  <c r="L223" i="5"/>
  <c r="L224" i="5"/>
  <c r="L225" i="5"/>
  <c r="L228" i="5"/>
  <c r="L229" i="5"/>
  <c r="L232" i="5"/>
  <c r="L233" i="5"/>
  <c r="L235" i="5"/>
  <c r="L236" i="5"/>
  <c r="L237" i="5"/>
  <c r="L239" i="5"/>
  <c r="L240" i="5"/>
  <c r="L241" i="5"/>
  <c r="L244" i="5"/>
  <c r="L245" i="5"/>
  <c r="L248" i="5"/>
  <c r="L249" i="5"/>
  <c r="L251" i="5"/>
  <c r="L252" i="5"/>
  <c r="L253" i="5"/>
  <c r="L255" i="5"/>
  <c r="L256" i="5"/>
  <c r="L257" i="5"/>
  <c r="L260" i="5"/>
  <c r="L261" i="5"/>
  <c r="L264" i="5"/>
  <c r="L265" i="5"/>
  <c r="L267" i="5"/>
  <c r="L268" i="5"/>
  <c r="L269" i="5"/>
  <c r="L271" i="5"/>
  <c r="L272" i="5"/>
  <c r="L273" i="5"/>
  <c r="L276" i="5"/>
  <c r="L277" i="5"/>
  <c r="L280" i="5"/>
  <c r="L281" i="5"/>
  <c r="L283" i="5"/>
  <c r="L284" i="5"/>
  <c r="L285" i="5"/>
  <c r="L287" i="5"/>
  <c r="L288" i="5"/>
  <c r="L289" i="5"/>
  <c r="L292" i="5"/>
  <c r="L293" i="5"/>
  <c r="L296" i="5"/>
  <c r="L297" i="5"/>
  <c r="L299" i="5"/>
  <c r="L300" i="5"/>
  <c r="L301" i="5"/>
  <c r="L303" i="5"/>
  <c r="L304" i="5"/>
  <c r="L305" i="5"/>
  <c r="L308" i="5"/>
  <c r="L309" i="5"/>
  <c r="L312" i="5"/>
  <c r="L313" i="5"/>
  <c r="L315" i="5"/>
  <c r="L316" i="5"/>
  <c r="L317" i="5"/>
  <c r="L319" i="5"/>
  <c r="L320" i="5"/>
  <c r="L321" i="5"/>
  <c r="L324" i="5"/>
  <c r="L325" i="5"/>
  <c r="L328" i="5"/>
  <c r="L329" i="5"/>
  <c r="L331" i="5"/>
  <c r="L332" i="5"/>
  <c r="L333" i="5"/>
  <c r="L335" i="5"/>
  <c r="L336" i="5"/>
  <c r="L337" i="5"/>
  <c r="L340" i="5"/>
  <c r="L341" i="5"/>
  <c r="L344" i="5"/>
  <c r="L345" i="5"/>
  <c r="L347" i="5"/>
  <c r="L348" i="5"/>
  <c r="L349" i="5"/>
  <c r="L351" i="5"/>
  <c r="L352" i="5"/>
  <c r="L353" i="5"/>
  <c r="L356" i="5"/>
  <c r="L357" i="5"/>
  <c r="L360" i="5"/>
  <c r="L361"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8" i="5"/>
  <c r="L509" i="5"/>
  <c r="L512" i="5"/>
  <c r="L513" i="5"/>
  <c r="L516" i="5"/>
  <c r="L517" i="5"/>
  <c r="L519" i="5"/>
  <c r="L520" i="5"/>
  <c r="L521" i="5"/>
  <c r="L523" i="5"/>
  <c r="L524" i="5"/>
  <c r="L525" i="5"/>
  <c r="L528" i="5"/>
  <c r="L529" i="5"/>
  <c r="L532" i="5"/>
  <c r="L533" i="5"/>
  <c r="L535" i="5"/>
  <c r="L536" i="5"/>
  <c r="L537" i="5"/>
  <c r="L539" i="5"/>
  <c r="L540" i="5"/>
  <c r="L541" i="5"/>
  <c r="L544" i="5"/>
  <c r="L545" i="5"/>
  <c r="L548" i="5"/>
  <c r="L549" i="5"/>
  <c r="L551" i="5"/>
  <c r="L552" i="5"/>
  <c r="L553" i="5"/>
  <c r="L555" i="5"/>
  <c r="L556" i="5"/>
  <c r="L557" i="5"/>
  <c r="L560" i="5"/>
  <c r="L561" i="5"/>
  <c r="L564" i="5"/>
  <c r="L565" i="5"/>
  <c r="L567" i="5"/>
  <c r="L568" i="5"/>
  <c r="L569" i="5"/>
  <c r="L571" i="5"/>
  <c r="L572" i="5"/>
  <c r="L573" i="5"/>
  <c r="L576" i="5"/>
  <c r="L577" i="5"/>
  <c r="L580" i="5"/>
  <c r="L581" i="5"/>
  <c r="L583" i="5"/>
  <c r="L584" i="5"/>
  <c r="L585" i="5"/>
  <c r="L587" i="5"/>
  <c r="L588" i="5"/>
  <c r="L589" i="5"/>
  <c r="L592" i="5"/>
  <c r="L593" i="5"/>
  <c r="L596" i="5"/>
  <c r="L597" i="5"/>
  <c r="L599" i="5"/>
  <c r="L600" i="5"/>
  <c r="L601" i="5"/>
  <c r="L603" i="5"/>
  <c r="L604" i="5"/>
  <c r="L605" i="5"/>
  <c r="L608" i="5"/>
  <c r="L609" i="5"/>
  <c r="L612" i="5"/>
  <c r="L613" i="5"/>
  <c r="L615" i="5"/>
  <c r="L616" i="5"/>
  <c r="L617" i="5"/>
  <c r="L619" i="5"/>
  <c r="L620" i="5"/>
  <c r="L621" i="5"/>
  <c r="L624" i="5"/>
  <c r="L625" i="5"/>
  <c r="L628" i="5"/>
  <c r="L629" i="5"/>
  <c r="L631" i="5"/>
  <c r="L632" i="5"/>
  <c r="L633" i="5"/>
  <c r="L635" i="5"/>
  <c r="L636" i="5"/>
  <c r="L637" i="5"/>
  <c r="L640" i="5"/>
  <c r="L641" i="5"/>
  <c r="L644" i="5"/>
  <c r="L645" i="5"/>
  <c r="L647" i="5"/>
  <c r="L648" i="5"/>
  <c r="L649" i="5"/>
  <c r="L651" i="5"/>
  <c r="L652" i="5"/>
  <c r="L653" i="5"/>
  <c r="L656" i="5"/>
  <c r="L657" i="5"/>
  <c r="L660" i="5"/>
  <c r="L661" i="5"/>
  <c r="L663" i="5"/>
  <c r="L664" i="5"/>
  <c r="L665" i="5"/>
  <c r="L667" i="5"/>
  <c r="L668" i="5"/>
  <c r="L669" i="5"/>
  <c r="L672" i="5"/>
  <c r="L673" i="5"/>
  <c r="L676" i="5"/>
  <c r="L677" i="5"/>
  <c r="L679" i="5"/>
  <c r="L680" i="5"/>
  <c r="L681" i="5"/>
  <c r="L683" i="5"/>
  <c r="L684" i="5"/>
  <c r="L685" i="5"/>
  <c r="L688" i="5"/>
  <c r="L689" i="5"/>
  <c r="L692" i="5"/>
  <c r="L693" i="5"/>
  <c r="L695" i="5"/>
  <c r="L696" i="5"/>
  <c r="L697" i="5"/>
  <c r="L699" i="5"/>
  <c r="L700" i="5"/>
  <c r="L701" i="5"/>
  <c r="L704" i="5"/>
  <c r="L705" i="5"/>
  <c r="L708" i="5"/>
  <c r="L709"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M52" i="5"/>
  <c r="M53" i="5"/>
  <c r="M54" i="5"/>
  <c r="M56" i="5"/>
  <c r="M57" i="5"/>
  <c r="M58" i="5"/>
  <c r="M60" i="5"/>
  <c r="M61" i="5"/>
  <c r="M62" i="5"/>
  <c r="M64" i="5"/>
  <c r="M65" i="5"/>
  <c r="M66" i="5"/>
  <c r="M68" i="5"/>
  <c r="M69" i="5"/>
  <c r="M70" i="5"/>
  <c r="M72" i="5"/>
  <c r="M73" i="5"/>
  <c r="M74" i="5"/>
  <c r="M76" i="5"/>
  <c r="M77" i="5"/>
  <c r="M78" i="5"/>
  <c r="M80" i="5"/>
  <c r="M81" i="5"/>
  <c r="M82" i="5"/>
  <c r="M84" i="5"/>
  <c r="M85" i="5"/>
  <c r="M86" i="5"/>
  <c r="M88" i="5"/>
  <c r="M89" i="5"/>
  <c r="M90" i="5"/>
  <c r="M92" i="5"/>
  <c r="M93" i="5"/>
  <c r="M94" i="5"/>
  <c r="M96" i="5"/>
  <c r="M97" i="5"/>
  <c r="M98" i="5"/>
  <c r="M100" i="5"/>
  <c r="M101" i="5"/>
  <c r="M102" i="5"/>
  <c r="M104" i="5"/>
  <c r="M105" i="5"/>
  <c r="M106" i="5"/>
  <c r="M108" i="5"/>
  <c r="M109" i="5"/>
  <c r="M110" i="5"/>
  <c r="M112" i="5"/>
  <c r="M113" i="5"/>
  <c r="M114" i="5"/>
  <c r="M116" i="5"/>
  <c r="M117" i="5"/>
  <c r="M118" i="5"/>
  <c r="M120" i="5"/>
  <c r="M121" i="5"/>
  <c r="M122" i="5"/>
  <c r="M124" i="5"/>
  <c r="M125" i="5"/>
  <c r="M126" i="5"/>
  <c r="M128" i="5"/>
  <c r="M129" i="5"/>
  <c r="M130" i="5"/>
  <c r="M132" i="5"/>
  <c r="M133" i="5"/>
  <c r="M134" i="5"/>
  <c r="M136" i="5"/>
  <c r="M137" i="5"/>
  <c r="M138" i="5"/>
  <c r="M140" i="5"/>
  <c r="M141" i="5"/>
  <c r="M144" i="5"/>
  <c r="M145" i="5"/>
  <c r="M146" i="5"/>
  <c r="M148" i="5"/>
  <c r="M149" i="5"/>
  <c r="M150" i="5"/>
  <c r="M152" i="5"/>
  <c r="M153" i="5"/>
  <c r="M154" i="5"/>
  <c r="M156" i="5"/>
  <c r="M157" i="5"/>
  <c r="M160" i="5"/>
  <c r="M161" i="5"/>
  <c r="M162" i="5"/>
  <c r="M164" i="5"/>
  <c r="M165" i="5"/>
  <c r="M166" i="5"/>
  <c r="M168" i="5"/>
  <c r="M169" i="5"/>
  <c r="M170" i="5"/>
  <c r="M172" i="5"/>
  <c r="M173" i="5"/>
  <c r="M176" i="5"/>
  <c r="M177" i="5"/>
  <c r="M178" i="5"/>
  <c r="M180" i="5"/>
  <c r="M181" i="5"/>
  <c r="M182" i="5"/>
  <c r="M184" i="5"/>
  <c r="M185" i="5"/>
  <c r="M186" i="5"/>
  <c r="M188" i="5"/>
  <c r="M189" i="5"/>
  <c r="M192" i="5"/>
  <c r="M193" i="5"/>
  <c r="M194" i="5"/>
  <c r="M196" i="5"/>
  <c r="M197" i="5"/>
  <c r="M198" i="5"/>
  <c r="M200" i="5"/>
  <c r="M201" i="5"/>
  <c r="M202" i="5"/>
  <c r="M204" i="5"/>
  <c r="M205" i="5"/>
  <c r="M208" i="5"/>
  <c r="M209" i="5"/>
  <c r="M210" i="5"/>
  <c r="M212" i="5"/>
  <c r="M213" i="5"/>
  <c r="M214" i="5"/>
  <c r="M216" i="5"/>
  <c r="M217" i="5"/>
  <c r="M218" i="5"/>
  <c r="M220" i="5"/>
  <c r="M221" i="5"/>
  <c r="M224" i="5"/>
  <c r="M225" i="5"/>
  <c r="M226" i="5"/>
  <c r="M228" i="5"/>
  <c r="M229" i="5"/>
  <c r="M230" i="5"/>
  <c r="M232" i="5"/>
  <c r="M233" i="5"/>
  <c r="M234" i="5"/>
  <c r="M236" i="5"/>
  <c r="M237" i="5"/>
  <c r="M240" i="5"/>
  <c r="M241" i="5"/>
  <c r="M242" i="5"/>
  <c r="M244" i="5"/>
  <c r="M245" i="5"/>
  <c r="M246" i="5"/>
  <c r="M248" i="5"/>
  <c r="M249" i="5"/>
  <c r="M250" i="5"/>
  <c r="M252" i="5"/>
  <c r="M253" i="5"/>
  <c r="M256" i="5"/>
  <c r="M257" i="5"/>
  <c r="M258" i="5"/>
  <c r="M260" i="5"/>
  <c r="M261" i="5"/>
  <c r="M262" i="5"/>
  <c r="M264" i="5"/>
  <c r="M265" i="5"/>
  <c r="M266" i="5"/>
  <c r="M268" i="5"/>
  <c r="M269" i="5"/>
  <c r="M272" i="5"/>
  <c r="M273" i="5"/>
  <c r="M274" i="5"/>
  <c r="M276" i="5"/>
  <c r="M277" i="5"/>
  <c r="M278" i="5"/>
  <c r="M280" i="5"/>
  <c r="M281" i="5"/>
  <c r="M282" i="5"/>
  <c r="M284" i="5"/>
  <c r="M285" i="5"/>
  <c r="M288" i="5"/>
  <c r="M289" i="5"/>
  <c r="M290" i="5"/>
  <c r="M292" i="5"/>
  <c r="M293" i="5"/>
  <c r="M294" i="5"/>
  <c r="M296" i="5"/>
  <c r="M297" i="5"/>
  <c r="M298" i="5"/>
  <c r="M300" i="5"/>
  <c r="M301" i="5"/>
  <c r="M304" i="5"/>
  <c r="M305" i="5"/>
  <c r="M306" i="5"/>
  <c r="M308" i="5"/>
  <c r="M309" i="5"/>
  <c r="M310" i="5"/>
  <c r="M312" i="5"/>
  <c r="M313" i="5"/>
  <c r="M314" i="5"/>
  <c r="M316" i="5"/>
  <c r="M317" i="5"/>
  <c r="M320" i="5"/>
  <c r="M321" i="5"/>
  <c r="M322" i="5"/>
  <c r="M324" i="5"/>
  <c r="M325" i="5"/>
  <c r="M326" i="5"/>
  <c r="M328" i="5"/>
  <c r="M329" i="5"/>
  <c r="M330" i="5"/>
  <c r="M332" i="5"/>
  <c r="M333" i="5"/>
  <c r="M336" i="5"/>
  <c r="M337" i="5"/>
  <c r="M338" i="5"/>
  <c r="M340" i="5"/>
  <c r="M341" i="5"/>
  <c r="M342" i="5"/>
  <c r="M344" i="5"/>
  <c r="M345" i="5"/>
  <c r="M346" i="5"/>
  <c r="M348" i="5"/>
  <c r="M349" i="5"/>
  <c r="M352" i="5"/>
  <c r="M353" i="5"/>
  <c r="M354" i="5"/>
  <c r="M356" i="5"/>
  <c r="M357" i="5"/>
  <c r="M358" i="5"/>
  <c r="M360" i="5"/>
  <c r="M361" i="5"/>
  <c r="M362" i="5"/>
  <c r="M364" i="5"/>
  <c r="M365" i="5"/>
  <c r="M368" i="5"/>
  <c r="M369" i="5"/>
  <c r="M370" i="5"/>
  <c r="M372" i="5"/>
  <c r="M373" i="5"/>
  <c r="M374" i="5"/>
  <c r="M376" i="5"/>
  <c r="M377" i="5"/>
  <c r="M378" i="5"/>
  <c r="M380" i="5"/>
  <c r="M381" i="5"/>
  <c r="M384" i="5"/>
  <c r="M385" i="5"/>
  <c r="M386" i="5"/>
  <c r="M388" i="5"/>
  <c r="M389" i="5"/>
  <c r="M390" i="5"/>
  <c r="M392" i="5"/>
  <c r="M393" i="5"/>
  <c r="M394" i="5"/>
  <c r="M396" i="5"/>
  <c r="M397" i="5"/>
  <c r="M400" i="5"/>
  <c r="M401" i="5"/>
  <c r="M402" i="5"/>
  <c r="M404" i="5"/>
  <c r="M405" i="5"/>
  <c r="M406" i="5"/>
  <c r="M408" i="5"/>
  <c r="M409" i="5"/>
  <c r="M410" i="5"/>
  <c r="M412" i="5"/>
  <c r="M413" i="5"/>
  <c r="M416" i="5"/>
  <c r="M417" i="5"/>
  <c r="M418" i="5"/>
  <c r="M420" i="5"/>
  <c r="M421" i="5"/>
  <c r="M422" i="5"/>
  <c r="M424" i="5"/>
  <c r="M425" i="5"/>
  <c r="M426" i="5"/>
  <c r="M428" i="5"/>
  <c r="M429" i="5"/>
  <c r="M432" i="5"/>
  <c r="M433" i="5"/>
  <c r="M434" i="5"/>
  <c r="M436" i="5"/>
  <c r="M437" i="5"/>
  <c r="M438" i="5"/>
  <c r="M440" i="5"/>
  <c r="M441" i="5"/>
  <c r="M442" i="5"/>
  <c r="M444" i="5"/>
  <c r="M445" i="5"/>
  <c r="M448" i="5"/>
  <c r="M449" i="5"/>
  <c r="M450" i="5"/>
  <c r="M452" i="5"/>
  <c r="M453" i="5"/>
  <c r="M454" i="5"/>
  <c r="M456" i="5"/>
  <c r="M457" i="5"/>
  <c r="M458" i="5"/>
  <c r="M460" i="5"/>
  <c r="M461" i="5"/>
  <c r="M464" i="5"/>
  <c r="M465" i="5"/>
  <c r="M466" i="5"/>
  <c r="M468" i="5"/>
  <c r="M469" i="5"/>
  <c r="M470" i="5"/>
  <c r="M472" i="5"/>
  <c r="M473" i="5"/>
  <c r="M474" i="5"/>
  <c r="M476" i="5"/>
  <c r="M477" i="5"/>
  <c r="M480" i="5"/>
  <c r="M481" i="5"/>
  <c r="M482" i="5"/>
  <c r="M484" i="5"/>
  <c r="M485" i="5"/>
  <c r="M486" i="5"/>
  <c r="M488" i="5"/>
  <c r="M489" i="5"/>
  <c r="M490" i="5"/>
  <c r="M492" i="5"/>
  <c r="M493" i="5"/>
  <c r="M496" i="5"/>
  <c r="M497" i="5"/>
  <c r="M498" i="5"/>
  <c r="M500" i="5"/>
  <c r="M501" i="5"/>
  <c r="M502" i="5"/>
  <c r="M504" i="5"/>
  <c r="M505" i="5"/>
  <c r="M506" i="5"/>
  <c r="M508" i="5"/>
  <c r="M509" i="5"/>
  <c r="M512" i="5"/>
  <c r="M513" i="5"/>
  <c r="M514" i="5"/>
  <c r="M516" i="5"/>
  <c r="M517" i="5"/>
  <c r="M518" i="5"/>
  <c r="M520" i="5"/>
  <c r="M521" i="5"/>
  <c r="M522" i="5"/>
  <c r="M524" i="5"/>
  <c r="M525" i="5"/>
  <c r="M528" i="5"/>
  <c r="M529" i="5"/>
  <c r="M530" i="5"/>
  <c r="M532" i="5"/>
  <c r="M533" i="5"/>
  <c r="M534" i="5"/>
  <c r="M536" i="5"/>
  <c r="M537" i="5"/>
  <c r="M538" i="5"/>
  <c r="M540" i="5"/>
  <c r="M541" i="5"/>
  <c r="M544" i="5"/>
  <c r="M545" i="5"/>
  <c r="M546" i="5"/>
  <c r="M548" i="5"/>
  <c r="M549" i="5"/>
  <c r="M550" i="5"/>
  <c r="M552" i="5"/>
  <c r="M553" i="5"/>
  <c r="M554" i="5"/>
  <c r="M556" i="5"/>
  <c r="M557" i="5"/>
  <c r="M560" i="5"/>
  <c r="M561" i="5"/>
  <c r="M562" i="5"/>
  <c r="M564" i="5"/>
  <c r="M565" i="5"/>
  <c r="M566" i="5"/>
  <c r="M568" i="5"/>
  <c r="M569" i="5"/>
  <c r="M570" i="5"/>
  <c r="M572" i="5"/>
  <c r="M573" i="5"/>
  <c r="M574" i="5"/>
  <c r="M576" i="5"/>
  <c r="M577" i="5"/>
  <c r="M578" i="5"/>
  <c r="M580" i="5"/>
  <c r="M581" i="5"/>
  <c r="M582" i="5"/>
  <c r="M584" i="5"/>
  <c r="M585" i="5"/>
  <c r="M586" i="5"/>
  <c r="M588" i="5"/>
  <c r="M589" i="5"/>
  <c r="M590" i="5"/>
  <c r="M592" i="5"/>
  <c r="M593" i="5"/>
  <c r="M594" i="5"/>
  <c r="M596" i="5"/>
  <c r="M597" i="5"/>
  <c r="M598" i="5"/>
  <c r="M600" i="5"/>
  <c r="M601" i="5"/>
  <c r="M602" i="5"/>
  <c r="M604" i="5"/>
  <c r="M605" i="5"/>
  <c r="M606" i="5"/>
  <c r="M608" i="5"/>
  <c r="M609" i="5"/>
  <c r="M610" i="5"/>
  <c r="M612" i="5"/>
  <c r="M613" i="5"/>
  <c r="M614" i="5"/>
  <c r="M616" i="5"/>
  <c r="M617" i="5"/>
  <c r="M618" i="5"/>
  <c r="M620" i="5"/>
  <c r="M621" i="5"/>
  <c r="M622" i="5"/>
  <c r="M624" i="5"/>
  <c r="M625" i="5"/>
  <c r="M626" i="5"/>
  <c r="M628" i="5"/>
  <c r="M629" i="5"/>
  <c r="M630" i="5"/>
  <c r="M632" i="5"/>
  <c r="M633" i="5"/>
  <c r="M634" i="5"/>
  <c r="M636" i="5"/>
  <c r="M637" i="5"/>
  <c r="M638" i="5"/>
  <c r="M640" i="5"/>
  <c r="M641" i="5"/>
  <c r="M642" i="5"/>
  <c r="M644" i="5"/>
  <c r="M645" i="5"/>
  <c r="M646" i="5"/>
  <c r="M648" i="5"/>
  <c r="M649" i="5"/>
  <c r="M650" i="5"/>
  <c r="M652" i="5"/>
  <c r="M653" i="5"/>
  <c r="M654" i="5"/>
  <c r="M656" i="5"/>
  <c r="M657" i="5"/>
  <c r="M658" i="5"/>
  <c r="M660" i="5"/>
  <c r="M661" i="5"/>
  <c r="M662" i="5"/>
  <c r="M664" i="5"/>
  <c r="M665" i="5"/>
  <c r="M666" i="5"/>
  <c r="M668" i="5"/>
  <c r="M669" i="5"/>
  <c r="M670" i="5"/>
  <c r="M672" i="5"/>
  <c r="M673" i="5"/>
  <c r="M674" i="5"/>
  <c r="M676" i="5"/>
  <c r="M677" i="5"/>
  <c r="M678" i="5"/>
  <c r="M680" i="5"/>
  <c r="M681" i="5"/>
  <c r="M682" i="5"/>
  <c r="M684" i="5"/>
  <c r="M685" i="5"/>
  <c r="M686" i="5"/>
  <c r="M688" i="5"/>
  <c r="M689" i="5"/>
  <c r="M690" i="5"/>
  <c r="M692" i="5"/>
  <c r="M693" i="5"/>
  <c r="M694" i="5"/>
  <c r="M696" i="5"/>
  <c r="M697" i="5"/>
  <c r="M698" i="5"/>
  <c r="M700" i="5"/>
  <c r="M701" i="5"/>
  <c r="M702" i="5"/>
  <c r="M704" i="5"/>
  <c r="M705" i="5"/>
  <c r="M706" i="5"/>
  <c r="M708" i="5"/>
  <c r="M709" i="5"/>
  <c r="M710" i="5"/>
  <c r="M712" i="5"/>
  <c r="M713" i="5"/>
  <c r="M714" i="5"/>
  <c r="M716" i="5"/>
  <c r="M717" i="5"/>
  <c r="M718" i="5"/>
  <c r="M720" i="5"/>
  <c r="M721" i="5"/>
  <c r="M722" i="5"/>
  <c r="M724" i="5"/>
  <c r="M725" i="5"/>
  <c r="M726" i="5"/>
  <c r="M728" i="5"/>
  <c r="M729" i="5"/>
  <c r="M730" i="5"/>
  <c r="M732" i="5"/>
  <c r="M733" i="5"/>
  <c r="M734" i="5"/>
  <c r="M736" i="5"/>
  <c r="M737" i="5"/>
  <c r="M738" i="5"/>
  <c r="M740" i="5"/>
  <c r="M741" i="5"/>
  <c r="M742" i="5"/>
  <c r="M744" i="5"/>
  <c r="M745" i="5"/>
  <c r="M746" i="5"/>
  <c r="M748" i="5"/>
  <c r="M749" i="5"/>
  <c r="M750" i="5"/>
  <c r="M752" i="5"/>
  <c r="M753" i="5"/>
  <c r="M754" i="5"/>
  <c r="M756" i="5"/>
  <c r="M757" i="5"/>
  <c r="M758" i="5"/>
  <c r="M760" i="5"/>
  <c r="M761" i="5"/>
  <c r="M762" i="5"/>
  <c r="M764" i="5"/>
  <c r="M765" i="5"/>
  <c r="M766" i="5"/>
  <c r="M768" i="5"/>
  <c r="M769" i="5"/>
  <c r="M770" i="5"/>
  <c r="M772" i="5"/>
  <c r="M773" i="5"/>
  <c r="M774" i="5"/>
  <c r="M776" i="5"/>
  <c r="M777" i="5"/>
  <c r="M778" i="5"/>
  <c r="M780" i="5"/>
  <c r="M781" i="5"/>
  <c r="M782" i="5"/>
  <c r="M784" i="5"/>
  <c r="M785" i="5"/>
  <c r="M786" i="5"/>
  <c r="M788" i="5"/>
  <c r="M789" i="5"/>
  <c r="M790" i="5"/>
  <c r="M792" i="5"/>
  <c r="M793" i="5"/>
  <c r="M794" i="5"/>
  <c r="M796" i="5"/>
  <c r="M797" i="5"/>
  <c r="M798" i="5"/>
  <c r="M800" i="5"/>
  <c r="M801" i="5"/>
  <c r="M802" i="5"/>
  <c r="M804" i="5"/>
  <c r="M805" i="5"/>
  <c r="M806" i="5"/>
  <c r="M808" i="5"/>
  <c r="M809" i="5"/>
  <c r="M810" i="5"/>
  <c r="M812" i="5"/>
  <c r="M813" i="5"/>
  <c r="M814" i="5"/>
  <c r="M816" i="5"/>
  <c r="M817" i="5"/>
  <c r="M818" i="5"/>
  <c r="M820" i="5"/>
  <c r="M821" i="5"/>
  <c r="M822" i="5"/>
  <c r="M824" i="5"/>
  <c r="M825" i="5"/>
  <c r="M826" i="5"/>
  <c r="M828" i="5"/>
  <c r="M829" i="5"/>
  <c r="M830"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502" i="5"/>
  <c r="N503" i="5"/>
  <c r="N504" i="5"/>
  <c r="N505" i="5"/>
  <c r="N506" i="5"/>
  <c r="N507" i="5"/>
  <c r="N508" i="5"/>
  <c r="N509" i="5"/>
  <c r="N510" i="5"/>
  <c r="N511" i="5"/>
  <c r="N512" i="5"/>
  <c r="N513" i="5"/>
  <c r="N514" i="5"/>
  <c r="N515" i="5"/>
  <c r="N516" i="5"/>
  <c r="N517" i="5"/>
  <c r="N518" i="5"/>
  <c r="N519" i="5"/>
  <c r="N520" i="5"/>
  <c r="N521" i="5"/>
  <c r="N522" i="5"/>
  <c r="N523" i="5"/>
  <c r="N524" i="5"/>
  <c r="N525" i="5"/>
  <c r="N526" i="5"/>
  <c r="N527" i="5"/>
  <c r="N528" i="5"/>
  <c r="N529" i="5"/>
  <c r="N530" i="5"/>
  <c r="N531" i="5"/>
  <c r="N532" i="5"/>
  <c r="N533" i="5"/>
  <c r="N534" i="5"/>
  <c r="N535" i="5"/>
  <c r="N536" i="5"/>
  <c r="N537" i="5"/>
  <c r="N538" i="5"/>
  <c r="N539" i="5"/>
  <c r="N540" i="5"/>
  <c r="N541" i="5"/>
  <c r="N542" i="5"/>
  <c r="N543" i="5"/>
  <c r="N544" i="5"/>
  <c r="N545" i="5"/>
  <c r="N546" i="5"/>
  <c r="N547" i="5"/>
  <c r="N548" i="5"/>
  <c r="N549" i="5"/>
  <c r="N550" i="5"/>
  <c r="N551" i="5"/>
  <c r="N552" i="5"/>
  <c r="N553" i="5"/>
  <c r="N554" i="5"/>
  <c r="N555" i="5"/>
  <c r="N556" i="5"/>
  <c r="N557" i="5"/>
  <c r="N558" i="5"/>
  <c r="N559" i="5"/>
  <c r="N560" i="5"/>
  <c r="N561" i="5"/>
  <c r="N562" i="5"/>
  <c r="N563" i="5"/>
  <c r="N564" i="5"/>
  <c r="N565" i="5"/>
  <c r="N566" i="5"/>
  <c r="N567" i="5"/>
  <c r="N568" i="5"/>
  <c r="N569" i="5"/>
  <c r="N570" i="5"/>
  <c r="N571" i="5"/>
  <c r="N572" i="5"/>
  <c r="N573" i="5"/>
  <c r="N574" i="5"/>
  <c r="N575" i="5"/>
  <c r="N576" i="5"/>
  <c r="N577" i="5"/>
  <c r="N578" i="5"/>
  <c r="N579" i="5"/>
  <c r="N580" i="5"/>
  <c r="N581" i="5"/>
  <c r="N582" i="5"/>
  <c r="N583" i="5"/>
  <c r="N584" i="5"/>
  <c r="N585" i="5"/>
  <c r="N586" i="5"/>
  <c r="N587" i="5"/>
  <c r="N588" i="5"/>
  <c r="N589" i="5"/>
  <c r="N590" i="5"/>
  <c r="N591" i="5"/>
  <c r="N592" i="5"/>
  <c r="N593" i="5"/>
  <c r="N594" i="5"/>
  <c r="N595" i="5"/>
  <c r="N596" i="5"/>
  <c r="N597" i="5"/>
  <c r="N598" i="5"/>
  <c r="N599" i="5"/>
  <c r="N600" i="5"/>
  <c r="N601" i="5"/>
  <c r="N602" i="5"/>
  <c r="N603" i="5"/>
  <c r="N604" i="5"/>
  <c r="N605" i="5"/>
  <c r="N606" i="5"/>
  <c r="N607" i="5"/>
  <c r="N608" i="5"/>
  <c r="N609" i="5"/>
  <c r="N610" i="5"/>
  <c r="N611" i="5"/>
  <c r="N612" i="5"/>
  <c r="N613" i="5"/>
  <c r="N614" i="5"/>
  <c r="N615" i="5"/>
  <c r="N616" i="5"/>
  <c r="N617" i="5"/>
  <c r="N618" i="5"/>
  <c r="N619" i="5"/>
  <c r="N620" i="5"/>
  <c r="N621" i="5"/>
  <c r="N622" i="5"/>
  <c r="N623" i="5"/>
  <c r="N624" i="5"/>
  <c r="N625" i="5"/>
  <c r="N626" i="5"/>
  <c r="N627" i="5"/>
  <c r="N628" i="5"/>
  <c r="N629" i="5"/>
  <c r="N630" i="5"/>
  <c r="N631" i="5"/>
  <c r="N632" i="5"/>
  <c r="N633" i="5"/>
  <c r="N634" i="5"/>
  <c r="N635" i="5"/>
  <c r="N636" i="5"/>
  <c r="N637" i="5"/>
  <c r="N638" i="5"/>
  <c r="N639" i="5"/>
  <c r="N640" i="5"/>
  <c r="N641" i="5"/>
  <c r="N642" i="5"/>
  <c r="N643" i="5"/>
  <c r="N644" i="5"/>
  <c r="N645" i="5"/>
  <c r="N646" i="5"/>
  <c r="N647" i="5"/>
  <c r="N648" i="5"/>
  <c r="N649" i="5"/>
  <c r="N650" i="5"/>
  <c r="N651" i="5"/>
  <c r="N652" i="5"/>
  <c r="N653" i="5"/>
  <c r="N654" i="5"/>
  <c r="N655" i="5"/>
  <c r="N656" i="5"/>
  <c r="N657" i="5"/>
  <c r="N658" i="5"/>
  <c r="N659" i="5"/>
  <c r="N660" i="5"/>
  <c r="N661" i="5"/>
  <c r="N662" i="5"/>
  <c r="N663" i="5"/>
  <c r="N664" i="5"/>
  <c r="N665" i="5"/>
  <c r="N666" i="5"/>
  <c r="N667" i="5"/>
  <c r="N668" i="5"/>
  <c r="N669" i="5"/>
  <c r="N670" i="5"/>
  <c r="N671" i="5"/>
  <c r="N672" i="5"/>
  <c r="N673" i="5"/>
  <c r="N674" i="5"/>
  <c r="N675" i="5"/>
  <c r="N676" i="5"/>
  <c r="N677" i="5"/>
  <c r="N678" i="5"/>
  <c r="N679" i="5"/>
  <c r="N680" i="5"/>
  <c r="N681" i="5"/>
  <c r="N682" i="5"/>
  <c r="N683" i="5"/>
  <c r="N684" i="5"/>
  <c r="N685" i="5"/>
  <c r="N686" i="5"/>
  <c r="N687" i="5"/>
  <c r="N688" i="5"/>
  <c r="N689" i="5"/>
  <c r="N690" i="5"/>
  <c r="N691" i="5"/>
  <c r="N692" i="5"/>
  <c r="N693" i="5"/>
  <c r="N694" i="5"/>
  <c r="N695" i="5"/>
  <c r="N696" i="5"/>
  <c r="N697" i="5"/>
  <c r="N698" i="5"/>
  <c r="N699" i="5"/>
  <c r="N700" i="5"/>
  <c r="N701" i="5"/>
  <c r="N702" i="5"/>
  <c r="N703" i="5"/>
  <c r="N704" i="5"/>
  <c r="N705" i="5"/>
  <c r="N706" i="5"/>
  <c r="N707" i="5"/>
  <c r="N708" i="5"/>
  <c r="N709" i="5"/>
  <c r="N710" i="5"/>
  <c r="N711" i="5"/>
  <c r="N712" i="5"/>
  <c r="N713" i="5"/>
  <c r="N714" i="5"/>
  <c r="N715" i="5"/>
  <c r="N716" i="5"/>
  <c r="N717" i="5"/>
  <c r="N718" i="5"/>
  <c r="N719" i="5"/>
  <c r="N720" i="5"/>
  <c r="N721" i="5"/>
  <c r="N722" i="5"/>
  <c r="N723" i="5"/>
  <c r="N724" i="5"/>
  <c r="N725" i="5"/>
  <c r="N726" i="5"/>
  <c r="N727" i="5"/>
  <c r="N728" i="5"/>
  <c r="N729" i="5"/>
  <c r="N730" i="5"/>
  <c r="N731" i="5"/>
  <c r="N732" i="5"/>
  <c r="N733" i="5"/>
  <c r="N734" i="5"/>
  <c r="N735" i="5"/>
  <c r="N736" i="5"/>
  <c r="N737" i="5"/>
  <c r="N738" i="5"/>
  <c r="N739" i="5"/>
  <c r="N740" i="5"/>
  <c r="N741" i="5"/>
  <c r="N742" i="5"/>
  <c r="N743" i="5"/>
  <c r="N744" i="5"/>
  <c r="N745" i="5"/>
  <c r="N746" i="5"/>
  <c r="N747" i="5"/>
  <c r="N748" i="5"/>
  <c r="N749" i="5"/>
  <c r="N750" i="5"/>
  <c r="N751" i="5"/>
  <c r="N752" i="5"/>
  <c r="N753" i="5"/>
  <c r="N754" i="5"/>
  <c r="N755" i="5"/>
  <c r="N756" i="5"/>
  <c r="N757" i="5"/>
  <c r="N758" i="5"/>
  <c r="N759" i="5"/>
  <c r="N760" i="5"/>
  <c r="N761" i="5"/>
  <c r="N762" i="5"/>
  <c r="N763" i="5"/>
  <c r="N764" i="5"/>
  <c r="N765" i="5"/>
  <c r="N766" i="5"/>
  <c r="N767" i="5"/>
  <c r="N768" i="5"/>
  <c r="N769" i="5"/>
  <c r="N770" i="5"/>
  <c r="N771" i="5"/>
  <c r="N772" i="5"/>
  <c r="N773" i="5"/>
  <c r="N774" i="5"/>
  <c r="N775" i="5"/>
  <c r="N776" i="5"/>
  <c r="N777" i="5"/>
  <c r="N778" i="5"/>
  <c r="N779" i="5"/>
  <c r="N780" i="5"/>
  <c r="N781" i="5"/>
  <c r="N782" i="5"/>
  <c r="N783" i="5"/>
  <c r="N784" i="5"/>
  <c r="N785" i="5"/>
  <c r="N786" i="5"/>
  <c r="N787" i="5"/>
  <c r="N788" i="5"/>
  <c r="N789" i="5"/>
  <c r="N790" i="5"/>
  <c r="N791" i="5"/>
  <c r="N792" i="5"/>
  <c r="N793" i="5"/>
  <c r="N794" i="5"/>
  <c r="N795" i="5"/>
  <c r="N796" i="5"/>
  <c r="N797" i="5"/>
  <c r="N798" i="5"/>
  <c r="N799" i="5"/>
  <c r="N800" i="5"/>
  <c r="N801" i="5"/>
  <c r="N802" i="5"/>
  <c r="N803" i="5"/>
  <c r="N804" i="5"/>
  <c r="N805" i="5"/>
  <c r="N806" i="5"/>
  <c r="N807"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908" i="5"/>
  <c r="N909" i="5"/>
  <c r="N910" i="5"/>
  <c r="N911" i="5"/>
  <c r="N912" i="5"/>
  <c r="N913"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601" i="5"/>
  <c r="O602" i="5"/>
  <c r="O603" i="5"/>
  <c r="O604" i="5"/>
  <c r="O605" i="5"/>
  <c r="O606" i="5"/>
  <c r="O607" i="5"/>
  <c r="O608" i="5"/>
  <c r="O609" i="5"/>
  <c r="O610" i="5"/>
  <c r="O611" i="5"/>
  <c r="O612" i="5"/>
  <c r="O613" i="5"/>
  <c r="O614" i="5"/>
  <c r="O615" i="5"/>
  <c r="O616" i="5"/>
  <c r="O617" i="5"/>
  <c r="O618" i="5"/>
  <c r="O619" i="5"/>
  <c r="O620" i="5"/>
  <c r="O621" i="5"/>
  <c r="O622" i="5"/>
  <c r="O623" i="5"/>
  <c r="O624" i="5"/>
  <c r="O625" i="5"/>
  <c r="O626" i="5"/>
  <c r="O627" i="5"/>
  <c r="O628" i="5"/>
  <c r="O629" i="5"/>
  <c r="O630" i="5"/>
  <c r="O631" i="5"/>
  <c r="O632" i="5"/>
  <c r="O633" i="5"/>
  <c r="O634" i="5"/>
  <c r="O635" i="5"/>
  <c r="O636" i="5"/>
  <c r="O637" i="5"/>
  <c r="O638" i="5"/>
  <c r="O639" i="5"/>
  <c r="O640" i="5"/>
  <c r="O641" i="5"/>
  <c r="O642" i="5"/>
  <c r="O643" i="5"/>
  <c r="O644" i="5"/>
  <c r="O645" i="5"/>
  <c r="O646" i="5"/>
  <c r="O647" i="5"/>
  <c r="O648" i="5"/>
  <c r="O649" i="5"/>
  <c r="O650" i="5"/>
  <c r="O651" i="5"/>
  <c r="O652" i="5"/>
  <c r="O653" i="5"/>
  <c r="O654" i="5"/>
  <c r="O655" i="5"/>
  <c r="O656" i="5"/>
  <c r="O657" i="5"/>
  <c r="O658" i="5"/>
  <c r="O659" i="5"/>
  <c r="O660" i="5"/>
  <c r="O661" i="5"/>
  <c r="O662" i="5"/>
  <c r="O663" i="5"/>
  <c r="O664" i="5"/>
  <c r="O665" i="5"/>
  <c r="O666" i="5"/>
  <c r="O667" i="5"/>
  <c r="O668" i="5"/>
  <c r="O669" i="5"/>
  <c r="O670" i="5"/>
  <c r="O671" i="5"/>
  <c r="O672" i="5"/>
  <c r="O673" i="5"/>
  <c r="O674" i="5"/>
  <c r="O675" i="5"/>
  <c r="O676" i="5"/>
  <c r="O677" i="5"/>
  <c r="O678" i="5"/>
  <c r="O679" i="5"/>
  <c r="O680" i="5"/>
  <c r="O681" i="5"/>
  <c r="O682" i="5"/>
  <c r="O683" i="5"/>
  <c r="O684" i="5"/>
  <c r="O685" i="5"/>
  <c r="O686" i="5"/>
  <c r="O687" i="5"/>
  <c r="O688" i="5"/>
  <c r="O689" i="5"/>
  <c r="O690" i="5"/>
  <c r="O691" i="5"/>
  <c r="O692" i="5"/>
  <c r="O693" i="5"/>
  <c r="O694" i="5"/>
  <c r="O695" i="5"/>
  <c r="O696" i="5"/>
  <c r="O697" i="5"/>
  <c r="O698" i="5"/>
  <c r="O699" i="5"/>
  <c r="O700" i="5"/>
  <c r="O702" i="5"/>
  <c r="O703" i="5"/>
  <c r="O704" i="5"/>
  <c r="O705" i="5"/>
  <c r="O706" i="5"/>
  <c r="O707" i="5"/>
  <c r="O708" i="5"/>
  <c r="O709" i="5"/>
  <c r="O710" i="5"/>
  <c r="O711" i="5"/>
  <c r="O712" i="5"/>
  <c r="O713" i="5"/>
  <c r="O714" i="5"/>
  <c r="O715" i="5"/>
  <c r="O716" i="5"/>
  <c r="O717" i="5"/>
  <c r="O718" i="5"/>
  <c r="O719" i="5"/>
  <c r="O720" i="5"/>
  <c r="O721" i="5"/>
  <c r="O722" i="5"/>
  <c r="O723" i="5"/>
  <c r="O724" i="5"/>
  <c r="O725" i="5"/>
  <c r="O726" i="5"/>
  <c r="O727" i="5"/>
  <c r="O728" i="5"/>
  <c r="O729" i="5"/>
  <c r="O730" i="5"/>
  <c r="O731" i="5"/>
  <c r="O732" i="5"/>
  <c r="O733" i="5"/>
  <c r="O734" i="5"/>
  <c r="O735" i="5"/>
  <c r="O736" i="5"/>
  <c r="O737" i="5"/>
  <c r="O738" i="5"/>
  <c r="O739" i="5"/>
  <c r="O740" i="5"/>
  <c r="O741" i="5"/>
  <c r="O742" i="5"/>
  <c r="O743" i="5"/>
  <c r="O744" i="5"/>
  <c r="O745" i="5"/>
  <c r="O746" i="5"/>
  <c r="O747" i="5"/>
  <c r="O748" i="5"/>
  <c r="O749" i="5"/>
  <c r="O750" i="5"/>
  <c r="O751" i="5"/>
  <c r="O752" i="5"/>
  <c r="O753" i="5"/>
  <c r="O754" i="5"/>
  <c r="O755" i="5"/>
  <c r="O756" i="5"/>
  <c r="O757" i="5"/>
  <c r="O758" i="5"/>
  <c r="O759" i="5"/>
  <c r="O760" i="5"/>
  <c r="O761" i="5"/>
  <c r="O762" i="5"/>
  <c r="O763" i="5"/>
  <c r="O764" i="5"/>
  <c r="O765" i="5"/>
  <c r="O766" i="5"/>
  <c r="O767" i="5"/>
  <c r="O768" i="5"/>
  <c r="O769" i="5"/>
  <c r="O770" i="5"/>
  <c r="O771" i="5"/>
  <c r="O772" i="5"/>
  <c r="O773" i="5"/>
  <c r="O774" i="5"/>
  <c r="O775" i="5"/>
  <c r="O776" i="5"/>
  <c r="O777" i="5"/>
  <c r="O778" i="5"/>
  <c r="O779" i="5"/>
  <c r="O780" i="5"/>
  <c r="O781" i="5"/>
  <c r="O782" i="5"/>
  <c r="O783" i="5"/>
  <c r="O784" i="5"/>
  <c r="O785" i="5"/>
  <c r="O786" i="5"/>
  <c r="O787" i="5"/>
  <c r="O788" i="5"/>
  <c r="O789" i="5"/>
  <c r="O790" i="5"/>
  <c r="O791" i="5"/>
  <c r="O792" i="5"/>
  <c r="O793" i="5"/>
  <c r="O794" i="5"/>
  <c r="O795" i="5"/>
  <c r="O796" i="5"/>
  <c r="O797" i="5"/>
  <c r="O798" i="5"/>
  <c r="O799" i="5"/>
  <c r="O800" i="5"/>
  <c r="O801" i="5"/>
  <c r="O802" i="5"/>
  <c r="O803" i="5"/>
  <c r="O804" i="5"/>
  <c r="O805" i="5"/>
  <c r="O806" i="5"/>
  <c r="O807"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O883" i="5"/>
  <c r="O884" i="5"/>
  <c r="O885" i="5"/>
  <c r="O886" i="5"/>
  <c r="O887" i="5"/>
  <c r="O888" i="5"/>
  <c r="O889" i="5"/>
  <c r="O890" i="5"/>
  <c r="O891" i="5"/>
  <c r="O892" i="5"/>
  <c r="O893" i="5"/>
  <c r="O894" i="5"/>
  <c r="O895" i="5"/>
  <c r="O896" i="5"/>
  <c r="O897" i="5"/>
  <c r="O898" i="5"/>
  <c r="O899" i="5"/>
  <c r="O900" i="5"/>
  <c r="O901" i="5"/>
  <c r="O902" i="5"/>
  <c r="O903" i="5"/>
  <c r="O904" i="5"/>
  <c r="O905" i="5"/>
  <c r="O906" i="5"/>
  <c r="O907" i="5"/>
  <c r="O908" i="5"/>
  <c r="O909" i="5"/>
  <c r="O910" i="5"/>
  <c r="O911" i="5"/>
  <c r="O912" i="5"/>
  <c r="O913" i="5"/>
  <c r="P52" i="5"/>
  <c r="P53" i="5"/>
  <c r="P54" i="5"/>
  <c r="P56" i="5"/>
  <c r="P57" i="5"/>
  <c r="P58" i="5"/>
  <c r="P60" i="5"/>
  <c r="P61" i="5"/>
  <c r="P62" i="5"/>
  <c r="P64" i="5"/>
  <c r="P65" i="5"/>
  <c r="P66" i="5"/>
  <c r="P68" i="5"/>
  <c r="P69" i="5"/>
  <c r="P70" i="5"/>
  <c r="P72" i="5"/>
  <c r="P73" i="5"/>
  <c r="P74" i="5"/>
  <c r="P76" i="5"/>
  <c r="P77" i="5"/>
  <c r="P78" i="5"/>
  <c r="P80" i="5"/>
  <c r="P81" i="5"/>
  <c r="P82" i="5"/>
  <c r="P84" i="5"/>
  <c r="P85" i="5"/>
  <c r="P86" i="5"/>
  <c r="P88" i="5"/>
  <c r="P89" i="5"/>
  <c r="P90" i="5"/>
  <c r="P92" i="5"/>
  <c r="P93" i="5"/>
  <c r="P94" i="5"/>
  <c r="P96" i="5"/>
  <c r="P97" i="5"/>
  <c r="P98" i="5"/>
  <c r="P100" i="5"/>
  <c r="P101" i="5"/>
  <c r="P102" i="5"/>
  <c r="P104" i="5"/>
  <c r="P105" i="5"/>
  <c r="P106" i="5"/>
  <c r="P108" i="5"/>
  <c r="P109" i="5"/>
  <c r="P110" i="5"/>
  <c r="P112" i="5"/>
  <c r="P113" i="5"/>
  <c r="P114" i="5"/>
  <c r="P116" i="5"/>
  <c r="P117" i="5"/>
  <c r="P118" i="5"/>
  <c r="P120" i="5"/>
  <c r="P121" i="5"/>
  <c r="P122" i="5"/>
  <c r="P124" i="5"/>
  <c r="P125" i="5"/>
  <c r="P126" i="5"/>
  <c r="P128" i="5"/>
  <c r="P129" i="5"/>
  <c r="P130" i="5"/>
  <c r="P132" i="5"/>
  <c r="P133" i="5"/>
  <c r="P134" i="5"/>
  <c r="P136" i="5"/>
  <c r="P137" i="5"/>
  <c r="P138" i="5"/>
  <c r="P140" i="5"/>
  <c r="P141" i="5"/>
  <c r="P142" i="5"/>
  <c r="P144" i="5"/>
  <c r="P145" i="5"/>
  <c r="P146" i="5"/>
  <c r="P148" i="5"/>
  <c r="P149" i="5"/>
  <c r="P150" i="5"/>
  <c r="P152" i="5"/>
  <c r="P153" i="5"/>
  <c r="P154" i="5"/>
  <c r="P156" i="5"/>
  <c r="P157" i="5"/>
  <c r="P158" i="5"/>
  <c r="P160" i="5"/>
  <c r="P161" i="5"/>
  <c r="P162" i="5"/>
  <c r="P164" i="5"/>
  <c r="P165" i="5"/>
  <c r="P166" i="5"/>
  <c r="P168" i="5"/>
  <c r="P169" i="5"/>
  <c r="P170" i="5"/>
  <c r="P172" i="5"/>
  <c r="P173" i="5"/>
  <c r="P174" i="5"/>
  <c r="P176" i="5"/>
  <c r="P177" i="5"/>
  <c r="P178" i="5"/>
  <c r="P180" i="5"/>
  <c r="P181" i="5"/>
  <c r="P182" i="5"/>
  <c r="P184" i="5"/>
  <c r="P185" i="5"/>
  <c r="P186" i="5"/>
  <c r="P188" i="5"/>
  <c r="P189" i="5"/>
  <c r="P190" i="5"/>
  <c r="P192" i="5"/>
  <c r="P193" i="5"/>
  <c r="P194" i="5"/>
  <c r="P196" i="5"/>
  <c r="P197" i="5"/>
  <c r="P198" i="5"/>
  <c r="P200" i="5"/>
  <c r="P201" i="5"/>
  <c r="P202" i="5"/>
  <c r="P204" i="5"/>
  <c r="P205" i="5"/>
  <c r="P206" i="5"/>
  <c r="P208" i="5"/>
  <c r="P209" i="5"/>
  <c r="P210" i="5"/>
  <c r="P212" i="5"/>
  <c r="P213" i="5"/>
  <c r="P214" i="5"/>
  <c r="P216" i="5"/>
  <c r="P217" i="5"/>
  <c r="P218" i="5"/>
  <c r="P220" i="5"/>
  <c r="P221" i="5"/>
  <c r="P222" i="5"/>
  <c r="P224" i="5"/>
  <c r="P225" i="5"/>
  <c r="P226" i="5"/>
  <c r="P228" i="5"/>
  <c r="P229" i="5"/>
  <c r="P230" i="5"/>
  <c r="P232" i="5"/>
  <c r="P233" i="5"/>
  <c r="P234" i="5"/>
  <c r="P236" i="5"/>
  <c r="P237" i="5"/>
  <c r="P238" i="5"/>
  <c r="P240" i="5"/>
  <c r="P241" i="5"/>
  <c r="P242" i="5"/>
  <c r="P244" i="5"/>
  <c r="P245" i="5"/>
  <c r="P246" i="5"/>
  <c r="P248" i="5"/>
  <c r="P249" i="5"/>
  <c r="P250" i="5"/>
  <c r="P252" i="5"/>
  <c r="P253" i="5"/>
  <c r="P254" i="5"/>
  <c r="P256" i="5"/>
  <c r="P257" i="5"/>
  <c r="P258" i="5"/>
  <c r="P260" i="5"/>
  <c r="P261" i="5"/>
  <c r="P262" i="5"/>
  <c r="P264" i="5"/>
  <c r="P265" i="5"/>
  <c r="P266" i="5"/>
  <c r="P268" i="5"/>
  <c r="P269" i="5"/>
  <c r="P270" i="5"/>
  <c r="P272" i="5"/>
  <c r="P273" i="5"/>
  <c r="P274" i="5"/>
  <c r="P276" i="5"/>
  <c r="P277" i="5"/>
  <c r="P278" i="5"/>
  <c r="P280" i="5"/>
  <c r="P281" i="5"/>
  <c r="P282" i="5"/>
  <c r="P284" i="5"/>
  <c r="P285" i="5"/>
  <c r="P286" i="5"/>
  <c r="P288" i="5"/>
  <c r="P289" i="5"/>
  <c r="P290" i="5"/>
  <c r="P292" i="5"/>
  <c r="P293" i="5"/>
  <c r="P294" i="5"/>
  <c r="P296" i="5"/>
  <c r="P297" i="5"/>
  <c r="P298" i="5"/>
  <c r="P300" i="5"/>
  <c r="P301" i="5"/>
  <c r="P302" i="5"/>
  <c r="P304" i="5"/>
  <c r="P305" i="5"/>
  <c r="P306" i="5"/>
  <c r="P308" i="5"/>
  <c r="P309" i="5"/>
  <c r="P310" i="5"/>
  <c r="P312" i="5"/>
  <c r="P313" i="5"/>
  <c r="P314" i="5"/>
  <c r="P316" i="5"/>
  <c r="P317" i="5"/>
  <c r="P318" i="5"/>
  <c r="P320" i="5"/>
  <c r="P321" i="5"/>
  <c r="P322" i="5"/>
  <c r="P324" i="5"/>
  <c r="P325" i="5"/>
  <c r="P326" i="5"/>
  <c r="P328" i="5"/>
  <c r="P329" i="5"/>
  <c r="P330" i="5"/>
  <c r="P332" i="5"/>
  <c r="P333" i="5"/>
  <c r="P334" i="5"/>
  <c r="P336" i="5"/>
  <c r="P337" i="5"/>
  <c r="P338" i="5"/>
  <c r="P340" i="5"/>
  <c r="P341" i="5"/>
  <c r="P342" i="5"/>
  <c r="P344" i="5"/>
  <c r="P345" i="5"/>
  <c r="P346" i="5"/>
  <c r="P348" i="5"/>
  <c r="P349" i="5"/>
  <c r="P350" i="5"/>
  <c r="P352" i="5"/>
  <c r="P353" i="5"/>
  <c r="P354" i="5"/>
  <c r="P356" i="5"/>
  <c r="P357" i="5"/>
  <c r="P358" i="5"/>
  <c r="P360" i="5"/>
  <c r="P361" i="5"/>
  <c r="P362" i="5"/>
  <c r="P364" i="5"/>
  <c r="P365" i="5"/>
  <c r="P366" i="5"/>
  <c r="P368" i="5"/>
  <c r="P369" i="5"/>
  <c r="P370" i="5"/>
  <c r="P372" i="5"/>
  <c r="P373" i="5"/>
  <c r="P374" i="5"/>
  <c r="P376" i="5"/>
  <c r="P377" i="5"/>
  <c r="P378" i="5"/>
  <c r="P380" i="5"/>
  <c r="P381" i="5"/>
  <c r="P382" i="5"/>
  <c r="P384" i="5"/>
  <c r="P385" i="5"/>
  <c r="P386" i="5"/>
  <c r="P388" i="5"/>
  <c r="P389" i="5"/>
  <c r="P390" i="5"/>
  <c r="P392" i="5"/>
  <c r="P393" i="5"/>
  <c r="P394" i="5"/>
  <c r="P396" i="5"/>
  <c r="P397" i="5"/>
  <c r="P398" i="5"/>
  <c r="P400" i="5"/>
  <c r="P401" i="5"/>
  <c r="P402" i="5"/>
  <c r="P404" i="5"/>
  <c r="P405" i="5"/>
  <c r="P406" i="5"/>
  <c r="P408" i="5"/>
  <c r="P409" i="5"/>
  <c r="P410" i="5"/>
  <c r="P412" i="5"/>
  <c r="P413" i="5"/>
  <c r="P414" i="5"/>
  <c r="P416" i="5"/>
  <c r="P417" i="5"/>
  <c r="P418" i="5"/>
  <c r="P420" i="5"/>
  <c r="P421" i="5"/>
  <c r="P422" i="5"/>
  <c r="P424" i="5"/>
  <c r="P425" i="5"/>
  <c r="P426" i="5"/>
  <c r="P428" i="5"/>
  <c r="P429" i="5"/>
  <c r="P430" i="5"/>
  <c r="P432" i="5"/>
  <c r="P433" i="5"/>
  <c r="P434" i="5"/>
  <c r="P436" i="5"/>
  <c r="P437" i="5"/>
  <c r="P438" i="5"/>
  <c r="P440" i="5"/>
  <c r="P441" i="5"/>
  <c r="P442" i="5"/>
  <c r="P444" i="5"/>
  <c r="P445" i="5"/>
  <c r="P446" i="5"/>
  <c r="P448" i="5"/>
  <c r="P449" i="5"/>
  <c r="P450" i="5"/>
  <c r="P452" i="5"/>
  <c r="P453" i="5"/>
  <c r="P454" i="5"/>
  <c r="P456" i="5"/>
  <c r="P457" i="5"/>
  <c r="P458" i="5"/>
  <c r="P460" i="5"/>
  <c r="P461" i="5"/>
  <c r="P462" i="5"/>
  <c r="P464" i="5"/>
  <c r="P465" i="5"/>
  <c r="P466" i="5"/>
  <c r="P468" i="5"/>
  <c r="P469" i="5"/>
  <c r="P470" i="5"/>
  <c r="P472" i="5"/>
  <c r="P473" i="5"/>
  <c r="P474" i="5"/>
  <c r="P476" i="5"/>
  <c r="P477" i="5"/>
  <c r="P478" i="5"/>
  <c r="P480" i="5"/>
  <c r="P481" i="5"/>
  <c r="P482" i="5"/>
  <c r="P484" i="5"/>
  <c r="P485" i="5"/>
  <c r="P486" i="5"/>
  <c r="P488" i="5"/>
  <c r="P489" i="5"/>
  <c r="P490" i="5"/>
  <c r="P492" i="5"/>
  <c r="P493" i="5"/>
  <c r="P494" i="5"/>
  <c r="P496" i="5"/>
  <c r="P497" i="5"/>
  <c r="P498" i="5"/>
  <c r="P500" i="5"/>
  <c r="P501" i="5"/>
  <c r="P502" i="5"/>
  <c r="P504" i="5"/>
  <c r="P505" i="5"/>
  <c r="P506" i="5"/>
  <c r="P508" i="5"/>
  <c r="P509" i="5"/>
  <c r="P510" i="5"/>
  <c r="P512" i="5"/>
  <c r="P513" i="5"/>
  <c r="P514" i="5"/>
  <c r="P516" i="5"/>
  <c r="P517" i="5"/>
  <c r="P518" i="5"/>
  <c r="P520" i="5"/>
  <c r="P521" i="5"/>
  <c r="P522" i="5"/>
  <c r="P524" i="5"/>
  <c r="P525" i="5"/>
  <c r="P526" i="5"/>
  <c r="P528" i="5"/>
  <c r="P529" i="5"/>
  <c r="P530" i="5"/>
  <c r="P532" i="5"/>
  <c r="P533" i="5"/>
  <c r="P534" i="5"/>
  <c r="P536" i="5"/>
  <c r="P537" i="5"/>
  <c r="P538" i="5"/>
  <c r="P540" i="5"/>
  <c r="P541" i="5"/>
  <c r="P542" i="5"/>
  <c r="P544" i="5"/>
  <c r="P545" i="5"/>
  <c r="P546" i="5"/>
  <c r="P548" i="5"/>
  <c r="P549" i="5"/>
  <c r="P550" i="5"/>
  <c r="P552" i="5"/>
  <c r="P553" i="5"/>
  <c r="P554" i="5"/>
  <c r="P556" i="5"/>
  <c r="P557" i="5"/>
  <c r="P558" i="5"/>
  <c r="P560" i="5"/>
  <c r="P561" i="5"/>
  <c r="P562" i="5"/>
  <c r="P564" i="5"/>
  <c r="P565" i="5"/>
  <c r="P566" i="5"/>
  <c r="P568" i="5"/>
  <c r="P569" i="5"/>
  <c r="P570" i="5"/>
  <c r="P572" i="5"/>
  <c r="P573" i="5"/>
  <c r="P574" i="5"/>
  <c r="P576" i="5"/>
  <c r="P577" i="5"/>
  <c r="P578" i="5"/>
  <c r="P580" i="5"/>
  <c r="P581" i="5"/>
  <c r="P582" i="5"/>
  <c r="P584" i="5"/>
  <c r="P585" i="5"/>
  <c r="P586" i="5"/>
  <c r="P588" i="5"/>
  <c r="P589" i="5"/>
  <c r="P590" i="5"/>
  <c r="P592" i="5"/>
  <c r="P593" i="5"/>
  <c r="P594" i="5"/>
  <c r="P596" i="5"/>
  <c r="P597" i="5"/>
  <c r="P598" i="5"/>
  <c r="P600" i="5"/>
  <c r="P601" i="5"/>
  <c r="P602" i="5"/>
  <c r="P604" i="5"/>
  <c r="P605" i="5"/>
  <c r="P606" i="5"/>
  <c r="P608" i="5"/>
  <c r="P609" i="5"/>
  <c r="P610" i="5"/>
  <c r="P612" i="5"/>
  <c r="P613" i="5"/>
  <c r="P614" i="5"/>
  <c r="P616" i="5"/>
  <c r="P617" i="5"/>
  <c r="P618" i="5"/>
  <c r="P620" i="5"/>
  <c r="P621" i="5"/>
  <c r="P622" i="5"/>
  <c r="P624" i="5"/>
  <c r="P625" i="5"/>
  <c r="P626" i="5"/>
  <c r="P628" i="5"/>
  <c r="P629" i="5"/>
  <c r="P630" i="5"/>
  <c r="P632" i="5"/>
  <c r="P633" i="5"/>
  <c r="P634" i="5"/>
  <c r="P636" i="5"/>
  <c r="P637" i="5"/>
  <c r="P638" i="5"/>
  <c r="P640" i="5"/>
  <c r="P641" i="5"/>
  <c r="P642" i="5"/>
  <c r="P644" i="5"/>
  <c r="P645" i="5"/>
  <c r="P646" i="5"/>
  <c r="P648" i="5"/>
  <c r="P649" i="5"/>
  <c r="P650" i="5"/>
  <c r="P652" i="5"/>
  <c r="P653" i="5"/>
  <c r="P654" i="5"/>
  <c r="P656" i="5"/>
  <c r="P657" i="5"/>
  <c r="P658" i="5"/>
  <c r="P660" i="5"/>
  <c r="P661" i="5"/>
  <c r="P662" i="5"/>
  <c r="P664" i="5"/>
  <c r="P665" i="5"/>
  <c r="P666" i="5"/>
  <c r="P668" i="5"/>
  <c r="P669" i="5"/>
  <c r="P670" i="5"/>
  <c r="P672" i="5"/>
  <c r="P673" i="5"/>
  <c r="P674" i="5"/>
  <c r="P676" i="5"/>
  <c r="P677" i="5"/>
  <c r="P678" i="5"/>
  <c r="P680" i="5"/>
  <c r="P681" i="5"/>
  <c r="P682" i="5"/>
  <c r="P684" i="5"/>
  <c r="P685" i="5"/>
  <c r="P686" i="5"/>
  <c r="P688" i="5"/>
  <c r="P689" i="5"/>
  <c r="P690" i="5"/>
  <c r="P692" i="5"/>
  <c r="P693" i="5"/>
  <c r="P694" i="5"/>
  <c r="P696" i="5"/>
  <c r="P697" i="5"/>
  <c r="P698" i="5"/>
  <c r="P700" i="5"/>
  <c r="P701" i="5"/>
  <c r="P702" i="5"/>
  <c r="P704" i="5"/>
  <c r="P705" i="5"/>
  <c r="P706" i="5"/>
  <c r="P708" i="5"/>
  <c r="P709" i="5"/>
  <c r="P710" i="5"/>
  <c r="P712" i="5"/>
  <c r="P713" i="5"/>
  <c r="P714" i="5"/>
  <c r="P716" i="5"/>
  <c r="P717" i="5"/>
  <c r="P718" i="5"/>
  <c r="P720" i="5"/>
  <c r="P721" i="5"/>
  <c r="P722" i="5"/>
  <c r="P724" i="5"/>
  <c r="P725" i="5"/>
  <c r="P726" i="5"/>
  <c r="P728" i="5"/>
  <c r="P729" i="5"/>
  <c r="P730" i="5"/>
  <c r="P732" i="5"/>
  <c r="P733" i="5"/>
  <c r="P734" i="5"/>
  <c r="P736" i="5"/>
  <c r="P737" i="5"/>
  <c r="P738" i="5"/>
  <c r="P740" i="5"/>
  <c r="P741" i="5"/>
  <c r="P742" i="5"/>
  <c r="P744" i="5"/>
  <c r="P745" i="5"/>
  <c r="P746" i="5"/>
  <c r="P748" i="5"/>
  <c r="P749" i="5"/>
  <c r="P750" i="5"/>
  <c r="P752" i="5"/>
  <c r="P753" i="5"/>
  <c r="P754" i="5"/>
  <c r="P756" i="5"/>
  <c r="P757" i="5"/>
  <c r="P758" i="5"/>
  <c r="P760" i="5"/>
  <c r="P761" i="5"/>
  <c r="P762" i="5"/>
  <c r="P764" i="5"/>
  <c r="P765" i="5"/>
  <c r="P766" i="5"/>
  <c r="P768" i="5"/>
  <c r="P769" i="5"/>
  <c r="P770" i="5"/>
  <c r="P772" i="5"/>
  <c r="P773" i="5"/>
  <c r="P774" i="5"/>
  <c r="P776" i="5"/>
  <c r="P777" i="5"/>
  <c r="P778" i="5"/>
  <c r="P780" i="5"/>
  <c r="P781" i="5"/>
  <c r="P782" i="5"/>
  <c r="P784" i="5"/>
  <c r="P785" i="5"/>
  <c r="P786" i="5"/>
  <c r="P788" i="5"/>
  <c r="P789" i="5"/>
  <c r="P790" i="5"/>
  <c r="P792" i="5"/>
  <c r="P793" i="5"/>
  <c r="P794" i="5"/>
  <c r="P796" i="5"/>
  <c r="P797" i="5"/>
  <c r="P798" i="5"/>
  <c r="P800" i="5"/>
  <c r="P801" i="5"/>
  <c r="P802" i="5"/>
  <c r="P804" i="5"/>
  <c r="P805" i="5"/>
  <c r="P806" i="5"/>
  <c r="P808" i="5"/>
  <c r="P809" i="5"/>
  <c r="P810" i="5"/>
  <c r="P812" i="5"/>
  <c r="P813" i="5"/>
  <c r="P814" i="5"/>
  <c r="P816" i="5"/>
  <c r="P817" i="5"/>
  <c r="P818" i="5"/>
  <c r="P820" i="5"/>
  <c r="P821" i="5"/>
  <c r="P822" i="5"/>
  <c r="P824" i="5"/>
  <c r="P825" i="5"/>
  <c r="P826" i="5"/>
  <c r="P828" i="5"/>
  <c r="P829" i="5"/>
  <c r="P830"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Q905" i="5"/>
  <c r="Q906" i="5"/>
  <c r="Q907" i="5"/>
  <c r="Q908" i="5"/>
  <c r="Q909" i="5"/>
  <c r="Q910" i="5"/>
  <c r="Q911" i="5"/>
  <c r="Q912" i="5"/>
  <c r="Q913"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799" i="5"/>
  <c r="R800" i="5"/>
  <c r="R801" i="5"/>
  <c r="R802" i="5"/>
  <c r="R803" i="5"/>
  <c r="R804" i="5"/>
  <c r="R805" i="5"/>
  <c r="R806" i="5"/>
  <c r="R807" i="5"/>
  <c r="R808" i="5"/>
  <c r="R809" i="5"/>
  <c r="R810" i="5"/>
  <c r="R811" i="5"/>
  <c r="R812" i="5"/>
  <c r="R813" i="5"/>
  <c r="R814" i="5"/>
  <c r="R815" i="5"/>
  <c r="R816" i="5"/>
  <c r="R817" i="5"/>
  <c r="R818" i="5"/>
  <c r="R819" i="5"/>
  <c r="R820" i="5"/>
  <c r="R821" i="5"/>
  <c r="R822" i="5"/>
  <c r="R823" i="5"/>
  <c r="R824" i="5"/>
  <c r="R825" i="5"/>
  <c r="R826" i="5"/>
  <c r="R827" i="5"/>
  <c r="R828" i="5"/>
  <c r="R829" i="5"/>
  <c r="R830" i="5"/>
  <c r="R831" i="5"/>
  <c r="R832" i="5"/>
  <c r="R833" i="5"/>
  <c r="R834" i="5"/>
  <c r="R835" i="5"/>
  <c r="R836" i="5"/>
  <c r="R837" i="5"/>
  <c r="R838" i="5"/>
  <c r="R839" i="5"/>
  <c r="R840" i="5"/>
  <c r="R841" i="5"/>
  <c r="R842" i="5"/>
  <c r="R843" i="5"/>
  <c r="R844" i="5"/>
  <c r="R845" i="5"/>
  <c r="R846" i="5"/>
  <c r="R847" i="5"/>
  <c r="R848" i="5"/>
  <c r="R849" i="5"/>
  <c r="R850" i="5"/>
  <c r="R851" i="5"/>
  <c r="R852" i="5"/>
  <c r="R853" i="5"/>
  <c r="R854" i="5"/>
  <c r="R855" i="5"/>
  <c r="R856" i="5"/>
  <c r="R857" i="5"/>
  <c r="R858" i="5"/>
  <c r="R859" i="5"/>
  <c r="R860" i="5"/>
  <c r="R861" i="5"/>
  <c r="R862" i="5"/>
  <c r="R863" i="5"/>
  <c r="R864" i="5"/>
  <c r="R865" i="5"/>
  <c r="R866" i="5"/>
  <c r="R867" i="5"/>
  <c r="R868" i="5"/>
  <c r="R869" i="5"/>
  <c r="R870" i="5"/>
  <c r="R871" i="5"/>
  <c r="R872" i="5"/>
  <c r="R873" i="5"/>
  <c r="R874" i="5"/>
  <c r="R875" i="5"/>
  <c r="R876" i="5"/>
  <c r="R877" i="5"/>
  <c r="R878" i="5"/>
  <c r="R879" i="5"/>
  <c r="R880" i="5"/>
  <c r="R881" i="5"/>
  <c r="R882" i="5"/>
  <c r="R883" i="5"/>
  <c r="R884" i="5"/>
  <c r="R885" i="5"/>
  <c r="R886" i="5"/>
  <c r="R887" i="5"/>
  <c r="R888" i="5"/>
  <c r="R889" i="5"/>
  <c r="R890" i="5"/>
  <c r="R891" i="5"/>
  <c r="R892" i="5"/>
  <c r="R893" i="5"/>
  <c r="R894" i="5"/>
  <c r="R895" i="5"/>
  <c r="R896" i="5"/>
  <c r="R897" i="5"/>
  <c r="R898" i="5"/>
  <c r="R899" i="5"/>
  <c r="R900" i="5"/>
  <c r="R901" i="5"/>
  <c r="R902" i="5"/>
  <c r="R903" i="5"/>
  <c r="R904" i="5"/>
  <c r="R905" i="5"/>
  <c r="R906" i="5"/>
  <c r="R907" i="5"/>
  <c r="R908" i="5"/>
  <c r="R909" i="5"/>
  <c r="R910" i="5"/>
  <c r="R911" i="5"/>
  <c r="R912" i="5"/>
  <c r="R913" i="5"/>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H911" i="1" s="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S1" i="5" l="1"/>
  <c r="AH887" i="1"/>
  <c r="AH515" i="1"/>
  <c r="AH662" i="1"/>
  <c r="AH879" i="1"/>
  <c r="AH630" i="1"/>
  <c r="AH815" i="1"/>
  <c r="AH472" i="1"/>
  <c r="AH831" i="1"/>
  <c r="AH753" i="1"/>
  <c r="AH796" i="1"/>
  <c r="AH732" i="1"/>
  <c r="AH774" i="1"/>
  <c r="AH689" i="1"/>
  <c r="AH557" i="1"/>
  <c r="AH598" i="1"/>
  <c r="AH253" i="1"/>
  <c r="AH863" i="1"/>
  <c r="AH710" i="1"/>
  <c r="AH424" i="1"/>
  <c r="AH847" i="1"/>
  <c r="AH339" i="1"/>
  <c r="AH903" i="1"/>
  <c r="AH895" i="1"/>
  <c r="AH910" i="1"/>
  <c r="AH906" i="1"/>
  <c r="AH902" i="1"/>
  <c r="AH898" i="1"/>
  <c r="AH806" i="1"/>
  <c r="AH790" i="1"/>
  <c r="AH758" i="1"/>
  <c r="AH742" i="1"/>
  <c r="AH726" i="1"/>
  <c r="AH694" i="1"/>
  <c r="AH678" i="1"/>
  <c r="AH670" i="1"/>
  <c r="AH716" i="1"/>
  <c r="AH658" i="1"/>
  <c r="AH654" i="1"/>
  <c r="AH650" i="1"/>
  <c r="AH646" i="1"/>
  <c r="AH642" i="1"/>
  <c r="AH638" i="1"/>
  <c r="AH622" i="1"/>
  <c r="AH614" i="1"/>
  <c r="AH606" i="1"/>
  <c r="AH493" i="1"/>
  <c r="AH486" i="1"/>
  <c r="AH482" i="1"/>
  <c r="AH488" i="1"/>
  <c r="AH467" i="1"/>
  <c r="AH882" i="1"/>
  <c r="AH866" i="1"/>
  <c r="AH618" i="1"/>
  <c r="AH590" i="1"/>
  <c r="AH574" i="1"/>
  <c r="AH558" i="1"/>
  <c r="AH546" i="1"/>
  <c r="AH530" i="1"/>
  <c r="AH518" i="1"/>
  <c r="AH506" i="1"/>
  <c r="AH498" i="1"/>
  <c r="AH907" i="1"/>
  <c r="AH891" i="1"/>
  <c r="AH871" i="1"/>
  <c r="AH855" i="1"/>
  <c r="AH839" i="1"/>
  <c r="AH823" i="1"/>
  <c r="AH785" i="1"/>
  <c r="AH764" i="1"/>
  <c r="AH721" i="1"/>
  <c r="AH700" i="1"/>
  <c r="AH579" i="1"/>
  <c r="AH536" i="1"/>
  <c r="AH451" i="1"/>
  <c r="AH381" i="1"/>
  <c r="AH296" i="1"/>
  <c r="AH890" i="1"/>
  <c r="AH878" i="1"/>
  <c r="AH862" i="1"/>
  <c r="AH626" i="1"/>
  <c r="AH594" i="1"/>
  <c r="AH578" i="1"/>
  <c r="AH562" i="1"/>
  <c r="AH550" i="1"/>
  <c r="AH538" i="1"/>
  <c r="AH526" i="1"/>
  <c r="AH514" i="1"/>
  <c r="AH502" i="1"/>
  <c r="AH494" i="1"/>
  <c r="AH490" i="1"/>
  <c r="AH497" i="1"/>
  <c r="AH503" i="1"/>
  <c r="AH513" i="1"/>
  <c r="AH519" i="1"/>
  <c r="AH529" i="1"/>
  <c r="AH535" i="1"/>
  <c r="AH545" i="1"/>
  <c r="AH551" i="1"/>
  <c r="AH556" i="1"/>
  <c r="AH561" i="1"/>
  <c r="AH567" i="1"/>
  <c r="AH572" i="1"/>
  <c r="AH577" i="1"/>
  <c r="AH583" i="1"/>
  <c r="AH588" i="1"/>
  <c r="AH593" i="1"/>
  <c r="AH597" i="1"/>
  <c r="AH601" i="1"/>
  <c r="AH605" i="1"/>
  <c r="AH609" i="1"/>
  <c r="AH613" i="1"/>
  <c r="AH617" i="1"/>
  <c r="AH621" i="1"/>
  <c r="AH625" i="1"/>
  <c r="AH629" i="1"/>
  <c r="AH633" i="1"/>
  <c r="AH637" i="1"/>
  <c r="AH641" i="1"/>
  <c r="AH645" i="1"/>
  <c r="AH649" i="1"/>
  <c r="AH653" i="1"/>
  <c r="AH657" i="1"/>
  <c r="AH661" i="1"/>
  <c r="AH495" i="1"/>
  <c r="AH511" i="1"/>
  <c r="AH527" i="1"/>
  <c r="AH543" i="1"/>
  <c r="AH559" i="1"/>
  <c r="AH575" i="1"/>
  <c r="AH585" i="1"/>
  <c r="AH591" i="1"/>
  <c r="AH595" i="1"/>
  <c r="AH599" i="1"/>
  <c r="AH603" i="1"/>
  <c r="AH607" i="1"/>
  <c r="AH611" i="1"/>
  <c r="AH615" i="1"/>
  <c r="AH619" i="1"/>
  <c r="AH623" i="1"/>
  <c r="AH627" i="1"/>
  <c r="AH631" i="1"/>
  <c r="AH635" i="1"/>
  <c r="AH639" i="1"/>
  <c r="AH643" i="1"/>
  <c r="AH647" i="1"/>
  <c r="AH651" i="1"/>
  <c r="AH655" i="1"/>
  <c r="AH659" i="1"/>
  <c r="AH663" i="1"/>
  <c r="AH491" i="1"/>
  <c r="AH501" i="1"/>
  <c r="AH512" i="1"/>
  <c r="AH523" i="1"/>
  <c r="AH533" i="1"/>
  <c r="AH544" i="1"/>
  <c r="AH555" i="1"/>
  <c r="AH565" i="1"/>
  <c r="AH576" i="1"/>
  <c r="AH587" i="1"/>
  <c r="AH596" i="1"/>
  <c r="AH604" i="1"/>
  <c r="AH612" i="1"/>
  <c r="AH620" i="1"/>
  <c r="AH628" i="1"/>
  <c r="AH636" i="1"/>
  <c r="AH644" i="1"/>
  <c r="AH652" i="1"/>
  <c r="AH660" i="1"/>
  <c r="AH496" i="1"/>
  <c r="AH507" i="1"/>
  <c r="AH517" i="1"/>
  <c r="AH528" i="1"/>
  <c r="AH539" i="1"/>
  <c r="AH549" i="1"/>
  <c r="AH560" i="1"/>
  <c r="AH571" i="1"/>
  <c r="AH581" i="1"/>
  <c r="AH592" i="1"/>
  <c r="AH600" i="1"/>
  <c r="AH608" i="1"/>
  <c r="AH616" i="1"/>
  <c r="AH624" i="1"/>
  <c r="AH632" i="1"/>
  <c r="AH640" i="1"/>
  <c r="AH648" i="1"/>
  <c r="AH656" i="1"/>
  <c r="AH520" i="1"/>
  <c r="AH541" i="1"/>
  <c r="AH563" i="1"/>
  <c r="AH584" i="1"/>
  <c r="AH499" i="1"/>
  <c r="AH509" i="1"/>
  <c r="AH531" i="1"/>
  <c r="AH552" i="1"/>
  <c r="AH573" i="1"/>
  <c r="AH899" i="1"/>
  <c r="AH883" i="1"/>
  <c r="AH913" i="1"/>
  <c r="AH905" i="1"/>
  <c r="AH897" i="1"/>
  <c r="AH889" i="1"/>
  <c r="AH881" i="1"/>
  <c r="AH867" i="1"/>
  <c r="AH851" i="1"/>
  <c r="AH835" i="1"/>
  <c r="AH819" i="1"/>
  <c r="AH801" i="1"/>
  <c r="AH780" i="1"/>
  <c r="AH737" i="1"/>
  <c r="AH568" i="1"/>
  <c r="AH525" i="1"/>
  <c r="AH483" i="1"/>
  <c r="AH440" i="1"/>
  <c r="AH360" i="1"/>
  <c r="AH275" i="1"/>
  <c r="AH886" i="1"/>
  <c r="AH870" i="1"/>
  <c r="AH854" i="1"/>
  <c r="AH846" i="1"/>
  <c r="AH838" i="1"/>
  <c r="AH834" i="1"/>
  <c r="AH830" i="1"/>
  <c r="AH826" i="1"/>
  <c r="AH822" i="1"/>
  <c r="AH818" i="1"/>
  <c r="AH814" i="1"/>
  <c r="AH810" i="1"/>
  <c r="AH802" i="1"/>
  <c r="AH798" i="1"/>
  <c r="AH794" i="1"/>
  <c r="AH786" i="1"/>
  <c r="AH782" i="1"/>
  <c r="AH778" i="1"/>
  <c r="AH770" i="1"/>
  <c r="AH766" i="1"/>
  <c r="AH762" i="1"/>
  <c r="AH754" i="1"/>
  <c r="AH750" i="1"/>
  <c r="AH746" i="1"/>
  <c r="AH738" i="1"/>
  <c r="AH734" i="1"/>
  <c r="AH730" i="1"/>
  <c r="AH722" i="1"/>
  <c r="AH718" i="1"/>
  <c r="AH714" i="1"/>
  <c r="AH706" i="1"/>
  <c r="AH702" i="1"/>
  <c r="AH698" i="1"/>
  <c r="AH690" i="1"/>
  <c r="AH686" i="1"/>
  <c r="AH682" i="1"/>
  <c r="AH674" i="1"/>
  <c r="AH665" i="1"/>
  <c r="AH669" i="1"/>
  <c r="AH673" i="1"/>
  <c r="AH677" i="1"/>
  <c r="AH715" i="1"/>
  <c r="AH719" i="1"/>
  <c r="AH723" i="1"/>
  <c r="AH727" i="1"/>
  <c r="AH731" i="1"/>
  <c r="AH735" i="1"/>
  <c r="AH739" i="1"/>
  <c r="AH743" i="1"/>
  <c r="AH747" i="1"/>
  <c r="AH751" i="1"/>
  <c r="AH755" i="1"/>
  <c r="AH759" i="1"/>
  <c r="AH763" i="1"/>
  <c r="AH767" i="1"/>
  <c r="AH771" i="1"/>
  <c r="AH775" i="1"/>
  <c r="AH779" i="1"/>
  <c r="AH783" i="1"/>
  <c r="AH787" i="1"/>
  <c r="AH791" i="1"/>
  <c r="AH795" i="1"/>
  <c r="AH799" i="1"/>
  <c r="AH803" i="1"/>
  <c r="AH807" i="1"/>
  <c r="AH668" i="1"/>
  <c r="AH676" i="1"/>
  <c r="AH688" i="1"/>
  <c r="AH693" i="1"/>
  <c r="AH704" i="1"/>
  <c r="AH709" i="1"/>
  <c r="AH720" i="1"/>
  <c r="AH725" i="1"/>
  <c r="AH736" i="1"/>
  <c r="AH741" i="1"/>
  <c r="AH752" i="1"/>
  <c r="AH757" i="1"/>
  <c r="AH768" i="1"/>
  <c r="AH773" i="1"/>
  <c r="AH784" i="1"/>
  <c r="AH789" i="1"/>
  <c r="AH800" i="1"/>
  <c r="AH805" i="1"/>
  <c r="AH664" i="1"/>
  <c r="AH672" i="1"/>
  <c r="AH680" i="1"/>
  <c r="AH685" i="1"/>
  <c r="AH696" i="1"/>
  <c r="AH701" i="1"/>
  <c r="AH712" i="1"/>
  <c r="AH717" i="1"/>
  <c r="AH728" i="1"/>
  <c r="AH733" i="1"/>
  <c r="AH744" i="1"/>
  <c r="AH749" i="1"/>
  <c r="AH760" i="1"/>
  <c r="AH765" i="1"/>
  <c r="AH776" i="1"/>
  <c r="AH781" i="1"/>
  <c r="AH792" i="1"/>
  <c r="AH797" i="1"/>
  <c r="AH808" i="1"/>
  <c r="AH812" i="1"/>
  <c r="AH816" i="1"/>
  <c r="AH820" i="1"/>
  <c r="AH824" i="1"/>
  <c r="AH828" i="1"/>
  <c r="AH832" i="1"/>
  <c r="AH836" i="1"/>
  <c r="AH840" i="1"/>
  <c r="AH844" i="1"/>
  <c r="AH848" i="1"/>
  <c r="AH852" i="1"/>
  <c r="AH856" i="1"/>
  <c r="AH860" i="1"/>
  <c r="AH864" i="1"/>
  <c r="AH868" i="1"/>
  <c r="AH872" i="1"/>
  <c r="AH876" i="1"/>
  <c r="AH880" i="1"/>
  <c r="AH884" i="1"/>
  <c r="AH888" i="1"/>
  <c r="AH892" i="1"/>
  <c r="AH896" i="1"/>
  <c r="AH900" i="1"/>
  <c r="AH904" i="1"/>
  <c r="AH908" i="1"/>
  <c r="AH912" i="1"/>
  <c r="AH692" i="1"/>
  <c r="AH708" i="1"/>
  <c r="AH724" i="1"/>
  <c r="AH740" i="1"/>
  <c r="AH756" i="1"/>
  <c r="AH772" i="1"/>
  <c r="AH788" i="1"/>
  <c r="AH804" i="1"/>
  <c r="AH813" i="1"/>
  <c r="AH821" i="1"/>
  <c r="AH829" i="1"/>
  <c r="AH837" i="1"/>
  <c r="AH845" i="1"/>
  <c r="AH853" i="1"/>
  <c r="AH861" i="1"/>
  <c r="AH869" i="1"/>
  <c r="AH877" i="1"/>
  <c r="AH666" i="1"/>
  <c r="AH681" i="1"/>
  <c r="AH697" i="1"/>
  <c r="AH713" i="1"/>
  <c r="AH729" i="1"/>
  <c r="AH745" i="1"/>
  <c r="AH761" i="1"/>
  <c r="AH777" i="1"/>
  <c r="AH793" i="1"/>
  <c r="AH809" i="1"/>
  <c r="AH817" i="1"/>
  <c r="AH825" i="1"/>
  <c r="AH833" i="1"/>
  <c r="AH841" i="1"/>
  <c r="AH849" i="1"/>
  <c r="AH857" i="1"/>
  <c r="AH865" i="1"/>
  <c r="AH873" i="1"/>
  <c r="AH634" i="1"/>
  <c r="AH602" i="1"/>
  <c r="AH582" i="1"/>
  <c r="AH566" i="1"/>
  <c r="AH554" i="1"/>
  <c r="AH542" i="1"/>
  <c r="AH534" i="1"/>
  <c r="AH522" i="1"/>
  <c r="AH510" i="1"/>
  <c r="AH435" i="1"/>
  <c r="AH392" i="1"/>
  <c r="AH371" i="1"/>
  <c r="AH349" i="1"/>
  <c r="AH328" i="1"/>
  <c r="AH307" i="1"/>
  <c r="AH285" i="1"/>
  <c r="AH264" i="1"/>
  <c r="AH259" i="1"/>
  <c r="AH894" i="1"/>
  <c r="AH874" i="1"/>
  <c r="AH858" i="1"/>
  <c r="AH850" i="1"/>
  <c r="AH842" i="1"/>
  <c r="AH610" i="1"/>
  <c r="AH586" i="1"/>
  <c r="AH570" i="1"/>
  <c r="AH445" i="1"/>
  <c r="AH413" i="1"/>
  <c r="AH909" i="1"/>
  <c r="AH901" i="1"/>
  <c r="AH893" i="1"/>
  <c r="AH885" i="1"/>
  <c r="AH875" i="1"/>
  <c r="AH859" i="1"/>
  <c r="AH843" i="1"/>
  <c r="AH827" i="1"/>
  <c r="AH811" i="1"/>
  <c r="AH769" i="1"/>
  <c r="AH748" i="1"/>
  <c r="AH705" i="1"/>
  <c r="AH684" i="1"/>
  <c r="AH589" i="1"/>
  <c r="AH547" i="1"/>
  <c r="AH504" i="1"/>
  <c r="AH461" i="1"/>
  <c r="AH403" i="1"/>
  <c r="AH317" i="1"/>
  <c r="AH477" i="1"/>
  <c r="AH456" i="1"/>
  <c r="AH667" i="1"/>
  <c r="AH580" i="1"/>
  <c r="AH564" i="1"/>
  <c r="AH548" i="1"/>
  <c r="AH540" i="1"/>
  <c r="AH532" i="1"/>
  <c r="AH524" i="1"/>
  <c r="AH516" i="1"/>
  <c r="AH508" i="1"/>
  <c r="AH500" i="1"/>
  <c r="AH492" i="1"/>
  <c r="AH484" i="1"/>
  <c r="AH476" i="1"/>
  <c r="AH468" i="1"/>
  <c r="AH460" i="1"/>
  <c r="AH452" i="1"/>
  <c r="AH444" i="1"/>
  <c r="AH436" i="1"/>
  <c r="AH428" i="1"/>
  <c r="AH420" i="1"/>
  <c r="AH412" i="1"/>
  <c r="AH404" i="1"/>
  <c r="AH396" i="1"/>
  <c r="AH388" i="1"/>
  <c r="AH380" i="1"/>
  <c r="AH372" i="1"/>
  <c r="AH364" i="1"/>
  <c r="AH356" i="1"/>
  <c r="AH348" i="1"/>
  <c r="AH340" i="1"/>
  <c r="AH332" i="1"/>
  <c r="AH324" i="1"/>
  <c r="AH316" i="1"/>
  <c r="AH308" i="1"/>
  <c r="AH300" i="1"/>
  <c r="AH292" i="1"/>
  <c r="AH284" i="1"/>
  <c r="AH276" i="1"/>
  <c r="AH268" i="1"/>
  <c r="AH260" i="1"/>
  <c r="AH485" i="1"/>
  <c r="AH475" i="1"/>
  <c r="AH464" i="1"/>
  <c r="AH453" i="1"/>
  <c r="AH443" i="1"/>
  <c r="AH429" i="1"/>
  <c r="AH408" i="1"/>
  <c r="AH387" i="1"/>
  <c r="AH365" i="1"/>
  <c r="AH344" i="1"/>
  <c r="AH323" i="1"/>
  <c r="AH301" i="1"/>
  <c r="AH280" i="1"/>
  <c r="AH474" i="1"/>
  <c r="AH466" i="1"/>
  <c r="AH458" i="1"/>
  <c r="AH450" i="1"/>
  <c r="AH446" i="1"/>
  <c r="AH442" i="1"/>
  <c r="AH438" i="1"/>
  <c r="AH434" i="1"/>
  <c r="AH430" i="1"/>
  <c r="AH426" i="1"/>
  <c r="AH422" i="1"/>
  <c r="AH418" i="1"/>
  <c r="AH414" i="1"/>
  <c r="AH410" i="1"/>
  <c r="AH406" i="1"/>
  <c r="AH402" i="1"/>
  <c r="AH398" i="1"/>
  <c r="AH394" i="1"/>
  <c r="AH390" i="1"/>
  <c r="AH386" i="1"/>
  <c r="AH382" i="1"/>
  <c r="AH378" i="1"/>
  <c r="AH374" i="1"/>
  <c r="AH370" i="1"/>
  <c r="AH366" i="1"/>
  <c r="AH362" i="1"/>
  <c r="AH358" i="1"/>
  <c r="AH354" i="1"/>
  <c r="AH350" i="1"/>
  <c r="AH346" i="1"/>
  <c r="AH342" i="1"/>
  <c r="AH338" i="1"/>
  <c r="AH334" i="1"/>
  <c r="AH330" i="1"/>
  <c r="AH432" i="1"/>
  <c r="AH427" i="1"/>
  <c r="AH421" i="1"/>
  <c r="AH416" i="1"/>
  <c r="AH411" i="1"/>
  <c r="AH405" i="1"/>
  <c r="AH400" i="1"/>
  <c r="AH395" i="1"/>
  <c r="AH389" i="1"/>
  <c r="AH384" i="1"/>
  <c r="AH379" i="1"/>
  <c r="AH373" i="1"/>
  <c r="AH368" i="1"/>
  <c r="AH363" i="1"/>
  <c r="AH357" i="1"/>
  <c r="AH352" i="1"/>
  <c r="AH347" i="1"/>
  <c r="AH341" i="1"/>
  <c r="AH336" i="1"/>
  <c r="AH256" i="1"/>
  <c r="AH478" i="1"/>
  <c r="AH470" i="1"/>
  <c r="AH462" i="1"/>
  <c r="AH454" i="1"/>
  <c r="AH480" i="1"/>
  <c r="AH469" i="1"/>
  <c r="AH459" i="1"/>
  <c r="AH448" i="1"/>
  <c r="AH437" i="1"/>
  <c r="AH419" i="1"/>
  <c r="AH397" i="1"/>
  <c r="AH376" i="1"/>
  <c r="AH355" i="1"/>
  <c r="AH333" i="1"/>
  <c r="AH312" i="1"/>
  <c r="AH291" i="1"/>
  <c r="AH269" i="1"/>
  <c r="AH569" i="1"/>
  <c r="AH553" i="1"/>
  <c r="AH537" i="1"/>
  <c r="AH521" i="1"/>
  <c r="AH505" i="1"/>
  <c r="AH489" i="1"/>
  <c r="AH473" i="1"/>
  <c r="AH457" i="1"/>
  <c r="AH441" i="1"/>
  <c r="AH425" i="1"/>
  <c r="AH409" i="1"/>
  <c r="AH393" i="1"/>
  <c r="AH377" i="1"/>
  <c r="AH361" i="1"/>
  <c r="AH345" i="1"/>
  <c r="AH329" i="1"/>
  <c r="AH313" i="1"/>
  <c r="AH297" i="1"/>
  <c r="AH281" i="1"/>
  <c r="AH265" i="1"/>
  <c r="AH255" i="1"/>
  <c r="AH331" i="1"/>
  <c r="AH325" i="1"/>
  <c r="AH320" i="1"/>
  <c r="AH315" i="1"/>
  <c r="AH309" i="1"/>
  <c r="AH304" i="1"/>
  <c r="AH299" i="1"/>
  <c r="AH293" i="1"/>
  <c r="AH288" i="1"/>
  <c r="AH283" i="1"/>
  <c r="AH277" i="1"/>
  <c r="AH272" i="1"/>
  <c r="AH267" i="1"/>
  <c r="AH261" i="1"/>
  <c r="AH711" i="1"/>
  <c r="AH707" i="1"/>
  <c r="AH703" i="1"/>
  <c r="AH699" i="1"/>
  <c r="AH695" i="1"/>
  <c r="AH691" i="1"/>
  <c r="AH687" i="1"/>
  <c r="AH683" i="1"/>
  <c r="AH679" i="1"/>
  <c r="AH675" i="1"/>
  <c r="AH671" i="1"/>
  <c r="AH479" i="1"/>
  <c r="AH463" i="1"/>
  <c r="AH447" i="1"/>
  <c r="AH431" i="1"/>
  <c r="AH415" i="1"/>
  <c r="AH399" i="1"/>
  <c r="AH383" i="1"/>
  <c r="AH367" i="1"/>
  <c r="AH351" i="1"/>
  <c r="AH335" i="1"/>
  <c r="AH319" i="1"/>
  <c r="AH303" i="1"/>
  <c r="AH287" i="1"/>
  <c r="AH271" i="1"/>
  <c r="AH326" i="1"/>
  <c r="AH322" i="1"/>
  <c r="AH318" i="1"/>
  <c r="AH314" i="1"/>
  <c r="AH310" i="1"/>
  <c r="AH306" i="1"/>
  <c r="AH302" i="1"/>
  <c r="AH298" i="1"/>
  <c r="AH294" i="1"/>
  <c r="AH290" i="1"/>
  <c r="AH286" i="1"/>
  <c r="AH282" i="1"/>
  <c r="AH278" i="1"/>
  <c r="AH274" i="1"/>
  <c r="AH270" i="1"/>
  <c r="AH266" i="1"/>
  <c r="AH262" i="1"/>
  <c r="AH258" i="1"/>
  <c r="AH254" i="1"/>
  <c r="AH487" i="1"/>
  <c r="AH481" i="1"/>
  <c r="AH471" i="1"/>
  <c r="AH465" i="1"/>
  <c r="AH455" i="1"/>
  <c r="AH449" i="1"/>
  <c r="AH439" i="1"/>
  <c r="AH433" i="1"/>
  <c r="AH423" i="1"/>
  <c r="AH417" i="1"/>
  <c r="AH407" i="1"/>
  <c r="AH401" i="1"/>
  <c r="AH391" i="1"/>
  <c r="AH385" i="1"/>
  <c r="AH375" i="1"/>
  <c r="AH369" i="1"/>
  <c r="AH359" i="1"/>
  <c r="AH353" i="1"/>
  <c r="AH343" i="1"/>
  <c r="AH337" i="1"/>
  <c r="AH327" i="1"/>
  <c r="AH321" i="1"/>
  <c r="AH311" i="1"/>
  <c r="AH305" i="1"/>
  <c r="AH295" i="1"/>
  <c r="AH289" i="1"/>
  <c r="AH279" i="1"/>
  <c r="AH273" i="1"/>
  <c r="AH263" i="1"/>
  <c r="AH257" i="1"/>
  <c r="P703" i="5"/>
  <c r="P671" i="5"/>
  <c r="S671" i="5" s="1"/>
  <c r="P639" i="5"/>
  <c r="P607" i="5"/>
  <c r="S607" i="5" s="1"/>
  <c r="L558" i="5"/>
  <c r="M558" i="5"/>
  <c r="L542" i="5"/>
  <c r="M542" i="5"/>
  <c r="L526" i="5"/>
  <c r="M526" i="5"/>
  <c r="L510" i="5"/>
  <c r="M510" i="5"/>
  <c r="M350" i="5"/>
  <c r="L350" i="5"/>
  <c r="M334" i="5"/>
  <c r="L334" i="5"/>
  <c r="M318" i="5"/>
  <c r="L318" i="5"/>
  <c r="M302" i="5"/>
  <c r="L302" i="5"/>
  <c r="M286" i="5"/>
  <c r="L286" i="5"/>
  <c r="M270" i="5"/>
  <c r="L270" i="5"/>
  <c r="M254" i="5"/>
  <c r="L254" i="5"/>
  <c r="M238" i="5"/>
  <c r="L238" i="5"/>
  <c r="M222" i="5"/>
  <c r="L222" i="5"/>
  <c r="M206" i="5"/>
  <c r="L206" i="5"/>
  <c r="M190" i="5"/>
  <c r="L190" i="5"/>
  <c r="M174" i="5"/>
  <c r="L174" i="5"/>
  <c r="M158" i="5"/>
  <c r="L158" i="5"/>
  <c r="M142" i="5"/>
  <c r="L142" i="5"/>
  <c r="L687" i="5"/>
  <c r="L655" i="5"/>
  <c r="L623" i="5"/>
  <c r="L707" i="5"/>
  <c r="L691" i="5"/>
  <c r="L675" i="5"/>
  <c r="L659" i="5"/>
  <c r="L643" i="5"/>
  <c r="L627" i="5"/>
  <c r="L611" i="5"/>
  <c r="S93" i="5"/>
  <c r="S61" i="5"/>
  <c r="S753" i="5"/>
  <c r="S673" i="5"/>
  <c r="S281" i="5"/>
  <c r="S145" i="5"/>
  <c r="S649" i="5"/>
  <c r="S505" i="5"/>
  <c r="S349" i="5"/>
  <c r="S445" i="5"/>
  <c r="S57" i="5"/>
  <c r="S621" i="5"/>
  <c r="S433" i="5"/>
  <c r="S685" i="5"/>
  <c r="S761" i="5"/>
  <c r="S553" i="5"/>
  <c r="S905" i="5"/>
  <c r="S169" i="5"/>
  <c r="S77" i="5"/>
  <c r="S449" i="5"/>
  <c r="S385" i="5"/>
  <c r="S557" i="5"/>
  <c r="S357" i="5"/>
  <c r="S517" i="5"/>
  <c r="S805" i="5"/>
  <c r="S261" i="5"/>
  <c r="S85" i="5"/>
  <c r="S341" i="5"/>
  <c r="M507" i="5"/>
  <c r="P507" i="5"/>
  <c r="S507" i="5" s="1"/>
  <c r="M503" i="5"/>
  <c r="P503" i="5"/>
  <c r="M499" i="5"/>
  <c r="P499" i="5"/>
  <c r="S499" i="5" s="1"/>
  <c r="M495" i="5"/>
  <c r="P495" i="5"/>
  <c r="S495" i="5" s="1"/>
  <c r="M491" i="5"/>
  <c r="P491" i="5"/>
  <c r="S491" i="5" s="1"/>
  <c r="M487" i="5"/>
  <c r="P487" i="5"/>
  <c r="S487" i="5" s="1"/>
  <c r="M483" i="5"/>
  <c r="P483" i="5"/>
  <c r="S483" i="5" s="1"/>
  <c r="M479" i="5"/>
  <c r="P479" i="5"/>
  <c r="S479" i="5" s="1"/>
  <c r="M475" i="5"/>
  <c r="P475" i="5"/>
  <c r="M471" i="5"/>
  <c r="P471" i="5"/>
  <c r="S471" i="5" s="1"/>
  <c r="M467" i="5"/>
  <c r="P467" i="5"/>
  <c r="M463" i="5"/>
  <c r="P463" i="5"/>
  <c r="M459" i="5"/>
  <c r="P459" i="5"/>
  <c r="S459" i="5" s="1"/>
  <c r="M455" i="5"/>
  <c r="P455" i="5"/>
  <c r="S455" i="5" s="1"/>
  <c r="M451" i="5"/>
  <c r="P451" i="5"/>
  <c r="M447" i="5"/>
  <c r="P447" i="5"/>
  <c r="S447" i="5" s="1"/>
  <c r="M443" i="5"/>
  <c r="P443" i="5"/>
  <c r="S443" i="5" s="1"/>
  <c r="M439" i="5"/>
  <c r="P439" i="5"/>
  <c r="S439" i="5" s="1"/>
  <c r="M435" i="5"/>
  <c r="P435" i="5"/>
  <c r="S435" i="5" s="1"/>
  <c r="M431" i="5"/>
  <c r="P431" i="5"/>
  <c r="S431" i="5" s="1"/>
  <c r="M427" i="5"/>
  <c r="P427" i="5"/>
  <c r="S427" i="5" s="1"/>
  <c r="M423" i="5"/>
  <c r="P423" i="5"/>
  <c r="S423" i="5" s="1"/>
  <c r="M419" i="5"/>
  <c r="P419" i="5"/>
  <c r="S419" i="5" s="1"/>
  <c r="M415" i="5"/>
  <c r="P415" i="5"/>
  <c r="S415" i="5" s="1"/>
  <c r="M411" i="5"/>
  <c r="P411" i="5"/>
  <c r="S411" i="5" s="1"/>
  <c r="M407" i="5"/>
  <c r="P407" i="5"/>
  <c r="M403" i="5"/>
  <c r="P403" i="5"/>
  <c r="S403" i="5" s="1"/>
  <c r="M399" i="5"/>
  <c r="P399" i="5"/>
  <c r="S399" i="5" s="1"/>
  <c r="M395" i="5"/>
  <c r="P395" i="5"/>
  <c r="M391" i="5"/>
  <c r="P391" i="5"/>
  <c r="S391" i="5" s="1"/>
  <c r="M387" i="5"/>
  <c r="P387" i="5"/>
  <c r="S387" i="5" s="1"/>
  <c r="M383" i="5"/>
  <c r="P383" i="5"/>
  <c r="S383" i="5" s="1"/>
  <c r="M379" i="5"/>
  <c r="P379" i="5"/>
  <c r="S379" i="5" s="1"/>
  <c r="M375" i="5"/>
  <c r="P375" i="5"/>
  <c r="S375" i="5" s="1"/>
  <c r="M371" i="5"/>
  <c r="P371" i="5"/>
  <c r="S371" i="5" s="1"/>
  <c r="M367" i="5"/>
  <c r="P367" i="5"/>
  <c r="M363" i="5"/>
  <c r="P363" i="5"/>
  <c r="M359" i="5"/>
  <c r="P359" i="5"/>
  <c r="S359" i="5" s="1"/>
  <c r="M355" i="5"/>
  <c r="P355" i="5"/>
  <c r="M351" i="5"/>
  <c r="P351" i="5"/>
  <c r="S351" i="5" s="1"/>
  <c r="M347" i="5"/>
  <c r="P347" i="5"/>
  <c r="S347" i="5" s="1"/>
  <c r="M343" i="5"/>
  <c r="P343" i="5"/>
  <c r="S343" i="5" s="1"/>
  <c r="M339" i="5"/>
  <c r="P339" i="5"/>
  <c r="S339" i="5" s="1"/>
  <c r="M335" i="5"/>
  <c r="P335" i="5"/>
  <c r="S335" i="5" s="1"/>
  <c r="M331" i="5"/>
  <c r="P331" i="5"/>
  <c r="S331" i="5" s="1"/>
  <c r="M327" i="5"/>
  <c r="P327" i="5"/>
  <c r="S327" i="5" s="1"/>
  <c r="M323" i="5"/>
  <c r="P323" i="5"/>
  <c r="M319" i="5"/>
  <c r="P319" i="5"/>
  <c r="S319" i="5" s="1"/>
  <c r="M315" i="5"/>
  <c r="P315" i="5"/>
  <c r="S315" i="5" s="1"/>
  <c r="M311" i="5"/>
  <c r="P311" i="5"/>
  <c r="M307" i="5"/>
  <c r="P307" i="5"/>
  <c r="S307" i="5" s="1"/>
  <c r="M303" i="5"/>
  <c r="P303" i="5"/>
  <c r="S303" i="5" s="1"/>
  <c r="M299" i="5"/>
  <c r="P299" i="5"/>
  <c r="M295" i="5"/>
  <c r="P295" i="5"/>
  <c r="M291" i="5"/>
  <c r="P291" i="5"/>
  <c r="S291" i="5" s="1"/>
  <c r="M287" i="5"/>
  <c r="P287" i="5"/>
  <c r="S287" i="5" s="1"/>
  <c r="M283" i="5"/>
  <c r="P283" i="5"/>
  <c r="M279" i="5"/>
  <c r="P279" i="5"/>
  <c r="S279" i="5" s="1"/>
  <c r="M275" i="5"/>
  <c r="P275" i="5"/>
  <c r="S275" i="5" s="1"/>
  <c r="M271" i="5"/>
  <c r="P271" i="5"/>
  <c r="S271" i="5" s="1"/>
  <c r="M267" i="5"/>
  <c r="P267" i="5"/>
  <c r="S267" i="5" s="1"/>
  <c r="M263" i="5"/>
  <c r="P263" i="5"/>
  <c r="S263" i="5" s="1"/>
  <c r="M259" i="5"/>
  <c r="P259" i="5"/>
  <c r="S259" i="5" s="1"/>
  <c r="M255" i="5"/>
  <c r="P255" i="5"/>
  <c r="S255" i="5" s="1"/>
  <c r="M251" i="5"/>
  <c r="P251" i="5"/>
  <c r="M247" i="5"/>
  <c r="P247" i="5"/>
  <c r="S247" i="5" s="1"/>
  <c r="M243" i="5"/>
  <c r="P243" i="5"/>
  <c r="M239" i="5"/>
  <c r="P239" i="5"/>
  <c r="S239" i="5" s="1"/>
  <c r="M235" i="5"/>
  <c r="P235" i="5"/>
  <c r="S235" i="5" s="1"/>
  <c r="M231" i="5"/>
  <c r="P231" i="5"/>
  <c r="S231" i="5" s="1"/>
  <c r="M227" i="5"/>
  <c r="P227" i="5"/>
  <c r="S227" i="5" s="1"/>
  <c r="M223" i="5"/>
  <c r="P223" i="5"/>
  <c r="S223" i="5" s="1"/>
  <c r="M219" i="5"/>
  <c r="P219" i="5"/>
  <c r="S219" i="5" s="1"/>
  <c r="M215" i="5"/>
  <c r="P215" i="5"/>
  <c r="M211" i="5"/>
  <c r="P211" i="5"/>
  <c r="S211" i="5" s="1"/>
  <c r="M207" i="5"/>
  <c r="P207" i="5"/>
  <c r="S207" i="5" s="1"/>
  <c r="M203" i="5"/>
  <c r="P203" i="5"/>
  <c r="M199" i="5"/>
  <c r="P199" i="5"/>
  <c r="S199" i="5" s="1"/>
  <c r="M195" i="5"/>
  <c r="P195" i="5"/>
  <c r="S195" i="5" s="1"/>
  <c r="M191" i="5"/>
  <c r="P191" i="5"/>
  <c r="M187" i="5"/>
  <c r="P187" i="5"/>
  <c r="M183" i="5"/>
  <c r="P183" i="5"/>
  <c r="S183" i="5" s="1"/>
  <c r="M179" i="5"/>
  <c r="P179" i="5"/>
  <c r="S179" i="5" s="1"/>
  <c r="M175" i="5"/>
  <c r="P175" i="5"/>
  <c r="M171" i="5"/>
  <c r="P171" i="5"/>
  <c r="S171" i="5" s="1"/>
  <c r="M167" i="5"/>
  <c r="P167" i="5"/>
  <c r="S167" i="5" s="1"/>
  <c r="M163" i="5"/>
  <c r="P163" i="5"/>
  <c r="M159" i="5"/>
  <c r="P159" i="5"/>
  <c r="S159" i="5" s="1"/>
  <c r="M155" i="5"/>
  <c r="P155" i="5"/>
  <c r="S155" i="5" s="1"/>
  <c r="M151" i="5"/>
  <c r="P151" i="5"/>
  <c r="S151" i="5" s="1"/>
  <c r="M147" i="5"/>
  <c r="P147" i="5"/>
  <c r="S147" i="5" s="1"/>
  <c r="M143" i="5"/>
  <c r="P143" i="5"/>
  <c r="M139" i="5"/>
  <c r="P139" i="5"/>
  <c r="S139" i="5" s="1"/>
  <c r="M135" i="5"/>
  <c r="P135" i="5"/>
  <c r="M131" i="5"/>
  <c r="P131" i="5"/>
  <c r="M127" i="5"/>
  <c r="P127" i="5"/>
  <c r="S127" i="5" s="1"/>
  <c r="M123" i="5"/>
  <c r="P123" i="5"/>
  <c r="S123" i="5" s="1"/>
  <c r="M119" i="5"/>
  <c r="P119" i="5"/>
  <c r="S119" i="5" s="1"/>
  <c r="M115" i="5"/>
  <c r="P115" i="5"/>
  <c r="S115" i="5" s="1"/>
  <c r="M583" i="5"/>
  <c r="P583" i="5"/>
  <c r="S583" i="5" s="1"/>
  <c r="M567" i="5"/>
  <c r="P567" i="5"/>
  <c r="M555" i="5"/>
  <c r="P555" i="5"/>
  <c r="S555" i="5" s="1"/>
  <c r="M543" i="5"/>
  <c r="P543" i="5"/>
  <c r="S543" i="5" s="1"/>
  <c r="M523" i="5"/>
  <c r="P523" i="5"/>
  <c r="S523" i="5" s="1"/>
  <c r="M515" i="5"/>
  <c r="P515" i="5"/>
  <c r="S515" i="5" s="1"/>
  <c r="M595" i="5"/>
  <c r="P595" i="5"/>
  <c r="S595" i="5" s="1"/>
  <c r="M587" i="5"/>
  <c r="P587" i="5"/>
  <c r="S587" i="5" s="1"/>
  <c r="M575" i="5"/>
  <c r="P575" i="5"/>
  <c r="S575" i="5" s="1"/>
  <c r="M563" i="5"/>
  <c r="P563" i="5"/>
  <c r="M551" i="5"/>
  <c r="P551" i="5"/>
  <c r="S551" i="5" s="1"/>
  <c r="M539" i="5"/>
  <c r="P539" i="5"/>
  <c r="M531" i="5"/>
  <c r="P531" i="5"/>
  <c r="S531" i="5" s="1"/>
  <c r="M511" i="5"/>
  <c r="P511" i="5"/>
  <c r="S511" i="5" s="1"/>
  <c r="M831" i="5"/>
  <c r="M827" i="5"/>
  <c r="M823" i="5"/>
  <c r="M819" i="5"/>
  <c r="M815" i="5"/>
  <c r="M811" i="5"/>
  <c r="M807" i="5"/>
  <c r="M803" i="5"/>
  <c r="M799" i="5"/>
  <c r="M795" i="5"/>
  <c r="M791" i="5"/>
  <c r="M787" i="5"/>
  <c r="M783" i="5"/>
  <c r="M779" i="5"/>
  <c r="M775" i="5"/>
  <c r="M771" i="5"/>
  <c r="M767" i="5"/>
  <c r="M763" i="5"/>
  <c r="M759" i="5"/>
  <c r="M755" i="5"/>
  <c r="M751" i="5"/>
  <c r="M747" i="5"/>
  <c r="M743" i="5"/>
  <c r="M739" i="5"/>
  <c r="M735" i="5"/>
  <c r="M731" i="5"/>
  <c r="M727" i="5"/>
  <c r="M723" i="5"/>
  <c r="M719" i="5"/>
  <c r="M715" i="5"/>
  <c r="M711" i="5"/>
  <c r="M707" i="5"/>
  <c r="M703" i="5"/>
  <c r="M699" i="5"/>
  <c r="M695" i="5"/>
  <c r="M691" i="5"/>
  <c r="M687" i="5"/>
  <c r="M683" i="5"/>
  <c r="M679" i="5"/>
  <c r="M675" i="5"/>
  <c r="M671" i="5"/>
  <c r="M667" i="5"/>
  <c r="M663" i="5"/>
  <c r="M659" i="5"/>
  <c r="M655" i="5"/>
  <c r="M651" i="5"/>
  <c r="M647" i="5"/>
  <c r="M643" i="5"/>
  <c r="M639" i="5"/>
  <c r="M635" i="5"/>
  <c r="M631" i="5"/>
  <c r="M627" i="5"/>
  <c r="M623" i="5"/>
  <c r="M619" i="5"/>
  <c r="M615" i="5"/>
  <c r="M611" i="5"/>
  <c r="M607" i="5"/>
  <c r="M603" i="5"/>
  <c r="M599" i="5"/>
  <c r="L507" i="5"/>
  <c r="M591" i="5"/>
  <c r="P591" i="5"/>
  <c r="S591" i="5" s="1"/>
  <c r="M579" i="5"/>
  <c r="P579" i="5"/>
  <c r="S579" i="5" s="1"/>
  <c r="M571" i="5"/>
  <c r="P571" i="5"/>
  <c r="S571" i="5" s="1"/>
  <c r="M559" i="5"/>
  <c r="P559" i="5"/>
  <c r="S559" i="5" s="1"/>
  <c r="M547" i="5"/>
  <c r="P547" i="5"/>
  <c r="S547" i="5" s="1"/>
  <c r="M535" i="5"/>
  <c r="P535" i="5"/>
  <c r="S535" i="5" s="1"/>
  <c r="M527" i="5"/>
  <c r="P527" i="5"/>
  <c r="S527" i="5" s="1"/>
  <c r="M519" i="5"/>
  <c r="P519" i="5"/>
  <c r="S519" i="5" s="1"/>
  <c r="P111" i="5"/>
  <c r="S111" i="5" s="1"/>
  <c r="P107" i="5"/>
  <c r="S107" i="5" s="1"/>
  <c r="P103" i="5"/>
  <c r="S103" i="5" s="1"/>
  <c r="P99" i="5"/>
  <c r="S99" i="5" s="1"/>
  <c r="P95" i="5"/>
  <c r="P91" i="5"/>
  <c r="S91" i="5" s="1"/>
  <c r="P87" i="5"/>
  <c r="S87" i="5" s="1"/>
  <c r="P83" i="5"/>
  <c r="S83" i="5" s="1"/>
  <c r="P79" i="5"/>
  <c r="S79" i="5" s="1"/>
  <c r="P75" i="5"/>
  <c r="P71" i="5"/>
  <c r="S71" i="5" s="1"/>
  <c r="P67" i="5"/>
  <c r="P63" i="5"/>
  <c r="P59" i="5"/>
  <c r="S59" i="5" s="1"/>
  <c r="P55" i="5"/>
  <c r="P51" i="5"/>
  <c r="S51" i="5" s="1"/>
  <c r="S839" i="5"/>
  <c r="S226" i="5"/>
  <c r="S588" i="5"/>
  <c r="S678" i="5"/>
  <c r="S530" i="5"/>
  <c r="S414" i="5"/>
  <c r="S402" i="5"/>
  <c r="S332" i="5"/>
  <c r="S122" i="5"/>
  <c r="S623" i="5"/>
  <c r="S222" i="5"/>
  <c r="S336" i="5"/>
  <c r="S124" i="5"/>
  <c r="S508" i="5"/>
  <c r="S58" i="5"/>
  <c r="S292" i="5"/>
  <c r="S202" i="5"/>
  <c r="S52" i="5"/>
  <c r="S94" i="5"/>
  <c r="S475" i="5"/>
  <c r="S494" i="5"/>
  <c r="S200" i="5"/>
  <c r="S767" i="5"/>
  <c r="S498" i="5"/>
  <c r="S556" i="5"/>
  <c r="S378" i="5"/>
  <c r="S374" i="5"/>
  <c r="S216" i="5"/>
  <c r="S856" i="5"/>
  <c r="S348" i="5"/>
  <c r="S56" i="5"/>
  <c r="S851" i="5"/>
  <c r="S722" i="5"/>
  <c r="S364" i="5"/>
  <c r="S714" i="5"/>
  <c r="S834" i="5"/>
  <c r="S762" i="5"/>
  <c r="S288" i="5"/>
  <c r="S747" i="5"/>
  <c r="S586" i="5"/>
  <c r="S142" i="5"/>
  <c r="S791" i="5"/>
  <c r="S280" i="5"/>
  <c r="S418" i="5"/>
  <c r="S632" i="5"/>
  <c r="S398" i="5"/>
  <c r="S787" i="5"/>
  <c r="S408" i="5"/>
  <c r="S735" i="5"/>
  <c r="S578" i="5"/>
  <c r="S104" i="5"/>
  <c r="S667" i="5"/>
  <c r="S258" i="5"/>
  <c r="S152" i="5"/>
  <c r="S390" i="5"/>
  <c r="S282" i="5"/>
  <c r="S503" i="5"/>
  <c r="S362" i="5"/>
  <c r="S76" i="5"/>
  <c r="S512" i="5"/>
  <c r="S886" i="5"/>
  <c r="S785" i="5"/>
  <c r="S108" i="5"/>
  <c r="S771" i="5"/>
  <c r="S500" i="5"/>
  <c r="S789" i="5"/>
  <c r="S794" i="5"/>
  <c r="S854" i="5"/>
  <c r="S746" i="5"/>
  <c r="S661" i="5"/>
  <c r="S748" i="5"/>
  <c r="S392" i="5"/>
  <c r="S641" i="5"/>
  <c r="S594" i="5"/>
  <c r="S855" i="5"/>
  <c r="S754" i="5"/>
  <c r="S342" i="5"/>
  <c r="S635" i="5"/>
  <c r="S150" i="5"/>
  <c r="S206" i="5"/>
  <c r="S659" i="5"/>
  <c r="S473" i="5"/>
  <c r="S440" i="5"/>
  <c r="S654" i="5"/>
  <c r="S598" i="5"/>
  <c r="S669" i="5"/>
  <c r="S407" i="5"/>
  <c r="S194" i="5"/>
  <c r="S630" i="5"/>
  <c r="S334" i="5"/>
  <c r="S144" i="5"/>
  <c r="S688" i="5"/>
  <c r="S242" i="5"/>
  <c r="S657" i="5"/>
  <c r="S102" i="5"/>
  <c r="S340" i="5"/>
  <c r="S634" i="5"/>
  <c r="S774" i="5"/>
  <c r="S88" i="5"/>
  <c r="S456" i="5"/>
  <c r="S668" i="5"/>
  <c r="S54" i="5"/>
  <c r="S236" i="5"/>
  <c r="S304" i="5"/>
  <c r="S864" i="5"/>
  <c r="S617" i="5"/>
  <c r="S825" i="5"/>
  <c r="S486" i="5"/>
  <c r="S389" i="5"/>
  <c r="S101" i="5"/>
  <c r="S703" i="5"/>
  <c r="S718" i="5"/>
  <c r="S853" i="5"/>
  <c r="S302" i="5"/>
  <c r="S830" i="5"/>
  <c r="S234" i="5"/>
  <c r="S424" i="5"/>
  <c r="S539" i="5"/>
  <c r="S838" i="5"/>
  <c r="S416" i="5"/>
  <c r="S549" i="5"/>
  <c r="S485" i="5"/>
  <c r="S870" i="5"/>
  <c r="S481" i="5"/>
  <c r="S542" i="5"/>
  <c r="S679" i="5"/>
  <c r="S900" i="5"/>
  <c r="S181" i="5"/>
  <c r="S370" i="5"/>
  <c r="S541" i="5"/>
  <c r="S590" i="5"/>
  <c r="S464" i="5"/>
  <c r="S538" i="5"/>
  <c r="S670" i="5"/>
  <c r="S376" i="5"/>
  <c r="S613" i="5"/>
  <c r="S250" i="5"/>
  <c r="S589" i="5"/>
  <c r="S615" i="5"/>
  <c r="S100" i="5"/>
  <c r="S369" i="5"/>
  <c r="S563" i="5"/>
  <c r="S911" i="5"/>
  <c r="S53" i="5"/>
  <c r="S648" i="5"/>
  <c r="S560" i="5"/>
  <c r="S268" i="5"/>
  <c r="S776" i="5"/>
  <c r="S861" i="5"/>
  <c r="S353" i="5"/>
  <c r="S715" i="5"/>
  <c r="S629" i="5"/>
  <c r="S492" i="5"/>
  <c r="S294" i="5"/>
  <c r="S631" i="5"/>
  <c r="S739" i="5"/>
  <c r="S396" i="5"/>
  <c r="S469" i="5"/>
  <c r="S489" i="5"/>
  <c r="S470" i="5"/>
  <c r="S224" i="5"/>
  <c r="S186" i="5"/>
  <c r="S96" i="5"/>
  <c r="S480" i="5"/>
  <c r="S569" i="5"/>
  <c r="S295" i="5"/>
  <c r="S401" i="5"/>
  <c r="S95" i="5"/>
  <c r="S628" i="5"/>
  <c r="S221" i="5"/>
  <c r="S313" i="5"/>
  <c r="S293" i="5"/>
  <c r="S638" i="5"/>
  <c r="S120" i="5"/>
  <c r="S472" i="5"/>
  <c r="S612" i="5"/>
  <c r="S320" i="5"/>
  <c r="S544" i="5"/>
  <c r="S132" i="5"/>
  <c r="S366" i="5"/>
  <c r="S350" i="5"/>
  <c r="S296" i="5"/>
  <c r="S879" i="5"/>
  <c r="S858" i="5"/>
  <c r="S784" i="5"/>
  <c r="S885" i="5"/>
  <c r="S312" i="5"/>
  <c r="S428" i="5"/>
  <c r="S751" i="5"/>
  <c r="S892" i="5"/>
  <c r="S380" i="5"/>
  <c r="S154" i="5"/>
  <c r="S64" i="5"/>
  <c r="S60" i="5"/>
  <c r="S89" i="5"/>
  <c r="S692" i="5"/>
  <c r="S620" i="5"/>
  <c r="S462" i="5"/>
  <c r="S248" i="5"/>
  <c r="S215" i="5"/>
  <c r="S394" i="5"/>
  <c r="S214" i="5"/>
  <c r="S266" i="5"/>
  <c r="S833" i="5"/>
  <c r="S577" i="5"/>
  <c r="S346" i="5"/>
  <c r="S356" i="5"/>
  <c r="S565" i="5"/>
  <c r="S213" i="5"/>
  <c r="S832" i="5"/>
  <c r="S803" i="5"/>
  <c r="S640" i="5"/>
  <c r="S809" i="5"/>
  <c r="S847" i="5"/>
  <c r="S712" i="5"/>
  <c r="S802" i="5"/>
  <c r="S889" i="5"/>
  <c r="S824" i="5"/>
  <c r="S345" i="5"/>
  <c r="S493" i="5"/>
  <c r="S434" i="5"/>
  <c r="S254" i="5"/>
  <c r="S118" i="5"/>
  <c r="S309" i="5"/>
  <c r="S509" i="5"/>
  <c r="S468" i="5"/>
  <c r="S143" i="5"/>
  <c r="S189" i="5"/>
  <c r="S361" i="5"/>
  <c r="S510" i="5"/>
  <c r="S400" i="5"/>
  <c r="S758" i="5"/>
  <c r="S663" i="5"/>
  <c r="S604" i="5"/>
  <c r="S788" i="5"/>
  <c r="S828" i="5"/>
  <c r="S653" i="5"/>
  <c r="S210" i="5"/>
  <c r="S705" i="5"/>
  <c r="S800" i="5"/>
  <c r="S777" i="5"/>
  <c r="S306" i="5"/>
  <c r="S209" i="5"/>
  <c r="S710" i="5"/>
  <c r="S709" i="5"/>
  <c r="S823" i="5"/>
  <c r="S193" i="5"/>
  <c r="S417" i="5"/>
  <c r="S163" i="5"/>
  <c r="S461" i="5"/>
  <c r="S622" i="5"/>
  <c r="S662" i="5"/>
  <c r="S92" i="5"/>
  <c r="S842" i="5"/>
  <c r="S693" i="5"/>
  <c r="S740" i="5"/>
  <c r="S276" i="5"/>
  <c r="S768" i="5"/>
  <c r="S460" i="5"/>
  <c r="S352" i="5"/>
  <c r="S807" i="5"/>
  <c r="S297" i="5"/>
  <c r="S716" i="5"/>
  <c r="S526" i="5"/>
  <c r="S174" i="5"/>
  <c r="S106" i="5"/>
  <c r="S81" i="5"/>
  <c r="S382" i="5"/>
  <c r="S130" i="5"/>
  <c r="S148" i="5"/>
  <c r="S121" i="5"/>
  <c r="S412" i="5"/>
  <c r="S872" i="5"/>
  <c r="S602" i="5"/>
  <c r="S766" i="5"/>
  <c r="S277" i="5"/>
  <c r="S269" i="5"/>
  <c r="S256" i="5"/>
  <c r="S220" i="5"/>
  <c r="S73" i="5"/>
  <c r="S501" i="5"/>
  <c r="S699" i="5"/>
  <c r="S891" i="5"/>
  <c r="S410" i="5"/>
  <c r="S672" i="5"/>
  <c r="S409" i="5"/>
  <c r="S603" i="5"/>
  <c r="S625" i="5"/>
  <c r="S446" i="5"/>
  <c r="S852" i="5"/>
  <c r="S650" i="5"/>
  <c r="S683" i="5"/>
  <c r="S895" i="5"/>
  <c r="S395" i="5"/>
  <c r="S897" i="5"/>
  <c r="S467" i="5"/>
  <c r="S249" i="5"/>
  <c r="S476" i="5"/>
  <c r="S149" i="5"/>
  <c r="S97" i="5"/>
  <c r="S225" i="5"/>
  <c r="S525" i="5"/>
  <c r="S524" i="5"/>
  <c r="S168" i="5"/>
  <c r="S781" i="5"/>
  <c r="S652" i="5"/>
  <c r="S413" i="5"/>
  <c r="S170" i="5"/>
  <c r="S322" i="5"/>
  <c r="S173" i="5"/>
  <c r="S865" i="5"/>
  <c r="S878" i="5"/>
  <c r="S518" i="5"/>
  <c r="S321" i="5"/>
  <c r="S806" i="5"/>
  <c r="S329" i="5"/>
  <c r="S522" i="5"/>
  <c r="S420" i="5"/>
  <c r="S245" i="5"/>
  <c r="S682" i="5"/>
  <c r="S681" i="5"/>
  <c r="S422" i="5"/>
  <c r="S698" i="5"/>
  <c r="S240" i="5"/>
  <c r="S546" i="5"/>
  <c r="S289" i="5"/>
  <c r="S877" i="5"/>
  <c r="S665" i="5"/>
  <c r="S704" i="5"/>
  <c r="S732" i="5"/>
  <c r="S689" i="5"/>
  <c r="S593" i="5"/>
  <c r="S750" i="5"/>
  <c r="S875" i="5"/>
  <c r="S290" i="5"/>
  <c r="S570" i="5"/>
  <c r="S783" i="5"/>
  <c r="S677" i="5"/>
  <c r="S270" i="5"/>
  <c r="S386" i="5"/>
  <c r="S217" i="5"/>
  <c r="S244" i="5"/>
  <c r="S521" i="5"/>
  <c r="S775" i="5"/>
  <c r="S637" i="5"/>
  <c r="S156" i="5"/>
  <c r="S153" i="5"/>
  <c r="S68" i="5"/>
  <c r="S529" i="5"/>
  <c r="S817" i="5"/>
  <c r="S676" i="5"/>
  <c r="S166" i="5"/>
  <c r="S421" i="5"/>
  <c r="S114" i="5"/>
  <c r="S860" i="5"/>
  <c r="S165" i="5"/>
  <c r="S793" i="5"/>
  <c r="S782" i="5"/>
  <c r="S691" i="5"/>
  <c r="S647" i="5"/>
  <c r="S528" i="5"/>
  <c r="S212" i="5"/>
  <c r="S736" i="5"/>
  <c r="S848" i="5"/>
  <c r="S520" i="5"/>
  <c r="S850" i="5"/>
  <c r="S363" i="5"/>
  <c r="S325" i="5"/>
  <c r="S497" i="5"/>
  <c r="S720" i="5"/>
  <c r="S908" i="5"/>
  <c r="S384" i="5"/>
  <c r="S504" i="5"/>
  <c r="S436" i="5"/>
  <c r="S160" i="5"/>
  <c r="S133" i="5"/>
  <c r="S429" i="5"/>
  <c r="S490" i="5"/>
  <c r="S561" i="5"/>
  <c r="S172" i="5"/>
  <c r="S112" i="5"/>
  <c r="S731" i="5"/>
  <c r="S686" i="5"/>
  <c r="S323" i="5"/>
  <c r="S759" i="5"/>
  <c r="S264" i="5"/>
  <c r="S567" i="5"/>
  <c r="S819" i="5"/>
  <c r="S576" i="5"/>
  <c r="S642" i="5"/>
  <c r="S655" i="5"/>
  <c r="S241" i="5"/>
  <c r="S141" i="5"/>
  <c r="S197" i="5"/>
  <c r="S831" i="5"/>
  <c r="S636" i="5"/>
  <c r="S690" i="5"/>
  <c r="S645" i="5"/>
  <c r="S876" i="5"/>
  <c r="S208" i="5"/>
  <c r="S909" i="5"/>
  <c r="S67" i="5"/>
  <c r="S904" i="5"/>
  <c r="S477" i="5"/>
  <c r="S752" i="5"/>
  <c r="S458" i="5"/>
  <c r="S314" i="5"/>
  <c r="S285" i="5"/>
  <c r="S730" i="5"/>
  <c r="S545" i="5"/>
  <c r="S884" i="5"/>
  <c r="S360" i="5"/>
  <c r="S700" i="5"/>
  <c r="S658" i="5"/>
  <c r="S619" i="5"/>
  <c r="S760" i="5"/>
  <c r="S580" i="5"/>
  <c r="S117" i="5"/>
  <c r="S86" i="5"/>
  <c r="S125" i="5"/>
  <c r="S196" i="5"/>
  <c r="S134" i="5"/>
  <c r="S72" i="5"/>
  <c r="S585" i="5"/>
  <c r="S305" i="5"/>
  <c r="S514" i="5"/>
  <c r="S404" i="5"/>
  <c r="S814" i="5"/>
  <c r="S184" i="5"/>
  <c r="S801" i="5"/>
  <c r="S552" i="5"/>
  <c r="S606" i="5"/>
  <c r="S201" i="5"/>
  <c r="S846" i="5"/>
  <c r="S664" i="5"/>
  <c r="S605" i="5"/>
  <c r="S540" i="5"/>
  <c r="S813" i="5"/>
  <c r="S893" i="5"/>
  <c r="S888" i="5"/>
  <c r="S871" i="5"/>
  <c r="S790" i="5"/>
  <c r="S233" i="5"/>
  <c r="S763" i="5"/>
  <c r="S898" i="5"/>
  <c r="S550" i="5"/>
  <c r="S744" i="5"/>
  <c r="S764" i="5"/>
  <c r="S725" i="5"/>
  <c r="S737" i="5"/>
  <c r="S601" i="5"/>
  <c r="S228" i="5"/>
  <c r="S695" i="5"/>
  <c r="S821" i="5"/>
  <c r="S377" i="5"/>
  <c r="S869" i="5"/>
  <c r="S896" i="5"/>
  <c r="S251" i="5"/>
  <c r="S317" i="5"/>
  <c r="S548" i="5"/>
  <c r="S454" i="5"/>
  <c r="S180" i="5"/>
  <c r="S792" i="5"/>
  <c r="S862" i="5"/>
  <c r="S743" i="5"/>
  <c r="S453" i="5"/>
  <c r="S316" i="5"/>
  <c r="S810" i="5"/>
  <c r="S537" i="5"/>
  <c r="S300" i="5"/>
  <c r="S430" i="5"/>
  <c r="S105" i="5"/>
  <c r="S717" i="5"/>
  <c r="S358" i="5"/>
  <c r="S425" i="5"/>
  <c r="S218" i="5"/>
  <c r="S474" i="5"/>
  <c r="S857" i="5"/>
  <c r="S534" i="5"/>
  <c r="S365" i="5"/>
  <c r="S749" i="5"/>
  <c r="S466" i="5"/>
  <c r="S126" i="5"/>
  <c r="S337" i="5"/>
  <c r="S278" i="5"/>
  <c r="S836" i="5"/>
  <c r="S835" i="5"/>
  <c r="S597" i="5"/>
  <c r="S733" i="5"/>
  <c r="S804" i="5"/>
  <c r="S675" i="5"/>
  <c r="S694" i="5"/>
  <c r="S867" i="5"/>
  <c r="S721" i="5"/>
  <c r="S868" i="5"/>
  <c r="S816" i="5"/>
  <c r="S713" i="5"/>
  <c r="S820" i="5"/>
  <c r="S596" i="5"/>
  <c r="S191" i="5"/>
  <c r="S674" i="5"/>
  <c r="S574" i="5"/>
  <c r="S808" i="5"/>
  <c r="S894" i="5"/>
  <c r="S711" i="5"/>
  <c r="S840" i="5"/>
  <c r="S772" i="5"/>
  <c r="S910" i="5"/>
  <c r="S393" i="5"/>
  <c r="S568" i="5"/>
  <c r="S437" i="5"/>
  <c r="S441" i="5"/>
  <c r="S308" i="5"/>
  <c r="S262" i="5"/>
  <c r="S243" i="5"/>
  <c r="S116" i="5"/>
  <c r="S450" i="5"/>
  <c r="S110" i="5"/>
  <c r="S344" i="5"/>
  <c r="S90" i="5"/>
  <c r="S187" i="5"/>
  <c r="S506" i="5"/>
  <c r="S724" i="5"/>
  <c r="S627" i="5"/>
  <c r="S536" i="5"/>
  <c r="S388" i="5"/>
  <c r="S478" i="5"/>
  <c r="S779" i="5"/>
  <c r="S488" i="5"/>
  <c r="S778" i="5"/>
  <c r="S912" i="5"/>
  <c r="S626" i="5"/>
  <c r="S666" i="5"/>
  <c r="S438" i="5"/>
  <c r="S786" i="5"/>
  <c r="S741" i="5"/>
  <c r="S465" i="5"/>
  <c r="S815" i="5"/>
  <c r="S756" i="5"/>
  <c r="S646" i="5"/>
  <c r="S719" i="5"/>
  <c r="S660" i="5"/>
  <c r="S164" i="5"/>
  <c r="S146" i="5"/>
  <c r="S286" i="5"/>
  <c r="S66" i="5"/>
  <c r="S451" i="5"/>
  <c r="S708" i="5"/>
  <c r="S742" i="5"/>
  <c r="S444" i="5"/>
  <c r="S452" i="5"/>
  <c r="S162" i="5"/>
  <c r="S78" i="5"/>
  <c r="S701" i="5"/>
  <c r="S643" i="5"/>
  <c r="S318" i="5"/>
  <c r="S397" i="5"/>
  <c r="S260" i="5"/>
  <c r="S566" i="5"/>
  <c r="S283" i="5"/>
  <c r="S70" i="5"/>
  <c r="S204" i="5"/>
  <c r="S406" i="5"/>
  <c r="S745" i="5"/>
  <c r="S533" i="5"/>
  <c r="S63" i="5"/>
  <c r="S113" i="5"/>
  <c r="S582" i="5"/>
  <c r="S457" i="5"/>
  <c r="S238" i="5"/>
  <c r="S405" i="5"/>
  <c r="S373" i="5"/>
  <c r="S592" i="5"/>
  <c r="S80" i="5"/>
  <c r="S158" i="5"/>
  <c r="S198" i="5"/>
  <c r="S799" i="5"/>
  <c r="S611" i="5"/>
  <c r="S618" i="5"/>
  <c r="S432" i="5"/>
  <c r="S274" i="5"/>
  <c r="S680" i="5"/>
  <c r="S899" i="5"/>
  <c r="S780" i="5"/>
  <c r="S706" i="5"/>
  <c r="S696" i="5"/>
  <c r="S372" i="5"/>
  <c r="S901" i="5"/>
  <c r="S796" i="5"/>
  <c r="S610" i="5"/>
  <c r="S572" i="5"/>
  <c r="S232" i="5"/>
  <c r="S257" i="5"/>
  <c r="S827" i="5"/>
  <c r="S599" i="5"/>
  <c r="S881" i="5"/>
  <c r="S182" i="5"/>
  <c r="S633" i="5"/>
  <c r="S581" i="5"/>
  <c r="S866" i="5"/>
  <c r="S734" i="5"/>
  <c r="S684" i="5"/>
  <c r="S727" i="5"/>
  <c r="S795" i="5"/>
  <c r="S728" i="5"/>
  <c r="S513" i="5"/>
  <c r="S230" i="5"/>
  <c r="S354" i="5"/>
  <c r="S639" i="5"/>
  <c r="S609" i="5"/>
  <c r="S874" i="5"/>
  <c r="S558" i="5"/>
  <c r="S844" i="5"/>
  <c r="S687" i="5"/>
  <c r="S355" i="5"/>
  <c r="S726" i="5"/>
  <c r="S516" i="5"/>
  <c r="S205" i="5"/>
  <c r="S822" i="5"/>
  <c r="S284" i="5"/>
  <c r="S890" i="5"/>
  <c r="S818" i="5"/>
  <c r="S573" i="5"/>
  <c r="S203" i="5"/>
  <c r="S185" i="5"/>
  <c r="S84" i="5"/>
  <c r="S765" i="5"/>
  <c r="S265" i="5"/>
  <c r="S849" i="5"/>
  <c r="S482" i="5"/>
  <c r="S237" i="5"/>
  <c r="S161" i="5"/>
  <c r="S697" i="5"/>
  <c r="S502" i="5"/>
  <c r="S532" i="5"/>
  <c r="S883" i="5"/>
  <c r="S707" i="5"/>
  <c r="S798" i="5"/>
  <c r="S837" i="5"/>
  <c r="S903" i="5"/>
  <c r="S564" i="5"/>
  <c r="S273" i="5"/>
  <c r="S253" i="5"/>
  <c r="S811" i="5"/>
  <c r="S797" i="5"/>
  <c r="S651" i="5"/>
  <c r="S882" i="5"/>
  <c r="S755" i="5"/>
  <c r="S729" i="5"/>
  <c r="S702" i="5"/>
  <c r="S324" i="5"/>
  <c r="S656" i="5"/>
  <c r="S843" i="5"/>
  <c r="S841" i="5"/>
  <c r="S584" i="5"/>
  <c r="S826" i="5"/>
  <c r="S616" i="5"/>
  <c r="S252" i="5"/>
  <c r="S608" i="5"/>
  <c r="S330" i="5"/>
  <c r="S863" i="5"/>
  <c r="S484" i="5"/>
  <c r="S624" i="5"/>
  <c r="S812" i="5"/>
  <c r="S554" i="5"/>
  <c r="S887" i="5"/>
  <c r="S338" i="5"/>
  <c r="S131" i="5"/>
  <c r="S769" i="5"/>
  <c r="S880" i="5"/>
  <c r="S906" i="5"/>
  <c r="S301" i="5"/>
  <c r="S272" i="5"/>
  <c r="S82" i="5"/>
  <c r="S178" i="5"/>
  <c r="S190" i="5"/>
  <c r="S177" i="5"/>
  <c r="S311" i="5"/>
  <c r="S62" i="5"/>
  <c r="S873" i="5"/>
  <c r="S246" i="5"/>
  <c r="S442" i="5"/>
  <c r="S176" i="5"/>
  <c r="S757" i="5"/>
  <c r="J498" i="3"/>
  <c r="I498" i="3" a="1"/>
  <c r="I498" i="3" s="1"/>
  <c r="F498" i="3"/>
  <c r="H498" i="3"/>
  <c r="G498" i="3"/>
  <c r="J14" i="5"/>
  <c r="J15" i="5"/>
  <c r="J16" i="5"/>
  <c r="J17" i="5"/>
  <c r="J18" i="5"/>
  <c r="J19" i="5"/>
  <c r="J20" i="5"/>
  <c r="J21" i="5"/>
  <c r="AD7" i="1"/>
  <c r="AD8" i="1"/>
  <c r="AD9" i="1"/>
  <c r="AD10" i="1"/>
  <c r="AD11" i="1"/>
  <c r="E83" i="15" a="1"/>
  <c r="E83" i="15" s="1"/>
  <c r="C83" i="15" a="1"/>
  <c r="C83" i="15" s="1"/>
  <c r="F83" i="15" a="1"/>
  <c r="F83" i="15" l="1"/>
  <c r="E88" i="15" a="1"/>
  <c r="E88" i="15" s="1"/>
  <c r="C88" i="15" a="1"/>
  <c r="C88" i="15" s="1"/>
  <c r="E84" i="15" a="1"/>
  <c r="E84" i="15" s="1"/>
  <c r="C84" i="15" a="1"/>
  <c r="C84" i="15" s="1"/>
  <c r="E82" i="15" a="1"/>
  <c r="E82" i="15" s="1"/>
  <c r="C82" i="15" a="1"/>
  <c r="C82" i="15" s="1"/>
  <c r="E85" i="15" a="1"/>
  <c r="E85" i="15" s="1"/>
  <c r="E86" i="15" a="1"/>
  <c r="E86" i="15" s="1"/>
  <c r="E81" i="15" a="1"/>
  <c r="E81" i="15" s="1"/>
  <c r="C81" i="15" a="1"/>
  <c r="C81" i="15" s="1"/>
  <c r="I545" i="3" a="1"/>
  <c r="I545" i="3" s="1"/>
  <c r="I544" i="3" a="1"/>
  <c r="I544" i="3" s="1"/>
  <c r="I543" i="3" a="1"/>
  <c r="I543" i="3" s="1"/>
  <c r="I542" i="3" a="1"/>
  <c r="I542" i="3"/>
  <c r="I541" i="3" a="1"/>
  <c r="I541" i="3" s="1"/>
  <c r="I540" i="3" a="1"/>
  <c r="I540" i="3" s="1"/>
  <c r="I539" i="3" a="1"/>
  <c r="I539" i="3" s="1"/>
  <c r="I538" i="3" a="1"/>
  <c r="I538" i="3" s="1"/>
  <c r="I537" i="3" a="1"/>
  <c r="I537" i="3" s="1"/>
  <c r="I536" i="3" a="1"/>
  <c r="I536" i="3" s="1"/>
  <c r="I535" i="3" a="1"/>
  <c r="I535" i="3" s="1"/>
  <c r="I534" i="3" a="1"/>
  <c r="I534" i="3" s="1"/>
  <c r="I533" i="3" a="1"/>
  <c r="I533" i="3" s="1"/>
  <c r="I532" i="3" a="1"/>
  <c r="I532" i="3" s="1"/>
  <c r="I531" i="3" a="1"/>
  <c r="I531" i="3" s="1"/>
  <c r="I530" i="3" a="1"/>
  <c r="I530" i="3" s="1"/>
  <c r="I529" i="3" a="1"/>
  <c r="I529" i="3" s="1"/>
  <c r="I528" i="3" a="1"/>
  <c r="I528" i="3" s="1"/>
  <c r="I527" i="3" a="1"/>
  <c r="I527" i="3" s="1"/>
  <c r="I526" i="3" a="1"/>
  <c r="I526" i="3" s="1"/>
  <c r="I525" i="3" a="1"/>
  <c r="I525" i="3" s="1"/>
  <c r="I524" i="3" a="1"/>
  <c r="I524" i="3" s="1"/>
  <c r="I523" i="3" a="1"/>
  <c r="I523" i="3" s="1"/>
  <c r="I522" i="3" a="1"/>
  <c r="I522" i="3" s="1"/>
  <c r="I521" i="3" a="1"/>
  <c r="I521" i="3" s="1"/>
  <c r="I520" i="3" a="1"/>
  <c r="I520" i="3" s="1"/>
  <c r="I519" i="3" a="1"/>
  <c r="I519" i="3" s="1"/>
  <c r="I518" i="3" a="1"/>
  <c r="I518" i="3" s="1"/>
  <c r="I517" i="3" a="1"/>
  <c r="I517" i="3" s="1"/>
  <c r="I516" i="3" a="1"/>
  <c r="I516" i="3" s="1"/>
  <c r="I515" i="3" a="1"/>
  <c r="I515" i="3" s="1"/>
  <c r="I514" i="3" a="1"/>
  <c r="I514" i="3" s="1"/>
  <c r="I513" i="3" a="1"/>
  <c r="I513" i="3" s="1"/>
  <c r="I512" i="3" a="1"/>
  <c r="I512" i="3" s="1"/>
  <c r="I511" i="3" a="1"/>
  <c r="I511" i="3" s="1"/>
  <c r="I510" i="3" a="1"/>
  <c r="I510" i="3" s="1"/>
  <c r="I509" i="3" a="1"/>
  <c r="I509" i="3" s="1"/>
  <c r="I508" i="3" a="1"/>
  <c r="I508" i="3" s="1"/>
  <c r="I507" i="3" a="1"/>
  <c r="I507" i="3" s="1"/>
  <c r="I506" i="3" a="1"/>
  <c r="I506" i="3" s="1"/>
  <c r="I505" i="3" a="1"/>
  <c r="I505" i="3" s="1"/>
  <c r="I504" i="3" a="1"/>
  <c r="I504" i="3" s="1"/>
  <c r="I503" i="3" a="1"/>
  <c r="I503" i="3" s="1"/>
  <c r="I502" i="3" a="1"/>
  <c r="I502" i="3" s="1"/>
  <c r="I501" i="3" a="1"/>
  <c r="I501" i="3" s="1"/>
  <c r="I500" i="3" a="1"/>
  <c r="I500" i="3" s="1"/>
  <c r="I499" i="3" a="1"/>
  <c r="I499" i="3" s="1"/>
  <c r="E90" i="15" a="1"/>
  <c r="E90" i="15" s="1"/>
  <c r="C90" i="15" a="1"/>
  <c r="C90" i="15" s="1"/>
  <c r="C86" i="15" a="1"/>
  <c r="C86" i="15" s="1"/>
  <c r="E47" i="15" a="1"/>
  <c r="E47" i="15" s="1"/>
  <c r="C47" i="15" a="1"/>
  <c r="C47" i="15" s="1"/>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F88" i="15" a="1"/>
  <c r="F84" i="15" a="1"/>
  <c r="F81" i="15"/>
  <c r="F82" i="15" a="1"/>
  <c r="F86" i="15" a="1"/>
  <c r="F90" i="15" a="1"/>
  <c r="F84" i="15" l="1"/>
  <c r="F82" i="15"/>
  <c r="F88" i="15"/>
  <c r="C87" i="15" a="1"/>
  <c r="C87" i="15" s="1"/>
  <c r="C91" i="15" a="1"/>
  <c r="C91" i="15" s="1"/>
  <c r="E87" i="15" a="1"/>
  <c r="E87" i="15" s="1"/>
  <c r="E91" i="15" a="1"/>
  <c r="E91" i="15" s="1"/>
  <c r="F90" i="15"/>
  <c r="F86" i="15"/>
  <c r="Q12" i="5"/>
  <c r="Q13" i="5"/>
  <c r="Q14" i="5"/>
  <c r="Q15" i="5"/>
  <c r="E67" i="15" a="1"/>
  <c r="E67" i="15" s="1"/>
  <c r="C67" i="15" a="1"/>
  <c r="C67" i="15" s="1"/>
  <c r="E66" i="15" a="1"/>
  <c r="E66" i="15" s="1"/>
  <c r="F66" i="15" s="1" a="1"/>
  <c r="C66" i="15" a="1"/>
  <c r="C66" i="15" s="1"/>
  <c r="E65" i="15" a="1"/>
  <c r="E65" i="15" s="1"/>
  <c r="E64" i="15" a="1"/>
  <c r="E64" i="15" s="1"/>
  <c r="C65" i="15" a="1"/>
  <c r="C65" i="15" s="1"/>
  <c r="C64" i="15" a="1"/>
  <c r="C64" i="15" s="1"/>
  <c r="C56" i="15" a="1"/>
  <c r="C56" i="15" s="1"/>
  <c r="C62" i="15" a="1"/>
  <c r="C62" i="15" s="1"/>
  <c r="C60" i="15" a="1"/>
  <c r="C60" i="15" s="1"/>
  <c r="E63" i="15" a="1"/>
  <c r="E63" i="15" s="1"/>
  <c r="E62" i="15" a="1"/>
  <c r="E62" i="15" s="1"/>
  <c r="C63" i="15" a="1"/>
  <c r="C63" i="15" s="1"/>
  <c r="E61" i="15" a="1"/>
  <c r="E61" i="15" s="1"/>
  <c r="E60" i="15" a="1"/>
  <c r="E60" i="15" s="1"/>
  <c r="C61" i="15" a="1"/>
  <c r="C61" i="15" s="1"/>
  <c r="E59" i="15" a="1"/>
  <c r="E59" i="15" s="1"/>
  <c r="C59" i="15" a="1"/>
  <c r="C59" i="15" s="1"/>
  <c r="E58" i="15" a="1"/>
  <c r="E58" i="15" s="1"/>
  <c r="C58" i="15" a="1"/>
  <c r="C58" i="15" s="1"/>
  <c r="C8" i="15" a="1"/>
  <c r="C8" i="15" s="1"/>
  <c r="E89" i="15" a="1"/>
  <c r="E89" i="15" s="1"/>
  <c r="F89" i="15" s="1"/>
  <c r="C89" i="15" a="1"/>
  <c r="C89" i="15" s="1"/>
  <c r="C85" i="15" a="1"/>
  <c r="C85" i="15" s="1"/>
  <c r="C40" i="15" a="1"/>
  <c r="C40" i="15" s="1"/>
  <c r="O4" i="5"/>
  <c r="L6" i="5"/>
  <c r="K3" i="5" a="1"/>
  <c r="K3" i="5" s="1"/>
  <c r="K4" i="5" a="1"/>
  <c r="K4" i="5" s="1"/>
  <c r="K5" i="5" a="1"/>
  <c r="K5" i="5" s="1"/>
  <c r="K6" i="5" a="1"/>
  <c r="K6" i="5" s="1"/>
  <c r="K7" i="5" a="1"/>
  <c r="K7" i="5" s="1"/>
  <c r="K8" i="5" a="1"/>
  <c r="K8" i="5" s="1"/>
  <c r="K9" i="5" a="1"/>
  <c r="K9" i="5" s="1"/>
  <c r="K10" i="5" a="1"/>
  <c r="K10" i="5" s="1"/>
  <c r="K11" i="5" a="1"/>
  <c r="K11" i="5" s="1"/>
  <c r="K12" i="5" a="1"/>
  <c r="K12" i="5" s="1"/>
  <c r="K13" i="5" a="1"/>
  <c r="K13" i="5" s="1"/>
  <c r="K14" i="5" a="1"/>
  <c r="K14" i="5" s="1"/>
  <c r="K15" i="5" a="1"/>
  <c r="K15" i="5" s="1"/>
  <c r="K16" i="5" a="1"/>
  <c r="K16" i="5" s="1"/>
  <c r="K17" i="5" a="1"/>
  <c r="K17" i="5" s="1"/>
  <c r="K18" i="5" a="1"/>
  <c r="K18" i="5" s="1"/>
  <c r="K19" i="5" a="1"/>
  <c r="K19" i="5" s="1"/>
  <c r="K20" i="5" a="1"/>
  <c r="K20" i="5" s="1"/>
  <c r="K21" i="5" a="1"/>
  <c r="K21" i="5" s="1"/>
  <c r="K22" i="5" a="1"/>
  <c r="K22" i="5" s="1"/>
  <c r="K23" i="5" a="1"/>
  <c r="K23" i="5" s="1"/>
  <c r="K24" i="5" a="1"/>
  <c r="K24" i="5" s="1"/>
  <c r="K25" i="5" a="1"/>
  <c r="K25" i="5" s="1"/>
  <c r="K26" i="5" a="1"/>
  <c r="K26" i="5" s="1"/>
  <c r="K27" i="5" a="1"/>
  <c r="K27" i="5" s="1"/>
  <c r="K28" i="5" a="1"/>
  <c r="K28" i="5" s="1"/>
  <c r="K29" i="5" a="1"/>
  <c r="K29" i="5" s="1"/>
  <c r="K30" i="5" a="1"/>
  <c r="K30" i="5" s="1"/>
  <c r="K31" i="5" a="1"/>
  <c r="K31" i="5" s="1"/>
  <c r="K32" i="5" a="1"/>
  <c r="K32" i="5" s="1"/>
  <c r="K33" i="5" a="1"/>
  <c r="K33" i="5" s="1"/>
  <c r="K34" i="5" a="1"/>
  <c r="K34" i="5" s="1"/>
  <c r="K35" i="5" a="1"/>
  <c r="K35" i="5" s="1"/>
  <c r="K36" i="5" a="1"/>
  <c r="K36" i="5" s="1"/>
  <c r="K37" i="5" a="1"/>
  <c r="K37" i="5" s="1"/>
  <c r="K38" i="5" a="1"/>
  <c r="K38" i="5" s="1"/>
  <c r="K39" i="5" a="1"/>
  <c r="K39" i="5" s="1"/>
  <c r="K40" i="5" a="1"/>
  <c r="K40" i="5" s="1"/>
  <c r="K41" i="5" a="1"/>
  <c r="K41" i="5" s="1"/>
  <c r="K42" i="5" a="1"/>
  <c r="K42" i="5" s="1"/>
  <c r="K43" i="5" a="1"/>
  <c r="K43" i="5" s="1"/>
  <c r="K44" i="5" a="1"/>
  <c r="K44" i="5" s="1"/>
  <c r="K45" i="5" a="1"/>
  <c r="K45" i="5" s="1"/>
  <c r="K46" i="5" a="1"/>
  <c r="K46" i="5" s="1"/>
  <c r="K47" i="5" a="1"/>
  <c r="K47" i="5" s="1"/>
  <c r="K48" i="5" a="1"/>
  <c r="K48" i="5" s="1"/>
  <c r="K49" i="5" a="1"/>
  <c r="K49" i="5" s="1"/>
  <c r="K50" i="5" a="1"/>
  <c r="K50" i="5" s="1"/>
  <c r="J3" i="5"/>
  <c r="E56" i="15" a="1"/>
  <c r="E56" i="15" s="1"/>
  <c r="C53" i="15"/>
  <c r="E28" i="15" a="1"/>
  <c r="E28" i="15" s="1"/>
  <c r="F28" i="15" s="1" a="1"/>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J4" i="5"/>
  <c r="J5" i="5"/>
  <c r="J6" i="5"/>
  <c r="J7" i="5"/>
  <c r="J8" i="5"/>
  <c r="J9" i="5"/>
  <c r="J10" i="5"/>
  <c r="J11" i="5"/>
  <c r="J12" i="5"/>
  <c r="J13"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D3" i="1"/>
  <c r="AD4" i="1"/>
  <c r="AD5" i="1"/>
  <c r="AD6"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F23" i="1"/>
  <c r="F64" i="15" a="1"/>
  <c r="F85" i="15"/>
  <c r="F67" i="15" a="1"/>
  <c r="F61" i="15" a="1"/>
  <c r="F62" i="15" a="1"/>
  <c r="F63" i="15"/>
  <c r="F87" i="15" a="1"/>
  <c r="F60" i="15" a="1"/>
  <c r="F65" i="15" a="1"/>
  <c r="F59" i="15"/>
  <c r="F58" i="15" a="1"/>
  <c r="F91" i="15" a="1"/>
  <c r="F56" i="15" a="1"/>
  <c r="C55" i="15" l="1" a="1"/>
  <c r="C55" i="15" s="1"/>
  <c r="C80" i="15" a="1"/>
  <c r="C80" i="15" s="1"/>
  <c r="C57" i="15" a="1"/>
  <c r="C57" i="15" s="1"/>
  <c r="E80" i="15" a="1"/>
  <c r="E80" i="15" s="1"/>
  <c r="F91" i="15"/>
  <c r="F87" i="15"/>
  <c r="F62" i="15"/>
  <c r="F64" i="15"/>
  <c r="F60" i="15"/>
  <c r="F61" i="15"/>
  <c r="F65" i="15"/>
  <c r="F66" i="15"/>
  <c r="F67" i="15"/>
  <c r="F58" i="15"/>
  <c r="F56" i="15"/>
  <c r="E57" i="15" a="1"/>
  <c r="E57" i="15" s="1"/>
  <c r="F57" i="15" s="1"/>
  <c r="C54" i="15"/>
  <c r="E55" i="15" a="1"/>
  <c r="E55" i="15" s="1"/>
  <c r="E54" i="15"/>
  <c r="F28" i="15"/>
  <c r="R7" i="5"/>
  <c r="F55" i="15"/>
  <c r="F54" i="15"/>
  <c r="F80" i="15" a="1"/>
  <c r="F80" i="15" l="1"/>
  <c r="E49" i="15" a="1"/>
  <c r="E49" i="15" s="1"/>
  <c r="C49" i="15" a="1"/>
  <c r="C49" i="15" s="1"/>
  <c r="E48" i="15" a="1"/>
  <c r="E48" i="15" s="1"/>
  <c r="C48" i="15" a="1"/>
  <c r="C48" i="15" s="1"/>
  <c r="E46" i="15" a="1"/>
  <c r="E46" i="15" s="1"/>
  <c r="C46" i="15" a="1"/>
  <c r="C46" i="15" s="1"/>
  <c r="E45" i="15" a="1"/>
  <c r="E45" i="15" s="1"/>
  <c r="C45" i="15" a="1"/>
  <c r="C45" i="15" s="1"/>
  <c r="E44" i="15" a="1"/>
  <c r="E44" i="15" s="1"/>
  <c r="C44" i="15" a="1"/>
  <c r="C44" i="15" s="1"/>
  <c r="E43" i="15" a="1"/>
  <c r="E43" i="15" s="1"/>
  <c r="C43" i="15" a="1"/>
  <c r="C43" i="15" s="1"/>
  <c r="C42" i="15" a="1"/>
  <c r="C42" i="15" s="1"/>
  <c r="E41" i="15" a="1"/>
  <c r="E41" i="15" s="1"/>
  <c r="E42" i="15" a="1"/>
  <c r="E42" i="15" s="1"/>
  <c r="C41" i="15"/>
  <c r="E40" i="15" a="1"/>
  <c r="E40" i="15" s="1"/>
  <c r="E39" i="15" a="1"/>
  <c r="E39" i="15" s="1"/>
  <c r="C39" i="15" a="1"/>
  <c r="C39" i="15" s="1"/>
  <c r="E33" i="15" a="1"/>
  <c r="E33" i="15" s="1"/>
  <c r="C33" i="15" a="1"/>
  <c r="C33" i="15" s="1"/>
  <c r="E32" i="15" a="1"/>
  <c r="E32" i="15" s="1"/>
  <c r="C32" i="15" a="1"/>
  <c r="C32" i="15" s="1"/>
  <c r="E31" i="15" a="1"/>
  <c r="E31" i="15" s="1"/>
  <c r="F31" i="15" s="1" a="1"/>
  <c r="C31" i="15" a="1"/>
  <c r="C31" i="15" s="1"/>
  <c r="E30" i="15" a="1"/>
  <c r="E30" i="15" s="1"/>
  <c r="C30" i="15" a="1"/>
  <c r="C30" i="15" s="1"/>
  <c r="E29" i="15" a="1"/>
  <c r="E29" i="15" s="1"/>
  <c r="C29" i="15" a="1"/>
  <c r="C29" i="15" s="1"/>
  <c r="C28" i="15" a="1"/>
  <c r="C28" i="15" s="1"/>
  <c r="E27" i="15"/>
  <c r="C27" i="15" a="1"/>
  <c r="C27" i="15" s="1"/>
  <c r="E26" i="15" a="1"/>
  <c r="E26" i="15" s="1"/>
  <c r="C26" i="15" a="1"/>
  <c r="C26" i="15" s="1"/>
  <c r="E25" i="15" a="1"/>
  <c r="E25" i="15" s="1"/>
  <c r="C25" i="15" a="1"/>
  <c r="C25" i="15" s="1"/>
  <c r="E24" i="15" a="1"/>
  <c r="E24" i="15" s="1"/>
  <c r="C24" i="15" a="1"/>
  <c r="C24" i="15" s="1"/>
  <c r="F33" i="15" a="1"/>
  <c r="F40" i="15"/>
  <c r="F47" i="15" a="1"/>
  <c r="F49" i="15" a="1"/>
  <c r="F24" i="15" a="1"/>
  <c r="F45" i="15" a="1"/>
  <c r="F41" i="15" a="1"/>
  <c r="F42" i="15" a="1"/>
  <c r="F27" i="15" a="1"/>
  <c r="F49" i="15" l="1"/>
  <c r="F45" i="15"/>
  <c r="F47" i="15"/>
  <c r="F42" i="15"/>
  <c r="F41" i="15"/>
  <c r="F33" i="15"/>
  <c r="F24" i="15"/>
  <c r="F31" i="15"/>
  <c r="F27" i="15"/>
  <c r="C20" i="15" a="1"/>
  <c r="C20" i="15" s="1"/>
  <c r="E23" i="15" a="1"/>
  <c r="E23" i="15" s="1"/>
  <c r="C23" i="15" a="1"/>
  <c r="C23" i="15" s="1"/>
  <c r="C22" i="15" a="1"/>
  <c r="C22" i="15" s="1"/>
  <c r="E22" i="15" a="1"/>
  <c r="E22" i="15" s="1"/>
  <c r="E21" i="15" a="1"/>
  <c r="E21" i="15" s="1"/>
  <c r="C21" i="15" a="1"/>
  <c r="C21" i="15" s="1"/>
  <c r="E20" i="15" a="1"/>
  <c r="E20" i="15" s="1"/>
  <c r="F20" i="15" s="1" a="1"/>
  <c r="E19" i="15" a="1"/>
  <c r="E19" i="15" s="1"/>
  <c r="C19" i="15" a="1"/>
  <c r="C19" i="15" s="1"/>
  <c r="E18" i="15" a="1"/>
  <c r="E18" i="15" s="1"/>
  <c r="C18" i="15" a="1"/>
  <c r="C18" i="15" s="1"/>
  <c r="E17" i="15" a="1"/>
  <c r="E17" i="15" s="1"/>
  <c r="C17" i="15" a="1"/>
  <c r="C17" i="15" s="1"/>
  <c r="E15" i="15" a="1"/>
  <c r="E15" i="15" s="1"/>
  <c r="C15" i="15" a="1"/>
  <c r="C15" i="15" s="1"/>
  <c r="E13" i="15" a="1"/>
  <c r="E13" i="15" s="1"/>
  <c r="C13" i="15" a="1"/>
  <c r="C13" i="15" s="1"/>
  <c r="E11" i="15" a="1"/>
  <c r="E11" i="15" s="1"/>
  <c r="E10" i="15" a="1"/>
  <c r="E10" i="15" s="1"/>
  <c r="C11" i="15" a="1"/>
  <c r="C11" i="15" s="1"/>
  <c r="E12" i="15" a="1"/>
  <c r="E12" i="15" s="1"/>
  <c r="C12" i="15" a="1"/>
  <c r="C12" i="15" s="1"/>
  <c r="E9" i="15" a="1"/>
  <c r="E9" i="15" s="1"/>
  <c r="C10" i="15" a="1"/>
  <c r="C10" i="15" s="1"/>
  <c r="C9" i="15" a="1"/>
  <c r="C9" i="15" s="1"/>
  <c r="F32" i="15" a="1"/>
  <c r="F46" i="15" a="1"/>
  <c r="F44" i="15" a="1"/>
  <c r="F22" i="15" a="1"/>
  <c r="F21" i="15" a="1"/>
  <c r="F17" i="15" a="1"/>
  <c r="F11" i="15" a="1"/>
  <c r="F26" i="15" a="1"/>
  <c r="F48" i="15" a="1"/>
  <c r="F25" i="15" a="1"/>
  <c r="F23" i="15" a="1"/>
  <c r="F43" i="15" a="1"/>
  <c r="F29" i="15" a="1"/>
  <c r="F10" i="15" a="1"/>
  <c r="F18" i="15" a="1"/>
  <c r="F30" i="15" a="1"/>
  <c r="F39" i="15" a="1"/>
  <c r="F9" i="15" a="1"/>
  <c r="F15" i="15" a="1"/>
  <c r="F19" i="15" a="1"/>
  <c r="F13" i="15" a="1"/>
  <c r="F12" i="15" a="1"/>
  <c r="F20" i="15" l="1"/>
  <c r="F18" i="15"/>
  <c r="F12" i="15"/>
  <c r="F13" i="15"/>
  <c r="F19" i="15"/>
  <c r="F10" i="15"/>
  <c r="F15" i="15"/>
  <c r="F48" i="15"/>
  <c r="F46" i="15"/>
  <c r="F44" i="15"/>
  <c r="F43" i="15"/>
  <c r="F39" i="15"/>
  <c r="F32" i="15"/>
  <c r="F30" i="15"/>
  <c r="F29" i="15"/>
  <c r="F26" i="15"/>
  <c r="F25" i="15"/>
  <c r="F22" i="15"/>
  <c r="F23" i="15"/>
  <c r="F21" i="15"/>
  <c r="F17" i="15"/>
  <c r="F11" i="15"/>
  <c r="F9" i="15"/>
  <c r="C96" i="15" l="1"/>
  <c r="C94" i="15"/>
  <c r="C92" i="15"/>
  <c r="C72" i="15"/>
  <c r="C71" i="15"/>
  <c r="C70" i="15"/>
  <c r="C69" i="15"/>
  <c r="C68" i="15"/>
  <c r="C95" i="15" l="1"/>
  <c r="M4" i="5"/>
  <c r="M5" i="5"/>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3"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R4" i="5" l="1"/>
  <c r="AG3" i="1" l="1"/>
  <c r="R3" i="5" l="1"/>
  <c r="L50" i="5" l="1"/>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7" i="5"/>
  <c r="L5" i="5"/>
  <c r="L4" i="5"/>
  <c r="L3" i="5"/>
  <c r="AF4" i="1"/>
  <c r="AF5" i="1"/>
  <c r="AF6" i="1"/>
  <c r="AF7" i="1"/>
  <c r="AF8" i="1"/>
  <c r="AF9" i="1"/>
  <c r="AF10" i="1"/>
  <c r="AF11" i="1"/>
  <c r="AF12" i="1"/>
  <c r="AF13" i="1"/>
  <c r="AF14" i="1"/>
  <c r="AF15" i="1"/>
  <c r="AF16" i="1"/>
  <c r="AF17" i="1"/>
  <c r="AF18" i="1"/>
  <c r="AF19" i="1"/>
  <c r="AF20" i="1"/>
  <c r="AF21" i="1"/>
  <c r="AF22"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3" i="1"/>
  <c r="C73" i="15" l="1"/>
  <c r="O21" i="5"/>
  <c r="P21" i="5"/>
  <c r="Q21" i="5"/>
  <c r="R21" i="5"/>
  <c r="AG4" i="1"/>
  <c r="AG5" i="1"/>
  <c r="AH5" i="1" s="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3" i="1"/>
  <c r="S98" i="5" l="1"/>
  <c r="S21" i="5"/>
  <c r="AH19" i="1"/>
  <c r="AH54" i="1"/>
  <c r="AH58" i="1"/>
  <c r="AH62" i="1"/>
  <c r="AH66" i="1"/>
  <c r="AH70" i="1"/>
  <c r="AH74" i="1"/>
  <c r="AH78" i="1"/>
  <c r="AH82" i="1"/>
  <c r="AH86" i="1"/>
  <c r="AH90" i="1"/>
  <c r="AH94" i="1"/>
  <c r="AH98" i="1"/>
  <c r="AH102" i="1"/>
  <c r="AH106" i="1"/>
  <c r="AH110" i="1"/>
  <c r="AH114" i="1"/>
  <c r="AH118" i="1"/>
  <c r="AH122" i="1"/>
  <c r="AH126" i="1"/>
  <c r="AH130" i="1"/>
  <c r="AH134" i="1"/>
  <c r="AH138" i="1"/>
  <c r="AH142" i="1"/>
  <c r="AH146" i="1"/>
  <c r="AH150" i="1"/>
  <c r="AH154" i="1"/>
  <c r="AH158" i="1"/>
  <c r="AH162" i="1"/>
  <c r="AH166" i="1"/>
  <c r="AH170" i="1"/>
  <c r="AH174" i="1"/>
  <c r="AH178" i="1"/>
  <c r="AH182" i="1"/>
  <c r="AH186" i="1"/>
  <c r="AH190" i="1"/>
  <c r="AH194" i="1"/>
  <c r="AH198" i="1"/>
  <c r="AH202" i="1"/>
  <c r="AH206" i="1"/>
  <c r="AH210" i="1"/>
  <c r="AH214" i="1"/>
  <c r="AH218" i="1"/>
  <c r="AH222" i="1"/>
  <c r="AH226" i="1"/>
  <c r="AH230" i="1"/>
  <c r="AH234" i="1"/>
  <c r="AH238" i="1"/>
  <c r="AH242" i="1"/>
  <c r="AH246" i="1"/>
  <c r="AH250" i="1"/>
  <c r="AH51" i="1"/>
  <c r="AH55" i="1"/>
  <c r="AH59" i="1"/>
  <c r="AH63" i="1"/>
  <c r="AH67" i="1"/>
  <c r="AH71" i="1"/>
  <c r="AH75" i="1"/>
  <c r="AH79" i="1"/>
  <c r="AH83" i="1"/>
  <c r="AH87" i="1"/>
  <c r="AH91" i="1"/>
  <c r="AH95" i="1"/>
  <c r="AH99" i="1"/>
  <c r="AH103" i="1"/>
  <c r="AH107" i="1"/>
  <c r="AH111" i="1"/>
  <c r="AH115" i="1"/>
  <c r="AH119" i="1"/>
  <c r="AH123" i="1"/>
  <c r="AH127" i="1"/>
  <c r="AH131" i="1"/>
  <c r="AH135" i="1"/>
  <c r="AH139" i="1"/>
  <c r="AH143" i="1"/>
  <c r="AH147" i="1"/>
  <c r="AH151" i="1"/>
  <c r="AH155" i="1"/>
  <c r="AH159" i="1"/>
  <c r="AH163" i="1"/>
  <c r="AH167" i="1"/>
  <c r="AH171" i="1"/>
  <c r="AH175" i="1"/>
  <c r="AH179" i="1"/>
  <c r="AH183" i="1"/>
  <c r="AH187" i="1"/>
  <c r="AH191" i="1"/>
  <c r="AH195" i="1"/>
  <c r="AH199" i="1"/>
  <c r="AH203" i="1"/>
  <c r="AH207" i="1"/>
  <c r="AH211" i="1"/>
  <c r="AH215" i="1"/>
  <c r="AH219" i="1"/>
  <c r="AH223" i="1"/>
  <c r="AH227" i="1"/>
  <c r="AH231" i="1"/>
  <c r="AH235" i="1"/>
  <c r="AH239" i="1"/>
  <c r="AH243" i="1"/>
  <c r="AH247" i="1"/>
  <c r="AH251" i="1"/>
  <c r="AH52" i="1"/>
  <c r="AH56" i="1"/>
  <c r="AH60" i="1"/>
  <c r="AH64" i="1"/>
  <c r="AH68" i="1"/>
  <c r="AH72" i="1"/>
  <c r="AH76" i="1"/>
  <c r="AH80" i="1"/>
  <c r="AH84" i="1"/>
  <c r="AH88" i="1"/>
  <c r="AH92" i="1"/>
  <c r="AH96" i="1"/>
  <c r="AH100" i="1"/>
  <c r="AH104" i="1"/>
  <c r="AH108" i="1"/>
  <c r="AH112" i="1"/>
  <c r="AH116" i="1"/>
  <c r="AH120" i="1"/>
  <c r="AH124" i="1"/>
  <c r="AH128" i="1"/>
  <c r="AH132" i="1"/>
  <c r="AH136" i="1"/>
  <c r="AH140" i="1"/>
  <c r="AH144" i="1"/>
  <c r="AH148" i="1"/>
  <c r="AH152" i="1"/>
  <c r="AH156" i="1"/>
  <c r="AH160" i="1"/>
  <c r="AH164" i="1"/>
  <c r="AH168" i="1"/>
  <c r="AH172" i="1"/>
  <c r="AH176" i="1"/>
  <c r="AH180" i="1"/>
  <c r="AH184" i="1"/>
  <c r="AH188" i="1"/>
  <c r="AH192" i="1"/>
  <c r="AH196" i="1"/>
  <c r="AH200" i="1"/>
  <c r="AH204" i="1"/>
  <c r="AH208" i="1"/>
  <c r="AH212" i="1"/>
  <c r="AH216" i="1"/>
  <c r="AH220" i="1"/>
  <c r="AH224" i="1"/>
  <c r="AH228" i="1"/>
  <c r="AH232" i="1"/>
  <c r="AH236" i="1"/>
  <c r="AH240" i="1"/>
  <c r="AH244" i="1"/>
  <c r="AH248" i="1"/>
  <c r="AH252" i="1"/>
  <c r="AH53" i="1"/>
  <c r="AH57" i="1"/>
  <c r="AH61" i="1"/>
  <c r="AH65" i="1"/>
  <c r="AH69" i="1"/>
  <c r="AH73" i="1"/>
  <c r="AH77" i="1"/>
  <c r="AH81" i="1"/>
  <c r="AH85" i="1"/>
  <c r="AH89" i="1"/>
  <c r="AH93" i="1"/>
  <c r="AH97" i="1"/>
  <c r="AH101" i="1"/>
  <c r="AH105" i="1"/>
  <c r="AH109" i="1"/>
  <c r="AH113" i="1"/>
  <c r="AH117" i="1"/>
  <c r="AH121" i="1"/>
  <c r="AH125" i="1"/>
  <c r="AH129" i="1"/>
  <c r="AH133" i="1"/>
  <c r="AH137" i="1"/>
  <c r="AH141" i="1"/>
  <c r="AH145" i="1"/>
  <c r="AH149" i="1"/>
  <c r="AH153" i="1"/>
  <c r="AH157" i="1"/>
  <c r="AH161" i="1"/>
  <c r="AH165" i="1"/>
  <c r="AH169" i="1"/>
  <c r="AH173" i="1"/>
  <c r="AH177" i="1"/>
  <c r="AH181" i="1"/>
  <c r="AH185" i="1"/>
  <c r="AH189" i="1"/>
  <c r="AH193" i="1"/>
  <c r="AH197" i="1"/>
  <c r="AH201" i="1"/>
  <c r="AH205" i="1"/>
  <c r="AH209" i="1"/>
  <c r="AH213" i="1"/>
  <c r="AH217" i="1"/>
  <c r="AH221" i="1"/>
  <c r="AH225" i="1"/>
  <c r="AH229" i="1"/>
  <c r="AH233" i="1"/>
  <c r="AH237" i="1"/>
  <c r="AH241" i="1"/>
  <c r="AH245" i="1"/>
  <c r="AH249" i="1"/>
  <c r="AH17" i="1"/>
  <c r="AH15" i="1"/>
  <c r="AH14" i="1"/>
  <c r="AH6" i="1"/>
  <c r="AH18" i="1"/>
  <c r="AH16" i="1"/>
  <c r="AH24" i="1"/>
  <c r="AH20" i="1"/>
  <c r="AH23" i="1"/>
  <c r="AH25" i="1"/>
  <c r="AH11" i="1"/>
  <c r="AH13" i="1"/>
  <c r="AH10" i="1"/>
  <c r="AH22" i="1"/>
  <c r="AH9" i="1"/>
  <c r="AH21" i="1"/>
  <c r="AH7" i="1"/>
  <c r="AH8" i="1"/>
  <c r="AH12" i="1"/>
  <c r="Q3" i="5"/>
  <c r="P4" i="5"/>
  <c r="P5" i="5"/>
  <c r="P6" i="5"/>
  <c r="P7" i="5"/>
  <c r="P8" i="5"/>
  <c r="P9" i="5"/>
  <c r="P10" i="5"/>
  <c r="P11" i="5"/>
  <c r="P12" i="5"/>
  <c r="P13" i="5"/>
  <c r="P14" i="5"/>
  <c r="P15" i="5"/>
  <c r="P16" i="5"/>
  <c r="P17" i="5"/>
  <c r="P18" i="5"/>
  <c r="P19" i="5"/>
  <c r="P20"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3" i="5"/>
  <c r="O5" i="5"/>
  <c r="O6" i="5"/>
  <c r="O7" i="5"/>
  <c r="O8" i="5"/>
  <c r="O9" i="5"/>
  <c r="O10" i="5"/>
  <c r="O11" i="5"/>
  <c r="O12" i="5"/>
  <c r="O13" i="5"/>
  <c r="O14" i="5"/>
  <c r="O15" i="5"/>
  <c r="O16" i="5"/>
  <c r="O17" i="5"/>
  <c r="O18" i="5"/>
  <c r="O19" i="5"/>
  <c r="O20" i="5"/>
  <c r="O22" i="5"/>
  <c r="O23" i="5"/>
  <c r="O24" i="5"/>
  <c r="O25" i="5"/>
  <c r="O26" i="5"/>
  <c r="O27" i="5"/>
  <c r="O28" i="5"/>
  <c r="O29" i="5"/>
  <c r="O30" i="5"/>
  <c r="O31" i="5"/>
  <c r="O32" i="5"/>
  <c r="O33" i="5"/>
  <c r="O34" i="5"/>
  <c r="O35" i="5"/>
  <c r="O36" i="5"/>
  <c r="O37" i="5"/>
  <c r="O38" i="5"/>
  <c r="O39" i="5"/>
  <c r="O40" i="5"/>
  <c r="O41" i="5"/>
  <c r="S773" i="5" s="1"/>
  <c r="O42" i="5"/>
  <c r="O43" i="5"/>
  <c r="O44" i="5"/>
  <c r="O45" i="5"/>
  <c r="O46" i="5"/>
  <c r="O47" i="5"/>
  <c r="O48" i="5"/>
  <c r="O49" i="5"/>
  <c r="O50" i="5"/>
  <c r="O3" i="5"/>
  <c r="Q4" i="5"/>
  <c r="Q5" i="5"/>
  <c r="Q6" i="5"/>
  <c r="Q7" i="5"/>
  <c r="Q8" i="5"/>
  <c r="Q9" i="5"/>
  <c r="Q10" i="5"/>
  <c r="Q11" i="5"/>
  <c r="Q16" i="5"/>
  <c r="Q17" i="5"/>
  <c r="Q18" i="5"/>
  <c r="Q19" i="5"/>
  <c r="Q20"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AH50" i="1"/>
  <c r="AH26" i="1"/>
  <c r="AH27" i="1"/>
  <c r="AH28" i="1"/>
  <c r="AH29" i="1"/>
  <c r="AH30" i="1"/>
  <c r="AH31" i="1"/>
  <c r="AH32" i="1"/>
  <c r="AH33" i="1"/>
  <c r="AH34" i="1"/>
  <c r="AH35" i="1"/>
  <c r="AH36" i="1"/>
  <c r="AH37" i="1"/>
  <c r="AH38" i="1"/>
  <c r="AH39" i="1"/>
  <c r="AH40" i="1"/>
  <c r="AH41" i="1"/>
  <c r="AH42" i="1"/>
  <c r="AH43" i="1"/>
  <c r="AH44" i="1"/>
  <c r="AH45" i="1"/>
  <c r="AH46" i="1"/>
  <c r="AH47" i="1"/>
  <c r="AH48" i="1"/>
  <c r="AH49" i="1"/>
  <c r="S175" i="5" l="1"/>
  <c r="S49" i="5"/>
  <c r="S907" i="5"/>
  <c r="S45" i="5"/>
  <c r="S644" i="5"/>
  <c r="S37" i="5"/>
  <c r="S562" i="5"/>
  <c r="S33" i="5"/>
  <c r="S367" i="5"/>
  <c r="S29" i="5"/>
  <c r="S137" i="5"/>
  <c r="S25" i="5"/>
  <c r="S138" i="5"/>
  <c r="S20" i="5"/>
  <c r="S41" i="5"/>
  <c r="S16" i="5"/>
  <c r="S614" i="5"/>
  <c r="S12" i="5"/>
  <c r="S328" i="5"/>
  <c r="S8" i="5"/>
  <c r="S44" i="5"/>
  <c r="S40" i="5"/>
  <c r="S36" i="5"/>
  <c r="S32" i="5"/>
  <c r="S28" i="5"/>
  <c r="S24" i="5"/>
  <c r="S19" i="5"/>
  <c r="S15" i="5"/>
  <c r="S11" i="5"/>
  <c r="S7" i="5"/>
  <c r="S192" i="5"/>
  <c r="S3" i="5"/>
  <c r="S135" i="5"/>
  <c r="S47" i="5"/>
  <c r="S299" i="5"/>
  <c r="S43" i="5"/>
  <c r="S738" i="5"/>
  <c r="S39" i="5"/>
  <c r="S310" i="5"/>
  <c r="S35" i="5"/>
  <c r="S845" i="5"/>
  <c r="S31" i="5"/>
  <c r="S326" i="5"/>
  <c r="S27" i="5"/>
  <c r="S463" i="5"/>
  <c r="S23" i="5"/>
  <c r="S48" i="5"/>
  <c r="S18" i="5"/>
  <c r="S65" i="5"/>
  <c r="S14" i="5"/>
  <c r="S188" i="5"/>
  <c r="S10" i="5"/>
  <c r="S600" i="5"/>
  <c r="S6" i="5"/>
  <c r="S448" i="5"/>
  <c r="S4" i="5"/>
  <c r="S229" i="5"/>
  <c r="S50" i="5"/>
  <c r="S69" i="5"/>
  <c r="S46" i="5"/>
  <c r="S902" i="5"/>
  <c r="S42" i="5"/>
  <c r="S913" i="5"/>
  <c r="S38" i="5"/>
  <c r="S368" i="5"/>
  <c r="S34" i="5"/>
  <c r="S829" i="5"/>
  <c r="S30" i="5"/>
  <c r="S859" i="5"/>
  <c r="S26" i="5"/>
  <c r="S129" i="5"/>
  <c r="S22" i="5"/>
  <c r="S55" i="5"/>
  <c r="S17" i="5"/>
  <c r="S333" i="5"/>
  <c r="S13" i="5"/>
  <c r="S140" i="5"/>
  <c r="S9" i="5"/>
  <c r="S770" i="5"/>
  <c r="S5" i="5"/>
  <c r="S157" i="5"/>
  <c r="S426" i="5"/>
  <c r="S298" i="5"/>
  <c r="S75" i="5"/>
  <c r="S496" i="5"/>
  <c r="S723" i="5"/>
  <c r="S136" i="5"/>
  <c r="S381" i="5"/>
  <c r="S109" i="5"/>
  <c r="S74" i="5"/>
  <c r="S128" i="5"/>
  <c r="C75" i="15"/>
  <c r="C74" i="15"/>
  <c r="AH4" i="1"/>
  <c r="AH3" i="1" l="1"/>
  <c r="R8" i="5"/>
  <c r="R9" i="5"/>
  <c r="R10" i="5"/>
  <c r="R11" i="5"/>
  <c r="R12" i="5"/>
  <c r="R13" i="5"/>
  <c r="R14" i="5"/>
  <c r="R15" i="5"/>
  <c r="R16" i="5"/>
  <c r="R17" i="5"/>
  <c r="R18" i="5"/>
  <c r="R19" i="5"/>
  <c r="R20"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37" i="3"/>
  <c r="J538" i="3"/>
  <c r="J539" i="3"/>
  <c r="J540" i="3"/>
  <c r="J541" i="3"/>
  <c r="J542" i="3"/>
  <c r="J543" i="3"/>
  <c r="J544" i="3"/>
  <c r="J545" i="3"/>
</calcChain>
</file>

<file path=xl/sharedStrings.xml><?xml version="1.0" encoding="utf-8"?>
<sst xmlns="http://schemas.openxmlformats.org/spreadsheetml/2006/main" count="19080" uniqueCount="3366">
  <si>
    <t>Version 1.2</t>
  </si>
  <si>
    <t>SA-S-SD-14V1.2</t>
  </si>
  <si>
    <t>N/A</t>
  </si>
  <si>
    <t>SA-S-SD-14-V1.2</t>
  </si>
  <si>
    <t>4. Village*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</si>
  <si>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</si>
  <si>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</si>
  <si>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</si>
  <si>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</si>
  <si>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Completeness of Certified Crop information</t>
  </si>
  <si>
    <t>Completeness of Farm Unit information</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</si>
  <si>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</si>
  <si>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</si>
  <si>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</si>
  <si>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</si>
  <si>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</si>
  <si>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</si>
  <si>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</si>
  <si>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</si>
  <si>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</si>
  <si>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 xml:space="preserve">No duplicates present. </t>
  </si>
  <si>
    <t>Location of the first duplicate</t>
  </si>
  <si>
    <t>Location of the first blank cell</t>
  </si>
  <si>
    <t>No blank cells present.</t>
  </si>
  <si>
    <t>All cells are numbers</t>
  </si>
  <si>
    <t>Location of the first non-number cell</t>
  </si>
  <si>
    <t>All cells are either "Small farm" or "Large farm".</t>
  </si>
  <si>
    <t>All years are correct.</t>
  </si>
  <si>
    <t>Location of the invalid year.</t>
  </si>
  <si>
    <t>Location of the invalid size.</t>
  </si>
  <si>
    <t>All sizes are correct.</t>
  </si>
  <si>
    <t>All values are correct.</t>
  </si>
  <si>
    <t>Location of the invalid value.</t>
  </si>
  <si>
    <t>Every Internal Group Member ID is present.</t>
  </si>
  <si>
    <t>Location of the missing Internal Group Member ID.</t>
  </si>
  <si>
    <t>All combinations of crops and variety are valid.</t>
  </si>
  <si>
    <t>Location of the invalid crop and variety combination.</t>
  </si>
  <si>
    <t>All coordinates have at least 4 decimals.</t>
  </si>
  <si>
    <t>Açaí</t>
  </si>
  <si>
    <t>RA</t>
  </si>
  <si>
    <t>UEBT/RA</t>
  </si>
  <si>
    <t>Ajwain</t>
  </si>
  <si>
    <t>Aloe vera</t>
  </si>
  <si>
    <t>Aronia</t>
  </si>
  <si>
    <t>Arracacha</t>
  </si>
  <si>
    <t>Asafoetida</t>
  </si>
  <si>
    <t>Ashwagandha</t>
  </si>
  <si>
    <t>Cavendish</t>
  </si>
  <si>
    <t>Baobab</t>
  </si>
  <si>
    <t>Bluet</t>
  </si>
  <si>
    <t>Boldo</t>
  </si>
  <si>
    <t>Cassia</t>
  </si>
  <si>
    <t>Centella</t>
  </si>
  <si>
    <t>Chayote, chocho, christophine</t>
  </si>
  <si>
    <t>Citron</t>
  </si>
  <si>
    <t>Arabica</t>
  </si>
  <si>
    <t>Robusta</t>
  </si>
  <si>
    <t xml:space="preserve">Copoazú </t>
  </si>
  <si>
    <t>Cumin</t>
  </si>
  <si>
    <t xml:space="preserve">Cupuaçu </t>
  </si>
  <si>
    <t>Curcuma</t>
  </si>
  <si>
    <t>Endive</t>
  </si>
  <si>
    <t>Erica</t>
  </si>
  <si>
    <t>Eucalyptus</t>
  </si>
  <si>
    <t>Ginkgo</t>
  </si>
  <si>
    <t>Ginseng</t>
  </si>
  <si>
    <t>Guarana</t>
  </si>
  <si>
    <t>Helichrysum</t>
  </si>
  <si>
    <t>Hibiscus</t>
  </si>
  <si>
    <t>Honeybush</t>
  </si>
  <si>
    <t>Kiwi</t>
  </si>
  <si>
    <t>Lapacho</t>
  </si>
  <si>
    <t>Loquat</t>
  </si>
  <si>
    <t>Lotus</t>
  </si>
  <si>
    <t>Macadamia</t>
  </si>
  <si>
    <t>Mizuna</t>
  </si>
  <si>
    <t>Moringa</t>
  </si>
  <si>
    <t>Nasturtium</t>
  </si>
  <si>
    <t>Nectarine</t>
  </si>
  <si>
    <t>Olive</t>
  </si>
  <si>
    <t>Paprika</t>
  </si>
  <si>
    <t>Patchouli</t>
  </si>
  <si>
    <t>Pawpaw</t>
  </si>
  <si>
    <t>Plantain</t>
  </si>
  <si>
    <t>Psyllium</t>
  </si>
  <si>
    <t>Radicchio</t>
  </si>
  <si>
    <t>Rooibos</t>
  </si>
  <si>
    <t>Rose</t>
  </si>
  <si>
    <t>Sassafras</t>
  </si>
  <si>
    <t>Stevia</t>
  </si>
  <si>
    <t>Tamarillo</t>
  </si>
  <si>
    <t>Tangerine</t>
  </si>
  <si>
    <t>Terminalia</t>
  </si>
  <si>
    <t>Tulsi</t>
  </si>
  <si>
    <t>Vasaka</t>
  </si>
  <si>
    <t>Wasabi</t>
  </si>
  <si>
    <t>Yam</t>
  </si>
  <si>
    <t>* </t>
  </si>
  <si>
    <t>** </t>
  </si>
  <si>
    <t>Exploitation agricole ou membre du groupe</t>
  </si>
  <si>
    <t>1. Identifiant interne d’exploitation agricole*</t>
  </si>
  <si>
    <t>2. Identifiant national d’exploitation agricole**</t>
  </si>
  <si>
    <t>3. Identifiant interne d’exploitation agricole*</t>
  </si>
  <si>
    <t>5. Ville</t>
  </si>
  <si>
    <t>6. District/État/Province*</t>
  </si>
  <si>
    <t>7. Région d’inspection interne</t>
  </si>
  <si>
    <t>8. Superficie totale de l’exploitation agricole (ha)*</t>
  </si>
  <si>
    <t>9. Type d’exploitation agricole*</t>
  </si>
  <si>
    <t>10. Nombre d’unités agricoles*</t>
  </si>
  <si>
    <t>11. Première année de certification RA*</t>
  </si>
  <si>
    <t>EXPLOITATION AGRICOLE</t>
  </si>
  <si>
    <t>12. Prénom*</t>
  </si>
  <si>
    <t>13. Nom*</t>
  </si>
  <si>
    <t>14. Numéro de téléphone**</t>
  </si>
  <si>
    <t>15. Numéro d’identification national**</t>
  </si>
  <si>
    <t>16. Genre*</t>
  </si>
  <si>
    <t>17. Année de naissance*</t>
  </si>
  <si>
    <t>18. Taille du ménage*</t>
  </si>
  <si>
    <t>OPÉRATEUR DE L’EXPLOITATION AGRICOLE</t>
  </si>
  <si>
    <t>19. Nom</t>
  </si>
  <si>
    <t>20. Nom</t>
  </si>
  <si>
    <t>21. Numéro de téléphone</t>
  </si>
  <si>
    <t>22. Numéro d’identification national</t>
  </si>
  <si>
    <t>23. Genre</t>
  </si>
  <si>
    <t>PROPRIÉTAIRE DE L’EXPLOITATION AGRICOLE (si différent de l’OPÉRATEUR DE L’EXPLOITATION AGRICOLE) S’il y a plusieurs propriétaires, mentionner le propriétaire principal **</t>
  </si>
  <si>
    <t>24. Nombre de travailleurs permanents*</t>
  </si>
  <si>
    <t>25. Estimation du nombre de travailleurs temporaires par an*</t>
  </si>
  <si>
    <t>TRAVAILLEURS PAR MEMBRE DU GROUPE</t>
  </si>
  <si>
    <t>26. Nom de l’inspecteur interne*</t>
  </si>
  <si>
    <t>27. Année de l’inspection interne*</t>
  </si>
  <si>
    <t>28. Mois de l’inspection interne*</t>
  </si>
  <si>
    <t>29. Jour de l’inspection interne*</t>
  </si>
  <si>
    <t>DONNÉES D’INSPECTION INTERNE</t>
  </si>
  <si>
    <t>1. Identifiant interne de membre du groupe présent sur la feuille 2. Produit agricole certifié</t>
  </si>
  <si>
    <t>1. Identifiant interne de membre du groupe présent sur la feuille 3. Unité agricole</t>
  </si>
  <si>
    <t>Nom des membres du groupe</t>
  </si>
  <si>
    <t>Date d’inspection interne</t>
  </si>
  <si>
    <t>Nbre d’inspections internes effectuées ce jour-là par cet inspecteur</t>
  </si>
  <si>
    <t>Nbre total de travailleurs (si temporaire = 1 mois)</t>
  </si>
  <si>
    <t>Validation automatique des</t>
  </si>
  <si>
    <t xml:space="preserve"> données,</t>
  </si>
  <si>
    <t xml:space="preserve"> ne pas compléter</t>
  </si>
  <si>
    <t>Si vous souhaitez ajouter d’autres colonnes, veuillez les ajouter après AH</t>
  </si>
  <si>
    <t>2. Produit agricole certifié*</t>
  </si>
  <si>
    <t>3. Variété**</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</si>
  <si>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</si>
  <si>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</si>
  <si>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</si>
  <si>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</si>
  <si>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8. Volume vendu/livré au groupe les 2 années précédentes **
(en kg ou en tiges de fleurs)</t>
  </si>
  <si>
    <t>9. Volume vendu/livré au groupe les 3 années précédentes **
(en kg ou en tiges de fleurs)</t>
  </si>
  <si>
    <t>CULTURE CERTIFIÉE ET DONNÉES DE VOLUME</t>
  </si>
  <si>
    <t>1. Identifiant interne de l’exploitation agricole présent sur la feuille 1. Membre du groupe</t>
  </si>
  <si>
    <t>2. Produit agricole certifié et 3. La combinaison de variétés est présente sur la liste des produits agricoles de la feuille.</t>
  </si>
  <si>
    <t>Le volume vendu est supérieur à la récolte totale</t>
  </si>
  <si>
    <t>Croissance de la récolte</t>
  </si>
  <si>
    <t>Croissance du volume des ventes</t>
  </si>
  <si>
    <t>Rendement 
estimé/ha</t>
  </si>
  <si>
    <t>Rendement/ha
de l’année précédente</t>
  </si>
  <si>
    <t>Superficie certifiée moins la superficie totale de l’exploitation</t>
  </si>
  <si>
    <t>Membre du groupe</t>
  </si>
  <si>
    <t>Si vous souhaitez ajouter d’autres colonnes, veuillez les ajouter après Q</t>
  </si>
  <si>
    <t>2. Identifiant d’unité agricole*</t>
  </si>
  <si>
    <t>3. Superficie de l’unité agricole (ha)*</t>
  </si>
  <si>
    <t>4. Latitude (format DD)**</t>
  </si>
  <si>
    <t>5. Longitude (format DD)**</t>
  </si>
  <si>
    <t>INFORMATIONS SUR LES UNITÉS AGRICOLES DE CHAQUE EXPLOITATION AGRICOLE</t>
  </si>
  <si>
    <t>Vérification de la latitude</t>
  </si>
  <si>
    <t>Vérification de la longitude</t>
  </si>
  <si>
    <t>S’agit-il de la plus grande unité agricole</t>
  </si>
  <si>
    <t>Validation automatique des données, ne pas compléter</t>
  </si>
  <si>
    <t>Non applicable.</t>
  </si>
  <si>
    <t>Il n’y a aucun doublon.</t>
  </si>
  <si>
    <t>Emplacement du premier doublon.</t>
  </si>
  <si>
    <t>Emplacement de la première cellule vide.</t>
  </si>
  <si>
    <t>Il n’y a aucune cellule vide.</t>
  </si>
  <si>
    <t>Toutes les cellules sont des nombres</t>
  </si>
  <si>
    <t>Emplacement de la première cellule non numérique</t>
  </si>
  <si>
    <t>Toutes les cellules sont soit « Petite exploitation agricole » soit « Grande exploitation agricole ».</t>
  </si>
  <si>
    <t>Toutes les années sont correctes.</t>
  </si>
  <si>
    <t>Emplacement de l’année invalide.</t>
  </si>
  <si>
    <t>Emplacement de la taille invalide.</t>
  </si>
  <si>
    <t>Toutes les tailles sont correctes.</t>
  </si>
  <si>
    <t>Toutes les valeurs sont correctes.</t>
  </si>
  <si>
    <t>Emplacement de la valeur invalide.</t>
  </si>
  <si>
    <t>Chaque identifiant interne de membre du groupe est présent.</t>
  </si>
  <si>
    <t>Emplacement de l’identifiant interne de membre de groupe manquant.</t>
  </si>
  <si>
    <t>Toutes les combinaisons de produits agricoles et de variétés sont valides.</t>
  </si>
  <si>
    <t>Emplacement de la combinaison de produits agricoles et de variétés invalide.</t>
  </si>
  <si>
    <t>Toutes les coordonnées ont au moins 4 décimales.</t>
  </si>
  <si>
    <t xml:space="preserve">Colonne ou validation </t>
  </si>
  <si>
    <t>Critères</t>
  </si>
  <si>
    <t>État</t>
  </si>
  <si>
    <t>Méthode de calcul</t>
  </si>
  <si>
    <t>Localisation de l’erreur</t>
  </si>
  <si>
    <t>Hyperlien (cliquable)</t>
  </si>
  <si>
    <t>1. Identifiant interne de membre du groupe*</t>
  </si>
  <si>
    <t>Doit correspondre au nombre de membres du groupe dans votre système de gestion interne demandant une certification.</t>
  </si>
  <si>
    <t>Chaque 1. Identifiant interne de membre du groupe doit être unique.</t>
  </si>
  <si>
    <t>Obligatoire, si disponible. Si l’exploitation agricole dispose d’un identifiant national d’exploitation agricole, présentez cette information comme une exigence obligatoire. Sinon, remplissez la case « Non disponible ». Chaque 2. Identifiant national d’exploitation agricole devrait également comporter un 1. Identifiant interne de membre du groupe</t>
  </si>
  <si>
    <t>Champ obligatoire, aucun champ vide n’est autorisé. Un 3. Identifiant interne d’exploitation agricole unique doit être présent pour chaque 1. Identifiant interne de membre du groupe.</t>
  </si>
  <si>
    <t>Chaque 3. Identifiant interne d’exploitation agricole doit être unique.</t>
  </si>
  <si>
    <t>Champ obligatoire, aucun champ vide n’est autorisé. Un 4.Village doit être présent pour chaque 1. Identifiant interne de membre du groupe.</t>
  </si>
  <si>
    <t>Aucune, les champs vides sont autorisés</t>
  </si>
  <si>
    <t>Champ obligatoire, aucun champ vide n’est autorisé. Un 6. District/État/Province doit être présent pour chaque 1. Identifiant interne de membre du groupe.</t>
  </si>
  <si>
    <t>Champ obligatoire, aucun champ vide n’est autorisé. La 8. Superficie totale de l’exploitation (ha) doit être indiquée pour chaque 1. Identifiant interne de membre du groupe.</t>
  </si>
  <si>
    <t>Chaque valeur doit être un nombre.</t>
  </si>
  <si>
    <t>Champ obligatoire, aucun champ vide n’est autorisé. Le 9. Type d’exploitation agricole doit être présent pour chaque 1. Identifiant interne de membre du groupe.</t>
  </si>
  <si>
    <t>Chaque valeur doit indiquer soit « Petite exploitation agricole » soit « Grande exploitation agricole »</t>
  </si>
  <si>
    <t>Champ obligatoire, aucun champ vide n’est autorisé. Le 10. Nombre d’unités agricoles* doit être présent pour chaque 1. Identifiant interne de membre du groupe.</t>
  </si>
  <si>
    <t>Champ obligatoire, aucun champ vide n’est autorisé. La 11. Première année de certification* RA doit être présente pour chaque 1. Identifiant interne de membre du groupe.</t>
  </si>
  <si>
    <t>Chaque valeur doit être un nombre, égal ou supérieur à 2021</t>
  </si>
  <si>
    <t>Champ obligatoire, aucun champ vide n’est autorisé. Un 12. Nom* doit être présent pour chaque 1. Identifiant interne de membre du groupe.</t>
  </si>
  <si>
    <t>Champ obligatoire, aucun champ vide n’est autorisé. Un 13. Nom de famille* doit être présent pour chaque 1. Identifiant interne de membre du groupe.</t>
  </si>
  <si>
    <t>Obligatoire si disponible, sinon, indiquez « Non disponible ». Les champs vides ne sont pas autorisés.</t>
  </si>
  <si>
    <t>Champ obligatoire, aucun champ vide n’est autorisé. Un 16. Sexe (masculin/féminin/autre) doit être présent pour chaque 1. Identifiant interne de membre du groupe.</t>
  </si>
  <si>
    <t>Champ obligatoire, aucun champ vide n’est autorisé. Une 17. Année de naissance* doit être présente pour chaque 1. Identifiant interne de membre du groupe.</t>
  </si>
  <si>
    <t>La valeur de 17. L’année de naissance* doit être comprise entre 1900 et 2021.</t>
  </si>
  <si>
    <t>Champ obligatoire, aucun champ vide n’est autorisé. Une 18. Taille du ménage* doit être présente pour chaque 1. Identifiant interne de membre du groupe.</t>
  </si>
  <si>
    <t>La valeur de 18. La taille du ménage* doit être d’au moins 1.</t>
  </si>
  <si>
    <t>Aucun, les champs vides sont autorisés</t>
  </si>
  <si>
    <t>Champ obligatoire, aucun champ vide n’est autorisé. Un 24. Nombre de travailleurs permanents* doit être présent pour chaque 1. Identifiant interne de membre du groupe.</t>
  </si>
  <si>
    <t>La valeur du 24. Nombre de travailleurs permanents* doit être d’au moins 0.</t>
  </si>
  <si>
    <t>Champ obligatoire, aucun champ vide n’est autorisé. Un 25. Nombre estimé de travailleurs temporaires par an* doit être présent pour chaque 1. Identifiant interne de membre du groupe.</t>
  </si>
  <si>
    <t>La valeur du 25. Nombre estimé de travailleurs temporaires par an* doit être d’au moins 0.</t>
  </si>
  <si>
    <t>Champ obligatoire, aucun champ vide n’est autorisé. Un 26. Nom d’inspecteur interne* doit être présent pour chaque 1. Identifiant interne de membre du groupe.</t>
  </si>
  <si>
    <t>Champ obligatoire, aucun champ vide n’est autorisé. Une 27. Année d’inspection interne* doit être présente pour chaque 1. Identifiant interne de membre du groupe.</t>
  </si>
  <si>
    <t>La valeur de 27. L’année d’inspection interne* doit être au moins 2021.</t>
  </si>
  <si>
    <t>Champ obligatoire, aucun champ vide n’est autorisé. Un 28. Mois d’inspection interne* doit être présent pour chaque 1. Identifiant interne de membre du groupe.</t>
  </si>
  <si>
    <t>La valeur du 28. Mois d’inspection interne* doit être compris entre 1 et 12</t>
  </si>
  <si>
    <t>Champ obligatoire, aucun champ vide n’est autorisé. Un 29. Jour de l’inspection interne* doit être présent pour chaque 1. Identifiant interne de membre du groupe.</t>
  </si>
  <si>
    <t>La valeur du 29. Jour de l’inspection interne* doit être comprise entre le 1 et le 31</t>
  </si>
  <si>
    <t xml:space="preserve">Comparez le nombre d’identifiants à votre propre compte. </t>
  </si>
  <si>
    <t xml:space="preserve">Le nombre d’identifiants uniques doit correspondre au nombre d’identifiants. </t>
  </si>
  <si>
    <t>Pour chaque 1. Identifiant de membre du groupe interne, cette cellule doit être remplie (ne peut être vide)</t>
  </si>
  <si>
    <t>Vérifiez si toutes les valeurs sont des nombres.</t>
  </si>
  <si>
    <t>Vérifiez si toutes les valeurs indiquent « Petite exploitation agricole » ou « Grande exploitation agricole ».</t>
  </si>
  <si>
    <t>Vérifiez si la valeur est &gt;2020.</t>
  </si>
  <si>
    <t>Vérifiez si 1899&lt;valeur&lt;2022.</t>
  </si>
  <si>
    <t>Vérifiez si la valeur est &gt; 0.</t>
  </si>
  <si>
    <t>Vérifiez si la valeur &gt;= 0.</t>
  </si>
  <si>
    <t>Vérifiez si la valeur est &gt; 2020.</t>
  </si>
  <si>
    <t>Vérifiez si 0 &lt; valeur &lt; 13</t>
  </si>
  <si>
    <t>Vérifiez si 0 &lt; valeur &lt; 32</t>
  </si>
  <si>
    <t>Colonne ou validation</t>
  </si>
  <si>
    <t>1. Identifiant interne de membre du groupe *
(à partir de l’onglet Membre du groupe)</t>
  </si>
  <si>
    <t>Nombre de récoltes estimées déclarées pour tous les produits agricoles</t>
  </si>
  <si>
    <t>Superficie totale des cultures certifiées</t>
  </si>
  <si>
    <t>Estimation de la récolte totale (tous produits agricoles confondus)</t>
  </si>
  <si>
    <t>Estimation de la récolte totale de l’année précédente (tous produits agricoles confondus)</t>
  </si>
  <si>
    <t>Volume total vendu/livré au groupe l’année précédente (tous produits agricoles confondus)</t>
  </si>
  <si>
    <t>Nombre d’erreurs dans le volume récolté par rapport au volume vendu</t>
  </si>
  <si>
    <t>Rendement moyen estimé/hectare (tous produits agricoles confondus)</t>
  </si>
  <si>
    <t>Rendement moyen/hectare de l’année précédente (tous produits agricoles confondus)</t>
  </si>
  <si>
    <t xml:space="preserve">Chaque 1. Identifiant interne de membre du groupe doit être présent sur la feuille 1. Membre du groupe. </t>
  </si>
  <si>
    <t>Chaque 1. Identifiant interne de membre du groupe de la feuille 1. Membre du groupe doit être présent au moins une fois sur la feuille 2. Produit agricole certifié.</t>
  </si>
  <si>
    <t>Champ obligatoire, aucun champ vide n’est autorisé. Un 2. Produit agricole certifié* doit être présent pour chaque 1. Identifiant interne de membre du groupe dans la liste.</t>
  </si>
  <si>
    <t>Chaque combinaison de 2. Produit agricole certifié et de 3. Variété doit être présente dans la feuille de la liste des produits agricoles.</t>
  </si>
  <si>
    <t>Champ obligatoire, aucun champ vide n’est autorisé. La 4. Superficie de produits agricoles certifiés doit être présente pour chaque 1. Identifiant interne de membre du groupe dans la liste.</t>
  </si>
  <si>
    <t>Champ obligatoire, aucun champ vide n’est autorisé. 5. L’estimation de la récolte totale de l’année en cours* doit être présente pour chaque 1. Identifiant interne de membre du groupe dans la liste.</t>
  </si>
  <si>
    <t>Champ obligatoire, aucun champ vide n’est autorisé. La 6. Récolte totale de l’année précédente doit être présente pour chaque 1. Identifiant interne de membre du groupe dans la liste.</t>
  </si>
  <si>
    <t>Champ obligatoire, aucun champ vide n’est autorisé. Le 7. Volume vendu/livré au groupe l’année précédente doit être présent pour chaque 1. Identifiant interne de membre du groupe dans la liste.</t>
  </si>
  <si>
    <t>Comparez avec vos propres notes.</t>
  </si>
  <si>
    <t>Vérifiez si la valeur est supérieure à 0.</t>
  </si>
  <si>
    <t>Les identifiants internes de membre du groupe de la feuille 2. Produit agricole certifié sont comparés à ceux de la feuille 1. Membre du groupe</t>
  </si>
  <si>
    <t>Les identifiants internes de membre du groupe de la feuille 1. Membre du groupe sont comparés à ceux de la feuille 2. Produit agricole certifié.</t>
  </si>
  <si>
    <t>Comparez la combinaison des produits agricoles et des variétés par rapport à la liste des produits agricoles.</t>
  </si>
  <si>
    <t>Décompte de 5. L’estimation totale de la récolte de l’année en cours</t>
  </si>
  <si>
    <t>Somme de la colonne 3. Superficie des cultures certifiées</t>
  </si>
  <si>
    <t>Somme de 5. L’estimation totale de la récolte de l’année en cours (en ou en tiges de fleurs)</t>
  </si>
  <si>
    <t>Somme de 6. La récolte totale de l’année précédente (en kg ou en tiges de fleurs)</t>
  </si>
  <si>
    <t>Somme du 7. Volume vendu/livré au groupe l’année précédente (en kg ou en tiges de fleurs)</t>
  </si>
  <si>
    <t>Décompte de « ! » en Volume vendu supérieur à la récolte totale</t>
  </si>
  <si>
    <t>Moyenne de la colonne M : rendement estimé par hectare</t>
  </si>
  <si>
    <t>Moyenne de la colonne N : rendement par hectare de l’année précédente</t>
  </si>
  <si>
    <t>Total des unités de terrain des membres du groupe déclarées</t>
  </si>
  <si>
    <t>Nombre de membres du groupe pour lesquels des unités agricoles ont été déclarées</t>
  </si>
  <si>
    <t>Superficie totale de l’unité agricole</t>
  </si>
  <si>
    <t>Nombre d’unités agricoles les plus grandes</t>
  </si>
  <si>
    <t>Nombre de coordonnées fournies</t>
  </si>
  <si>
    <t>Si une latitude est indiquée, elle doit comporter au moins 4 décimales.</t>
  </si>
  <si>
    <t>Si une latitude est indiquée, elle doit être comprise entre -180 et 180</t>
  </si>
  <si>
    <t>La latitude est indiquée pour toutes les plus grandes exploitations agricoles.</t>
  </si>
  <si>
    <t>Si une longitude est indiquée, elle doit comporter au moins 4 décimales.</t>
  </si>
  <si>
    <t>Si une longitude est indiquée, elle doit être comprise entre -90 et 90.</t>
  </si>
  <si>
    <t>Les identifiants internes de membre du groupe de la feuille 3. Les unités agricoles sont comparées à celles de la feuille 1. Membre du groupe</t>
  </si>
  <si>
    <t xml:space="preserve">Pour les entrées de nombres, le nombre de décimales est pris en compte. </t>
  </si>
  <si>
    <t>Si un nombre est présent, il doit être -180&lt;=valeur&lt;=180</t>
  </si>
  <si>
    <t>Si une exploitation agricole est la plus grande exploitation, la latitude doit être un nombre.</t>
  </si>
  <si>
    <t>Si un nombre est présent, il doit être -90&lt;=valeur&lt;=90</t>
  </si>
  <si>
    <t>Si une exploitation agricole est la plus grande exploitation, la longitude doit être un nombre.</t>
  </si>
  <si>
    <t>Décompte de 3. Superficie de l’unité agricole</t>
  </si>
  <si>
    <t>Calcul du nombre d’identifiants uniques des membres du groupe dans la colonne 1. Identifiant interne de membre du groupe</t>
  </si>
  <si>
    <t>Somme du 3. Superficie de l’unité agricole</t>
  </si>
  <si>
    <t>Décompte du nombre de plus grandes unités dans la colonne H. S’agit-il de la plus grande unité agricole ?</t>
  </si>
  <si>
    <t>Le décompte minimum entre la colonne 4. Latitude et le décompte de la colonne 5. Longitude</t>
  </si>
  <si>
    <t>Annexe S13</t>
  </si>
  <si>
    <t>Le registre des membres du groupe</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</si>
  <si>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</si>
  <si>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</si>
  <si>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</si>
  <si>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</si>
  <si>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</si>
  <si>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</si>
  <si>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</si>
  <si>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</si>
  <si>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</si>
  <si>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</si>
  <si>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</si>
  <si>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</si>
  <si>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</si>
  <si>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</si>
  <si>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</si>
  <si>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</si>
  <si>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</si>
  <si>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</si>
  <si>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</si>
  <si>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</si>
  <si>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r>
      <rPr>
        <sz val="9"/>
        <color theme="1"/>
        <rFont val="Century Gothic"/>
        <family val="2"/>
      </rPr>
      <t>SA-S-SD-1-V1.1 Norme pour l’agriculture durable 2020 de Rainforest Alliance, Exigences pour les exploitations agricoles 
SA-G-SD-19-V1 Document d’orientation P :</t>
    </r>
    <r>
      <rPr>
        <sz val="9"/>
        <color theme="1"/>
        <rFont val="Century Gothic"/>
        <family val="2"/>
      </rPr>
      <t xml:space="preserve"> </t>
    </r>
    <r>
      <rPr>
        <sz val="9"/>
        <color theme="1"/>
        <rFont val="Century Gothic"/>
        <family val="2"/>
      </rPr>
      <t>Comment utiliser le Registre des membres du groupe</t>
    </r>
    <r>
      <rPr>
        <sz val="10"/>
        <color theme="1"/>
        <rFont val="Century Gothic"/>
        <family val="2"/>
      </rPr>
      <t xml:space="preserve">
		</t>
    </r>
  </si>
  <si>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</si>
  <si>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</si>
  <si>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</si>
  <si>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</si>
  <si>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</si>
  <si>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</si>
  <si>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</si>
  <si>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</si>
  <si>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</si>
  <si>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 2021 Rainforest Alliance. Tous les droits sont réservés.</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</si>
  <si>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</si>
  <si>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</si>
  <si>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Nom final du produit agricole</t>
  </si>
  <si>
    <t>Variété finale</t>
  </si>
  <si>
    <t>Champ d’application de la certification (si aucun autre produit agricole RA)</t>
  </si>
  <si>
    <t>Catégorie</t>
  </si>
  <si>
    <t>Fruits</t>
  </si>
  <si>
    <t>Acérola</t>
  </si>
  <si>
    <t>Herbes et épices</t>
  </si>
  <si>
    <t>Feuilles d’acérola</t>
  </si>
  <si>
    <t>Luzerne</t>
  </si>
  <si>
    <t>Légumes</t>
  </si>
  <si>
    <t>Piment de la Jamaïque</t>
  </si>
  <si>
    <t>Amande</t>
  </si>
  <si>
    <t>Fruits à coques</t>
  </si>
  <si>
    <t>Angélique</t>
  </si>
  <si>
    <t>Anis</t>
  </si>
  <si>
    <t>Fleurs de pommier</t>
  </si>
  <si>
    <t>Pomme</t>
  </si>
  <si>
    <t>Feuilles de pommier</t>
  </si>
  <si>
    <t>Fleurs d’abricotier</t>
  </si>
  <si>
    <t>Abricot</t>
  </si>
  <si>
    <t>Feuilles d’abricotier</t>
  </si>
  <si>
    <t>Artichaut</t>
  </si>
  <si>
    <t>Roquette</t>
  </si>
  <si>
    <t>Frêne</t>
  </si>
  <si>
    <t>Asperge</t>
  </si>
  <si>
    <t>Avocat</t>
  </si>
  <si>
    <t>Aubépine</t>
  </si>
  <si>
    <t>Banane</t>
  </si>
  <si>
    <t>Bananes latundan</t>
  </si>
  <si>
    <t>Bananes Lady Finger</t>
  </si>
  <si>
    <t>Bananes rouges</t>
  </si>
  <si>
    <t>Berbéris</t>
  </si>
  <si>
    <t>Basilic</t>
  </si>
  <si>
    <t>Laurier</t>
  </si>
  <si>
    <t>Haricot</t>
  </si>
  <si>
    <t>Betterave, betterave rouge</t>
  </si>
  <si>
    <t>Poivrons</t>
  </si>
  <si>
    <t>Bergamote</t>
  </si>
  <si>
    <t>Pimpinelle</t>
  </si>
  <si>
    <t>Myrtille</t>
  </si>
  <si>
    <t>Courge amère</t>
  </si>
  <si>
    <t>Cassis</t>
  </si>
  <si>
    <t>Feuilles de cassissier</t>
  </si>
  <si>
    <t>Poivre noir</t>
  </si>
  <si>
    <t>UEBT/RA ou RA</t>
  </si>
  <si>
    <t>Mûre</t>
  </si>
  <si>
    <t>Feuilles de mûrier</t>
  </si>
  <si>
    <t>Chardon bénit</t>
  </si>
  <si>
    <t>Feuilles de myrtillier</t>
  </si>
  <si>
    <t>Bourrache</t>
  </si>
  <si>
    <t>Mûre de Boysen</t>
  </si>
  <si>
    <t>Feuilles de mûrier de Boysen</t>
  </si>
  <si>
    <t>Brocoli</t>
  </si>
  <si>
    <t>Chou de Bruxelles</t>
  </si>
  <si>
    <t>Pimprenelle</t>
  </si>
  <si>
    <t>Courge Buttercup</t>
  </si>
  <si>
    <t>Chou</t>
  </si>
  <si>
    <t>Calebasse</t>
  </si>
  <si>
    <t>Souci</t>
  </si>
  <si>
    <t>Carvi</t>
  </si>
  <si>
    <t>Cardamome</t>
  </si>
  <si>
    <t>Œillet</t>
  </si>
  <si>
    <t>Caroube</t>
  </si>
  <si>
    <t>Carotte</t>
  </si>
  <si>
    <t>Noix de cajou</t>
  </si>
  <si>
    <t>Manioc</t>
  </si>
  <si>
    <t>Cataire</t>
  </si>
  <si>
    <t>Chou-fleur</t>
  </si>
  <si>
    <t>Poivre de Cayenne</t>
  </si>
  <si>
    <t>Céleri</t>
  </si>
  <si>
    <t>Camomille</t>
  </si>
  <si>
    <t>Blette</t>
  </si>
  <si>
    <t>Grande mauve</t>
  </si>
  <si>
    <t>Fleurs de cerisier</t>
  </si>
  <si>
    <t>Cerise</t>
  </si>
  <si>
    <t>Feuilles de cerisier</t>
  </si>
  <si>
    <t>Cerfeuil</t>
  </si>
  <si>
    <t>Chicorée</t>
  </si>
  <si>
    <t>Courge de Siam</t>
  </si>
  <si>
    <t>Piment fort</t>
  </si>
  <si>
    <t>Piment</t>
  </si>
  <si>
    <t>Piment habanero</t>
  </si>
  <si>
    <t>Piment jalapeno</t>
  </si>
  <si>
    <t>Piment poblano</t>
  </si>
  <si>
    <t>Piment serrano</t>
  </si>
  <si>
    <t>Ciboulette</t>
  </si>
  <si>
    <t>Cerfeuil musqué</t>
  </si>
  <si>
    <t>Coriandre</t>
  </si>
  <si>
    <t>Cannelle</t>
  </si>
  <si>
    <t>Cédrat</t>
  </si>
  <si>
    <t>Citronnelle</t>
  </si>
  <si>
    <t>Fleurs d’agrumes</t>
  </si>
  <si>
    <t>Agrume</t>
  </si>
  <si>
    <t>Feuilles d’agrumes</t>
  </si>
  <si>
    <t>Clémentine</t>
  </si>
  <si>
    <t>Clou de girofle</t>
  </si>
  <si>
    <t>Cacao</t>
  </si>
  <si>
    <t>Noix de coco</t>
  </si>
  <si>
    <t>Café</t>
  </si>
  <si>
    <t>Colatier</t>
  </si>
  <si>
    <t>Molène commune</t>
  </si>
  <si>
    <t>Échinacée</t>
  </si>
  <si>
    <t>Maïs</t>
  </si>
  <si>
    <t>Bleuet</t>
  </si>
  <si>
    <t>Menthe-coq</t>
  </si>
  <si>
    <t>Primevère</t>
  </si>
  <si>
    <t>Fleurs de pommier sauvage</t>
  </si>
  <si>
    <t>Pomme sauvage</t>
  </si>
  <si>
    <t>Feuilles de pommier sauvage</t>
  </si>
  <si>
    <t>Canneberge</t>
  </si>
  <si>
    <t>Feuilles de canneberge</t>
  </si>
  <si>
    <t>Menthe poivrée</t>
  </si>
  <si>
    <t>Concombre</t>
  </si>
  <si>
    <t>Curuba</t>
  </si>
  <si>
    <t>Menthe frisée</t>
  </si>
  <si>
    <t>Feuille de curry</t>
  </si>
  <si>
    <t>Marguerite</t>
  </si>
  <si>
    <t>Pissenlit</t>
  </si>
  <si>
    <t>Sureau hièble</t>
  </si>
  <si>
    <t>Fleurs de dattier</t>
  </si>
  <si>
    <t>Datte</t>
  </si>
  <si>
    <t>Feuilles de dattier</t>
  </si>
  <si>
    <t>Aneth</t>
  </si>
  <si>
    <t>Feuilles de fruit du dragon</t>
  </si>
  <si>
    <t>Aubergine</t>
  </si>
  <si>
    <t>Sureau</t>
  </si>
  <si>
    <t>Fleur de sureau</t>
  </si>
  <si>
    <t>Fenouil</t>
  </si>
  <si>
    <t>Fenugrec</t>
  </si>
  <si>
    <t>Herbes &amp; épices</t>
  </si>
  <si>
    <t>Fougères</t>
  </si>
  <si>
    <t>Fleurs</t>
  </si>
  <si>
    <t>Grande camomille</t>
  </si>
  <si>
    <t>Figue</t>
  </si>
  <si>
    <t>Gumbo filé/Sassafras</t>
  </si>
  <si>
    <t>Galanga</t>
  </si>
  <si>
    <t>Ail</t>
  </si>
  <si>
    <t>Gingembre</t>
  </si>
  <si>
    <t>Rhubarbe dorée</t>
  </si>
  <si>
    <t>Groseille à maquereau</t>
  </si>
  <si>
    <t>Feuilles de groseillier à maquereau</t>
  </si>
  <si>
    <t>Graines de paradis</t>
  </si>
  <si>
    <t>Grenadille</t>
  </si>
  <si>
    <t>Fleurs de pamplemoussier</t>
  </si>
  <si>
    <t>Pamplemousse</t>
  </si>
  <si>
    <t>Feuilles de pamplemoussier</t>
  </si>
  <si>
    <t>Raisins</t>
  </si>
  <si>
    <t>Haricot vert</t>
  </si>
  <si>
    <t>Goyave</t>
  </si>
  <si>
    <t>Feuilles de goyavier</t>
  </si>
  <si>
    <t>Noisette</t>
  </si>
  <si>
    <t>Cœur de palmier</t>
  </si>
  <si>
    <t>Bruyère</t>
  </si>
  <si>
    <t>Chanvre</t>
  </si>
  <si>
    <t>Houblon</t>
  </si>
  <si>
    <t>Marrube</t>
  </si>
  <si>
    <t>Raifort</t>
  </si>
  <si>
    <t>Hysope</t>
  </si>
  <si>
    <t>Groseille à maquereau indienne</t>
  </si>
  <si>
    <t>Jacquier</t>
  </si>
  <si>
    <t>Jasmin</t>
  </si>
  <si>
    <t>Cirouelle/Mombin</t>
  </si>
  <si>
    <t>Baie de genévrier</t>
  </si>
  <si>
    <t>Chou frisé</t>
  </si>
  <si>
    <t>Alchémille</t>
  </si>
  <si>
    <t>Lavande</t>
  </si>
  <si>
    <t>Fougère à feuilles de cuir</t>
  </si>
  <si>
    <t>Poireau</t>
  </si>
  <si>
    <t>Mélisse</t>
  </si>
  <si>
    <t>Fleurs de citronnier</t>
  </si>
  <si>
    <t>Feuilles de citronnier</t>
  </si>
  <si>
    <t>Myrte citronnée</t>
  </si>
  <si>
    <t>Verveine citronnée</t>
  </si>
  <si>
    <t>Laitue</t>
  </si>
  <si>
    <t>Réglisse</t>
  </si>
  <si>
    <t>Fleurs de citronnier vert</t>
  </si>
  <si>
    <t>Citron vert</t>
  </si>
  <si>
    <t>Feuilles de citronnier vert</t>
  </si>
  <si>
    <t>Tilleul</t>
  </si>
  <si>
    <t>Livèche</t>
  </si>
  <si>
    <t>Fleurs de litchi</t>
  </si>
  <si>
    <t>Litchi</t>
  </si>
  <si>
    <t>Feuilles de litchi</t>
  </si>
  <si>
    <t>Muscadier</t>
  </si>
  <si>
    <t>Mauve</t>
  </si>
  <si>
    <t>Fleurs de mandarinier</t>
  </si>
  <si>
    <t>Mandarine</t>
  </si>
  <si>
    <t>Feuilles de mandarinier</t>
  </si>
  <si>
    <t>Mangue</t>
  </si>
  <si>
    <t>Feuilles de manguier</t>
  </si>
  <si>
    <t>Mangoustan</t>
  </si>
  <si>
    <t>Marjolaine</t>
  </si>
  <si>
    <t>Guimauve</t>
  </si>
  <si>
    <t>Reine des prés</t>
  </si>
  <si>
    <t>Fleurs de melon</t>
  </si>
  <si>
    <t>Melon</t>
  </si>
  <si>
    <t>Cantaloup</t>
  </si>
  <si>
    <t>Melon Honeydrew</t>
  </si>
  <si>
    <t>Feuilles de melon</t>
  </si>
  <si>
    <t>Menthe</t>
  </si>
  <si>
    <t>Moutarde</t>
  </si>
  <si>
    <t>Feuilles de moutarde</t>
  </si>
  <si>
    <t>Neem</t>
  </si>
  <si>
    <t>Feuilles de neem</t>
  </si>
  <si>
    <t>Grande ortie</t>
  </si>
  <si>
    <t>Nigelle</t>
  </si>
  <si>
    <t>Noix de muscade</t>
  </si>
  <si>
    <t>Avoine</t>
  </si>
  <si>
    <t>Palmier à huile</t>
  </si>
  <si>
    <t>Oignon</t>
  </si>
  <si>
    <t>Fleurs d’oranger</t>
  </si>
  <si>
    <t>Orange</t>
  </si>
  <si>
    <t>Feuilles d’oranger</t>
  </si>
  <si>
    <t>Origan</t>
  </si>
  <si>
    <t>Autres bananes</t>
  </si>
  <si>
    <t>Spécifié par le TC</t>
  </si>
  <si>
    <t>Autres fruits frais</t>
  </si>
  <si>
    <t>Autres légumes frais</t>
  </si>
  <si>
    <t>Autres herbes et épices</t>
  </si>
  <si>
    <t>Autres noix et graines</t>
  </si>
  <si>
    <t>Autres plantes ornementales</t>
  </si>
  <si>
    <t>Orthosiphon</t>
  </si>
  <si>
    <t>Feuilles de palmier</t>
  </si>
  <si>
    <t>Papaye</t>
  </si>
  <si>
    <t>Persil</t>
  </si>
  <si>
    <t>Fleurs de fruit de la passion</t>
  </si>
  <si>
    <t>Feuilles de fruit de la passion</t>
  </si>
  <si>
    <t>Fruit de la passion/Gulupa</t>
  </si>
  <si>
    <t>Pois</t>
  </si>
  <si>
    <t>Pêche/Durazno</t>
  </si>
  <si>
    <t>Fleurs de pêcher</t>
  </si>
  <si>
    <t>Feuilles de pêcher</t>
  </si>
  <si>
    <t>Cacahuète</t>
  </si>
  <si>
    <t>Fleurs de poirier</t>
  </si>
  <si>
    <t>Poire</t>
  </si>
  <si>
    <t>Feuilles de poirier</t>
  </si>
  <si>
    <t>Noix de pécan</t>
  </si>
  <si>
    <t>Pivoine</t>
  </si>
  <si>
    <t>Physalis/Groseille du Cap</t>
  </si>
  <si>
    <t>Piment d’ornement</t>
  </si>
  <si>
    <t>Ananas</t>
  </si>
  <si>
    <t>Feuilles d’ananas</t>
  </si>
  <si>
    <t>Pistache</t>
  </si>
  <si>
    <t>Pitaya/Fruit du dragon</t>
  </si>
  <si>
    <t>Fleurs de prunier</t>
  </si>
  <si>
    <t>Prune</t>
  </si>
  <si>
    <t>Feuilles de prunier</t>
  </si>
  <si>
    <t>Grenade</t>
  </si>
  <si>
    <t>Feuilles de grenadier</t>
  </si>
  <si>
    <t>Pavot</t>
  </si>
  <si>
    <t>Pomme de terre</t>
  </si>
  <si>
    <t>Citrouille</t>
  </si>
  <si>
    <t>Radis</t>
  </si>
  <si>
    <t>Ramboutan</t>
  </si>
  <si>
    <t>Framboise</t>
  </si>
  <si>
    <t>Feuilles de framboisier</t>
  </si>
  <si>
    <t>Groseille</t>
  </si>
  <si>
    <t>Feuilles de groseillier</t>
  </si>
  <si>
    <t>Rhubarbe</t>
  </si>
  <si>
    <t>Cynorhodon</t>
  </si>
  <si>
    <t>Romarin</t>
  </si>
  <si>
    <t>Rue des jardins</t>
  </si>
  <si>
    <t>Carthame</t>
  </si>
  <si>
    <t>Safran</t>
  </si>
  <si>
    <t>Sauge</t>
  </si>
  <si>
    <t>Sauge salvia</t>
  </si>
  <si>
    <t>Sapote/Chikoo</t>
  </si>
  <si>
    <t>Salsepareille</t>
  </si>
  <si>
    <t>Sarriette</t>
  </si>
  <si>
    <t>Tilleul argenté</t>
  </si>
  <si>
    <t>Oseille</t>
  </si>
  <si>
    <t>Corossol</t>
  </si>
  <si>
    <t>Menthe verte</t>
  </si>
  <si>
    <t>Épices</t>
  </si>
  <si>
    <t>Épinard</t>
  </si>
  <si>
    <t>Courge</t>
  </si>
  <si>
    <t>Millepertuis</t>
  </si>
  <si>
    <t>Anis étoilé</t>
  </si>
  <si>
    <t>Ortie piquante</t>
  </si>
  <si>
    <t>Tilleur de roche</t>
  </si>
  <si>
    <t>Fleurs de fraisier</t>
  </si>
  <si>
    <t>Fraise</t>
  </si>
  <si>
    <t>Feuilles de fraisier</t>
  </si>
  <si>
    <t>Tournesol</t>
  </si>
  <si>
    <t>Mûre sucrée</t>
  </si>
  <si>
    <t>Fenouil doux</t>
  </si>
  <si>
    <t>Grenadille sucrée</t>
  </si>
  <si>
    <t>Oignon doux</t>
  </si>
  <si>
    <t>Patate douce</t>
  </si>
  <si>
    <t>Racine de taïga</t>
  </si>
  <si>
    <t>Fleurs de tangerine</t>
  </si>
  <si>
    <t>Feuilles de tangerine</t>
  </si>
  <si>
    <t>Taro/Kalo</t>
  </si>
  <si>
    <t>Estragon</t>
  </si>
  <si>
    <t>Théier</t>
  </si>
  <si>
    <t>Thé</t>
  </si>
  <si>
    <t>Thym</t>
  </si>
  <si>
    <t>Tomate</t>
  </si>
  <si>
    <t>Valériane</t>
  </si>
  <si>
    <t>Vanille</t>
  </si>
  <si>
    <t>Feuillages divers</t>
  </si>
  <si>
    <t>Verveine</t>
  </si>
  <si>
    <t>Cresson de fontaine</t>
  </si>
  <si>
    <t>Poivre blanc</t>
  </si>
  <si>
    <t>Fleurs de poirier sauvage</t>
  </si>
  <si>
    <t>Poire sauvage</t>
  </si>
  <si>
    <t>Feuilles de poirier sauvage</t>
  </si>
  <si>
    <t>Écorce de saule</t>
  </si>
  <si>
    <t>Épilobe</t>
  </si>
  <si>
    <t>Millefeuille</t>
  </si>
  <si>
    <t>Yerba maté</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</si>
  <si>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</si>
  <si>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</si>
  <si>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</si>
  <si>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</si>
  <si>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</si>
  <si>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</si>
  <si>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</si>
  <si>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</si>
  <si>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</si>
  <si>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</si>
  <si>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</si>
  <si>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</si>
  <si>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</si>
  <si>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</si>
  <si>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</si>
  <si>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</si>
  <si>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</si>
  <si>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</si>
  <si>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</si>
  <si>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</si>
  <si>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Champ obligatoire  </t>
  </si>
  <si>
    <t>Aucune cellule vide n’est autorisée </t>
  </si>
  <si>
    <t>Champ obligatoire si disponible </t>
  </si>
  <si>
    <t>Les cellules vides ne sont pas autorisées, mais la mention « non disponible » peut être utilisée </t>
  </si>
  <si>
    <t>GN001</t>
  </si>
  <si>
    <t>NON DISPONIBLE</t>
  </si>
  <si>
    <t>GAN 1</t>
  </si>
  <si>
    <t>BIANKOUMA</t>
  </si>
  <si>
    <t>MAN</t>
  </si>
  <si>
    <t>TONPKI</t>
  </si>
  <si>
    <t>BAKAYOKO</t>
  </si>
  <si>
    <t>WOHI</t>
  </si>
  <si>
    <t>c0095470939</t>
  </si>
  <si>
    <t>H</t>
  </si>
  <si>
    <t>BAKAYOKO TIA</t>
  </si>
  <si>
    <t>GN002</t>
  </si>
  <si>
    <t xml:space="preserve">GN002 </t>
  </si>
  <si>
    <t xml:space="preserve">GBONGUE </t>
  </si>
  <si>
    <t>BLE LOUA JULES</t>
  </si>
  <si>
    <t>GN003</t>
  </si>
  <si>
    <t>GAN2</t>
  </si>
  <si>
    <t xml:space="preserve">SOUMAHORO </t>
  </si>
  <si>
    <t>GONE GUIAGNY</t>
  </si>
  <si>
    <t>0708393723</t>
  </si>
  <si>
    <t>C0109600330</t>
  </si>
  <si>
    <t>GN004</t>
  </si>
  <si>
    <t>THE</t>
  </si>
  <si>
    <t xml:space="preserve">DIOMANDE </t>
  </si>
  <si>
    <t>VALLET PASCAL</t>
  </si>
  <si>
    <t>C0073911122</t>
  </si>
  <si>
    <t>GN005</t>
  </si>
  <si>
    <t>GAN</t>
  </si>
  <si>
    <t>DIOAMANDE</t>
  </si>
  <si>
    <t>LOUALOU MARIE</t>
  </si>
  <si>
    <t>F</t>
  </si>
  <si>
    <t>GN006</t>
  </si>
  <si>
    <t xml:space="preserve">GOGBEU </t>
  </si>
  <si>
    <t>CELESTIN</t>
  </si>
  <si>
    <t>GN007</t>
  </si>
  <si>
    <t xml:space="preserve">MOMINE </t>
  </si>
  <si>
    <t>LOUA TIEMOKO</t>
  </si>
  <si>
    <t>0749372030</t>
  </si>
  <si>
    <t>C0068570053</t>
  </si>
  <si>
    <t>GN008</t>
  </si>
  <si>
    <t xml:space="preserve">TOURE </t>
  </si>
  <si>
    <t>LOUA MEDARD</t>
  </si>
  <si>
    <t>GN009</t>
  </si>
  <si>
    <t>KLA MATHIEU</t>
  </si>
  <si>
    <t>C0064881948</t>
  </si>
  <si>
    <t>GN010</t>
  </si>
  <si>
    <t>GAN 2</t>
  </si>
  <si>
    <t xml:space="preserve">BAKAYOKO </t>
  </si>
  <si>
    <t>LOUA AMBROISE</t>
  </si>
  <si>
    <t>c0068458254</t>
  </si>
  <si>
    <t>GN011</t>
  </si>
  <si>
    <t xml:space="preserve">GONDO </t>
  </si>
  <si>
    <t>GONTY LOUA</t>
  </si>
  <si>
    <t>C0078379145</t>
  </si>
  <si>
    <t>GN012</t>
  </si>
  <si>
    <t>BLONDE</t>
  </si>
  <si>
    <t>GN013</t>
  </si>
  <si>
    <t>LAGO</t>
  </si>
  <si>
    <t>BLAISE</t>
  </si>
  <si>
    <t>GN014</t>
  </si>
  <si>
    <t>BAMBA</t>
  </si>
  <si>
    <t>LOUH</t>
  </si>
  <si>
    <t>0749438708</t>
  </si>
  <si>
    <t>GN015</t>
  </si>
  <si>
    <t>DROH</t>
  </si>
  <si>
    <t>JEAN</t>
  </si>
  <si>
    <t>C0112274984</t>
  </si>
  <si>
    <t>GN016</t>
  </si>
  <si>
    <t>DOSSO</t>
  </si>
  <si>
    <t>ALEX</t>
  </si>
  <si>
    <t>GN017</t>
  </si>
  <si>
    <t xml:space="preserve">BAMBA </t>
  </si>
  <si>
    <t>BLE</t>
  </si>
  <si>
    <t>GN018</t>
  </si>
  <si>
    <t>DION</t>
  </si>
  <si>
    <t>DAN DAVID</t>
  </si>
  <si>
    <t>GN019</t>
  </si>
  <si>
    <t xml:space="preserve">MANIGA </t>
  </si>
  <si>
    <t>LOUA SAMMUEL</t>
  </si>
  <si>
    <t>GN020</t>
  </si>
  <si>
    <t>TIA KOUE</t>
  </si>
  <si>
    <t>C1002135585</t>
  </si>
  <si>
    <t>GN021</t>
  </si>
  <si>
    <t>SERGE</t>
  </si>
  <si>
    <t>GN022</t>
  </si>
  <si>
    <t>GBONGUE (BIANKOUMA)</t>
  </si>
  <si>
    <t>GN023</t>
  </si>
  <si>
    <t>SIGUI</t>
  </si>
  <si>
    <t>GOUEU JEROME</t>
  </si>
  <si>
    <t>GN024</t>
  </si>
  <si>
    <t>GUEU</t>
  </si>
  <si>
    <t>C0073729554</t>
  </si>
  <si>
    <t>GN025</t>
  </si>
  <si>
    <t>BODE</t>
  </si>
  <si>
    <t>GN026</t>
  </si>
  <si>
    <t>GUEU OLIVIER</t>
  </si>
  <si>
    <t>C0076973169</t>
  </si>
  <si>
    <t>GN027</t>
  </si>
  <si>
    <t>SINGO</t>
  </si>
  <si>
    <t>C0072102927</t>
  </si>
  <si>
    <t>GN028</t>
  </si>
  <si>
    <t xml:space="preserve">DOUEU </t>
  </si>
  <si>
    <t>DROH INNOCENT</t>
  </si>
  <si>
    <t>GN029</t>
  </si>
  <si>
    <t>MOMINE</t>
  </si>
  <si>
    <t>C0074711329</t>
  </si>
  <si>
    <t>GN030</t>
  </si>
  <si>
    <t>VIENNE</t>
  </si>
  <si>
    <t>0749373337</t>
  </si>
  <si>
    <t>c0072103148</t>
  </si>
  <si>
    <t>GN031</t>
  </si>
  <si>
    <t>GUE JEAN</t>
  </si>
  <si>
    <t>C006489361</t>
  </si>
  <si>
    <t>GN032</t>
  </si>
  <si>
    <t>C0094298563</t>
  </si>
  <si>
    <t>GN033</t>
  </si>
  <si>
    <t>BAFFO GUE DROH</t>
  </si>
  <si>
    <t>GN034</t>
  </si>
  <si>
    <t>SAHI OLIVIER</t>
  </si>
  <si>
    <t>GN035</t>
  </si>
  <si>
    <t xml:space="preserve">DOSSO </t>
  </si>
  <si>
    <t>GOLOU SATY</t>
  </si>
  <si>
    <t>C0064850519</t>
  </si>
  <si>
    <t>GN036</t>
  </si>
  <si>
    <t>LOUA</t>
  </si>
  <si>
    <t>MALICK</t>
  </si>
  <si>
    <t>C0064383428</t>
  </si>
  <si>
    <t>GN037</t>
  </si>
  <si>
    <t>SINGO ERIC</t>
  </si>
  <si>
    <t>C0073568168</t>
  </si>
  <si>
    <t>GN038</t>
  </si>
  <si>
    <t>C0098161821</t>
  </si>
  <si>
    <t>GN039</t>
  </si>
  <si>
    <t xml:space="preserve">KONE </t>
  </si>
  <si>
    <t>GBONGUE (GAN2)</t>
  </si>
  <si>
    <t>GN040</t>
  </si>
  <si>
    <t>KONAN</t>
  </si>
  <si>
    <t>MATO ROBERT</t>
  </si>
  <si>
    <t>GN041</t>
  </si>
  <si>
    <t xml:space="preserve">SEDE </t>
  </si>
  <si>
    <t>KONE</t>
  </si>
  <si>
    <t>GN042</t>
  </si>
  <si>
    <t>GBONGUE (GAN 1)</t>
  </si>
  <si>
    <t>0151224018</t>
  </si>
  <si>
    <t>C0207567896</t>
  </si>
  <si>
    <t>GN043</t>
  </si>
  <si>
    <t>GBONGUE MICKAEL</t>
  </si>
  <si>
    <t>GN044</t>
  </si>
  <si>
    <t xml:space="preserve">MAINGA </t>
  </si>
  <si>
    <t>MOMINE JOSEPH</t>
  </si>
  <si>
    <t>C0092708411</t>
  </si>
  <si>
    <t>GN045</t>
  </si>
  <si>
    <t>TIA KOBY</t>
  </si>
  <si>
    <t>0748673497</t>
  </si>
  <si>
    <t>C0089096228</t>
  </si>
  <si>
    <t>GN046</t>
  </si>
  <si>
    <t>C0073982490</t>
  </si>
  <si>
    <t>GN047</t>
  </si>
  <si>
    <t xml:space="preserve">KPATA </t>
  </si>
  <si>
    <t>DROGON</t>
  </si>
  <si>
    <t>BAKAYOKO MICHEL (KPATA)</t>
  </si>
  <si>
    <t>GN048</t>
  </si>
  <si>
    <t>TIA EMMANUEL</t>
  </si>
  <si>
    <t>GN049</t>
  </si>
  <si>
    <t>GBONGUE RICKSON</t>
  </si>
  <si>
    <t>0758167201</t>
  </si>
  <si>
    <t>GN050</t>
  </si>
  <si>
    <t>SAHI LUCIEN</t>
  </si>
  <si>
    <t>C006422186</t>
  </si>
  <si>
    <t>GN051</t>
  </si>
  <si>
    <t xml:space="preserve">OULAHI </t>
  </si>
  <si>
    <t>GNAGNAN PAULINE</t>
  </si>
  <si>
    <t>C0082924485</t>
  </si>
  <si>
    <t>GN052</t>
  </si>
  <si>
    <t>DIOMANDE</t>
  </si>
  <si>
    <t>KLA (GAN 1)</t>
  </si>
  <si>
    <t>GN053</t>
  </si>
  <si>
    <t>LOUA ANDERSON</t>
  </si>
  <si>
    <t>GN054</t>
  </si>
  <si>
    <t xml:space="preserve">TIA </t>
  </si>
  <si>
    <t>0747809939</t>
  </si>
  <si>
    <t>C0087034484</t>
  </si>
  <si>
    <t>GN055</t>
  </si>
  <si>
    <t>KELETIGUI</t>
  </si>
  <si>
    <t>GN056</t>
  </si>
  <si>
    <t>TIA BANGALY</t>
  </si>
  <si>
    <t>C0091598569</t>
  </si>
  <si>
    <t>GN057</t>
  </si>
  <si>
    <t>DINGOUIN</t>
  </si>
  <si>
    <t>VEH</t>
  </si>
  <si>
    <t>GBONGUE</t>
  </si>
  <si>
    <t>GN058</t>
  </si>
  <si>
    <t>TIA PAUL</t>
  </si>
  <si>
    <t>C3490009479</t>
  </si>
  <si>
    <t>GN059</t>
  </si>
  <si>
    <t>KOUENE JONAS</t>
  </si>
  <si>
    <t>C0093761461</t>
  </si>
  <si>
    <t>GN060</t>
  </si>
  <si>
    <t>JEAN ( GAN 1)</t>
  </si>
  <si>
    <t>GN061</t>
  </si>
  <si>
    <t xml:space="preserve">TIEMOKO </t>
  </si>
  <si>
    <t>SIMPLICE</t>
  </si>
  <si>
    <t>GN062</t>
  </si>
  <si>
    <t xml:space="preserve">BOUAGADE </t>
  </si>
  <si>
    <t>0171934383</t>
  </si>
  <si>
    <t>C0068519403</t>
  </si>
  <si>
    <t>GN063</t>
  </si>
  <si>
    <t>GOGBEU</t>
  </si>
  <si>
    <t>0748780047</t>
  </si>
  <si>
    <t>C0068442659</t>
  </si>
  <si>
    <t>GN064</t>
  </si>
  <si>
    <t>KLA  (GAN 2)</t>
  </si>
  <si>
    <t>GN065</t>
  </si>
  <si>
    <t>LAZARE</t>
  </si>
  <si>
    <t>0708800288</t>
  </si>
  <si>
    <t>C0068442008</t>
  </si>
  <si>
    <t>GN066</t>
  </si>
  <si>
    <t xml:space="preserve">WOHI </t>
  </si>
  <si>
    <t>ARMAND</t>
  </si>
  <si>
    <t>0708092630</t>
  </si>
  <si>
    <t>GN067</t>
  </si>
  <si>
    <t>LOUA ( GAN 1)</t>
  </si>
  <si>
    <t>GN068</t>
  </si>
  <si>
    <t>TIA</t>
  </si>
  <si>
    <t>PAUL</t>
  </si>
  <si>
    <t>GN069</t>
  </si>
  <si>
    <t>GAN-SANTA</t>
  </si>
  <si>
    <t xml:space="preserve">SANDE </t>
  </si>
  <si>
    <t>C0090748862</t>
  </si>
  <si>
    <t>GN070</t>
  </si>
  <si>
    <t>ZIAN</t>
  </si>
  <si>
    <t>GN071</t>
  </si>
  <si>
    <t>LOUA ALBERT</t>
  </si>
  <si>
    <t>C0078214242</t>
  </si>
  <si>
    <t>GN072</t>
  </si>
  <si>
    <t>VALLET-TY</t>
  </si>
  <si>
    <t>0758089744</t>
  </si>
  <si>
    <t>C0072101546</t>
  </si>
  <si>
    <t>GN073</t>
  </si>
  <si>
    <t>MINGA</t>
  </si>
  <si>
    <t>TIA VICTOR</t>
  </si>
  <si>
    <t>0779771202</t>
  </si>
  <si>
    <t>C0072497177</t>
  </si>
  <si>
    <t>GN074</t>
  </si>
  <si>
    <t xml:space="preserve">KOUAME </t>
  </si>
  <si>
    <t>KOUASSI GUILLAUME</t>
  </si>
  <si>
    <t>0769310869</t>
  </si>
  <si>
    <t>GN075</t>
  </si>
  <si>
    <t>LOUKOU</t>
  </si>
  <si>
    <t>BROU AUGUSTIN</t>
  </si>
  <si>
    <t>0747559219</t>
  </si>
  <si>
    <t>GN076</t>
  </si>
  <si>
    <t>JACQUES TIA</t>
  </si>
  <si>
    <t>C0073024747</t>
  </si>
  <si>
    <t>GN077</t>
  </si>
  <si>
    <t xml:space="preserve">LOUA </t>
  </si>
  <si>
    <t>SANDE FABRICE</t>
  </si>
  <si>
    <t>GN078</t>
  </si>
  <si>
    <t>GN079</t>
  </si>
  <si>
    <t>COULIBALY</t>
  </si>
  <si>
    <t>0798870094</t>
  </si>
  <si>
    <t>C0090354090</t>
  </si>
  <si>
    <t>GN080</t>
  </si>
  <si>
    <t>ALEXIS</t>
  </si>
  <si>
    <t>0703923920</t>
  </si>
  <si>
    <t>GN081</t>
  </si>
  <si>
    <t xml:space="preserve">KESSE </t>
  </si>
  <si>
    <t>DANH JEAN</t>
  </si>
  <si>
    <t>0143271973</t>
  </si>
  <si>
    <t>C0092941146</t>
  </si>
  <si>
    <t>GN082</t>
  </si>
  <si>
    <t>KESSE</t>
  </si>
  <si>
    <t>0544058123</t>
  </si>
  <si>
    <t>GN083</t>
  </si>
  <si>
    <t xml:space="preserve">SIABA </t>
  </si>
  <si>
    <t>DANIEL</t>
  </si>
  <si>
    <t>GN084</t>
  </si>
  <si>
    <t>0574696287</t>
  </si>
  <si>
    <t>C0068457714</t>
  </si>
  <si>
    <t>GN085</t>
  </si>
  <si>
    <t xml:space="preserve">KONE MAKOURA </t>
  </si>
  <si>
    <t>CECILLE</t>
  </si>
  <si>
    <t>0779168473</t>
  </si>
  <si>
    <t>C0069706699</t>
  </si>
  <si>
    <t>GN086</t>
  </si>
  <si>
    <t>GOGBEU KEYA VINCENT</t>
  </si>
  <si>
    <t>C0078189555</t>
  </si>
  <si>
    <t>GN087</t>
  </si>
  <si>
    <t xml:space="preserve">GBOGBO </t>
  </si>
  <si>
    <t>THEOPHILE</t>
  </si>
  <si>
    <t>C0073585259</t>
  </si>
  <si>
    <t>GN088</t>
  </si>
  <si>
    <t>MANGA CELESTIN</t>
  </si>
  <si>
    <t>0758028121</t>
  </si>
  <si>
    <t>C000829040</t>
  </si>
  <si>
    <t>GN089</t>
  </si>
  <si>
    <t xml:space="preserve">ZOH </t>
  </si>
  <si>
    <t>0584191364</t>
  </si>
  <si>
    <t>C9905905010167</t>
  </si>
  <si>
    <t>GN090</t>
  </si>
  <si>
    <t>BAYO</t>
  </si>
  <si>
    <t>ZOH JEROME</t>
  </si>
  <si>
    <t>0173173251</t>
  </si>
  <si>
    <t>GN091</t>
  </si>
  <si>
    <t>SADIA</t>
  </si>
  <si>
    <t>0708075568</t>
  </si>
  <si>
    <t>C019900463133</t>
  </si>
  <si>
    <t>GN092</t>
  </si>
  <si>
    <t>BALLE</t>
  </si>
  <si>
    <t>MANIGA</t>
  </si>
  <si>
    <t>C0072639421</t>
  </si>
  <si>
    <t>GN093</t>
  </si>
  <si>
    <t>0777397000</t>
  </si>
  <si>
    <t>C0121773946</t>
  </si>
  <si>
    <t>GN094</t>
  </si>
  <si>
    <t xml:space="preserve">GASSO </t>
  </si>
  <si>
    <t>GONDO</t>
  </si>
  <si>
    <t>0747055719</t>
  </si>
  <si>
    <t>C020640742</t>
  </si>
  <si>
    <t>GN095</t>
  </si>
  <si>
    <t>KPAN</t>
  </si>
  <si>
    <t>GOSSE</t>
  </si>
  <si>
    <t>0142812735</t>
  </si>
  <si>
    <t>GN096</t>
  </si>
  <si>
    <t xml:space="preserve">YAKE </t>
  </si>
  <si>
    <t>VEH VINCENT</t>
  </si>
  <si>
    <t>C0099247746</t>
  </si>
  <si>
    <t>GN097</t>
  </si>
  <si>
    <t xml:space="preserve">GOUEU </t>
  </si>
  <si>
    <t>PARFAIT</t>
  </si>
  <si>
    <t>C0206754703</t>
  </si>
  <si>
    <t>GN098</t>
  </si>
  <si>
    <t>0172773044</t>
  </si>
  <si>
    <t>C990690500240</t>
  </si>
  <si>
    <t>GN099</t>
  </si>
  <si>
    <t>LOUA ALPHONSE</t>
  </si>
  <si>
    <t>0564356098</t>
  </si>
  <si>
    <t>C0068479796</t>
  </si>
  <si>
    <t>GN100</t>
  </si>
  <si>
    <t>GAN -SANTA</t>
  </si>
  <si>
    <t>ZOH SYLVAIN</t>
  </si>
  <si>
    <t>0702905280</t>
  </si>
  <si>
    <t>GN101</t>
  </si>
  <si>
    <t>ZOUANGOUIN</t>
  </si>
  <si>
    <t>KOUASSI FRANCIS</t>
  </si>
  <si>
    <t>0506431115</t>
  </si>
  <si>
    <t>C0039683120</t>
  </si>
  <si>
    <t>GN102</t>
  </si>
  <si>
    <t xml:space="preserve">SOPOUDE </t>
  </si>
  <si>
    <t>SERGES</t>
  </si>
  <si>
    <t>0749327647</t>
  </si>
  <si>
    <t>GN103</t>
  </si>
  <si>
    <t>ANDRE</t>
  </si>
  <si>
    <t>0707821454</t>
  </si>
  <si>
    <t>C0092570489</t>
  </si>
  <si>
    <t>GN104</t>
  </si>
  <si>
    <t>ZOH ANICE</t>
  </si>
  <si>
    <t>0777101069</t>
  </si>
  <si>
    <t>C0092742563</t>
  </si>
  <si>
    <t>GN105</t>
  </si>
  <si>
    <t>GUENE</t>
  </si>
  <si>
    <t>GOUANIN GISELE</t>
  </si>
  <si>
    <t>0777484464</t>
  </si>
  <si>
    <t>GN106</t>
  </si>
  <si>
    <t xml:space="preserve">BAKOUAN </t>
  </si>
  <si>
    <t>BASSION AROUNA</t>
  </si>
  <si>
    <t>0586082533</t>
  </si>
  <si>
    <t>BF06020202300000130</t>
  </si>
  <si>
    <t>GN107</t>
  </si>
  <si>
    <t>BAZIE</t>
  </si>
  <si>
    <t>AMEDE</t>
  </si>
  <si>
    <t>0757475072</t>
  </si>
  <si>
    <t>BF01050200600000935</t>
  </si>
  <si>
    <t>GN108</t>
  </si>
  <si>
    <t>VAGNELE</t>
  </si>
  <si>
    <t>LIGUE HERVE</t>
  </si>
  <si>
    <t>0544684391</t>
  </si>
  <si>
    <t>C0081592395</t>
  </si>
  <si>
    <t>GN109</t>
  </si>
  <si>
    <t>GUEHI DROH NORBERT</t>
  </si>
  <si>
    <t>GN110</t>
  </si>
  <si>
    <t>JONAS</t>
  </si>
  <si>
    <t>C0073575203</t>
  </si>
  <si>
    <t>GN111</t>
  </si>
  <si>
    <t>LOUATY FRANCOIS</t>
  </si>
  <si>
    <t>C0073413950</t>
  </si>
  <si>
    <t>GN112</t>
  </si>
  <si>
    <t>GN113</t>
  </si>
  <si>
    <t>KOUADIO</t>
  </si>
  <si>
    <t>KOUASSI ODILON</t>
  </si>
  <si>
    <t>GN114</t>
  </si>
  <si>
    <t>LOUATY</t>
  </si>
  <si>
    <t>GUILLAUME</t>
  </si>
  <si>
    <t>GN115</t>
  </si>
  <si>
    <t xml:space="preserve">GOSSE </t>
  </si>
  <si>
    <t>MINGA DAVID</t>
  </si>
  <si>
    <t>0700171637</t>
  </si>
  <si>
    <t>GN116</t>
  </si>
  <si>
    <t>GERMAIN</t>
  </si>
  <si>
    <t>0555716465</t>
  </si>
  <si>
    <t>GN117</t>
  </si>
  <si>
    <t>ERIC</t>
  </si>
  <si>
    <t>GN118</t>
  </si>
  <si>
    <t>GREGOIRE</t>
  </si>
  <si>
    <t>0747205645</t>
  </si>
  <si>
    <t>GN119</t>
  </si>
  <si>
    <t>KLA</t>
  </si>
  <si>
    <t>0707587549</t>
  </si>
  <si>
    <t>C0065663266</t>
  </si>
  <si>
    <t>GN120</t>
  </si>
  <si>
    <t>GANMY ROGER</t>
  </si>
  <si>
    <t>C0091361699</t>
  </si>
  <si>
    <t>GN121</t>
  </si>
  <si>
    <t>GUEU ANDRE</t>
  </si>
  <si>
    <t>0566479055</t>
  </si>
  <si>
    <t>C0068456854</t>
  </si>
  <si>
    <t>GN122</t>
  </si>
  <si>
    <t>MONSIA</t>
  </si>
  <si>
    <t>LEON</t>
  </si>
  <si>
    <t>0789657100</t>
  </si>
  <si>
    <t>C0094822670</t>
  </si>
  <si>
    <t>GN123</t>
  </si>
  <si>
    <t>KAHOU</t>
  </si>
  <si>
    <t>0504657075</t>
  </si>
  <si>
    <t>C0070068651</t>
  </si>
  <si>
    <t>GN124</t>
  </si>
  <si>
    <t>0768082310</t>
  </si>
  <si>
    <t>C0028399315</t>
  </si>
  <si>
    <t>GN125</t>
  </si>
  <si>
    <t>DELY</t>
  </si>
  <si>
    <t>YABLY JULES</t>
  </si>
  <si>
    <t>0777576299</t>
  </si>
  <si>
    <t>C990590500570</t>
  </si>
  <si>
    <t>GN126</t>
  </si>
  <si>
    <t>OUATTARA</t>
  </si>
  <si>
    <t>C0068508715</t>
  </si>
  <si>
    <t>GN127</t>
  </si>
  <si>
    <t>GAZON</t>
  </si>
  <si>
    <t>BLALI JOACHIN</t>
  </si>
  <si>
    <t>0747391584</t>
  </si>
  <si>
    <t>C0076976126</t>
  </si>
  <si>
    <t>GN128</t>
  </si>
  <si>
    <t>C0095259635</t>
  </si>
  <si>
    <t>GN129</t>
  </si>
  <si>
    <t>JULIEN</t>
  </si>
  <si>
    <t>GN130</t>
  </si>
  <si>
    <t>KOUIGON</t>
  </si>
  <si>
    <t>VALLET GETHEME</t>
  </si>
  <si>
    <t>GN131</t>
  </si>
  <si>
    <t>GUE BASILE</t>
  </si>
  <si>
    <t>GN132</t>
  </si>
  <si>
    <t>NARCISSE</t>
  </si>
  <si>
    <t>GN133</t>
  </si>
  <si>
    <t>0748185317</t>
  </si>
  <si>
    <t>GN134</t>
  </si>
  <si>
    <t>0757205865</t>
  </si>
  <si>
    <t>GN135</t>
  </si>
  <si>
    <t>LOPEZ</t>
  </si>
  <si>
    <t>0759122708</t>
  </si>
  <si>
    <t>GN136</t>
  </si>
  <si>
    <t xml:space="preserve">DOUATY </t>
  </si>
  <si>
    <t>0788724624</t>
  </si>
  <si>
    <t>C0065556123</t>
  </si>
  <si>
    <t>GN137</t>
  </si>
  <si>
    <t>GBANDA</t>
  </si>
  <si>
    <t>GN138</t>
  </si>
  <si>
    <t>C0072100761</t>
  </si>
  <si>
    <t>GN139</t>
  </si>
  <si>
    <t>SIBANDE</t>
  </si>
  <si>
    <t>0759073769</t>
  </si>
  <si>
    <t>C0072123111</t>
  </si>
  <si>
    <t>GN140</t>
  </si>
  <si>
    <t>BLAKYS DROH</t>
  </si>
  <si>
    <t>0757679758</t>
  </si>
  <si>
    <t>C001142550</t>
  </si>
  <si>
    <t>GN141</t>
  </si>
  <si>
    <t>BIE HUBERSON</t>
  </si>
  <si>
    <t>0757516669</t>
  </si>
  <si>
    <t>GN142</t>
  </si>
  <si>
    <t>SAHI</t>
  </si>
  <si>
    <t>DON VALERY</t>
  </si>
  <si>
    <t>0757739163</t>
  </si>
  <si>
    <t>C007630155</t>
  </si>
  <si>
    <t>GN143</t>
  </si>
  <si>
    <t xml:space="preserve">SAHI </t>
  </si>
  <si>
    <t>SOGBE FRANCOIS</t>
  </si>
  <si>
    <t>0707407263</t>
  </si>
  <si>
    <t>C0099242330</t>
  </si>
  <si>
    <t>GN144</t>
  </si>
  <si>
    <t>LOUA (DINGOUIN)</t>
  </si>
  <si>
    <t>0709841681</t>
  </si>
  <si>
    <t>C0077463920</t>
  </si>
  <si>
    <t>GN145</t>
  </si>
  <si>
    <t>LOUA ETIENNE</t>
  </si>
  <si>
    <t>0153752236</t>
  </si>
  <si>
    <t>C00190500487</t>
  </si>
  <si>
    <t>GN146</t>
  </si>
  <si>
    <t>VALENTIN</t>
  </si>
  <si>
    <t>0748640833</t>
  </si>
  <si>
    <t>C0087034035</t>
  </si>
  <si>
    <t>GN147</t>
  </si>
  <si>
    <t>YAO</t>
  </si>
  <si>
    <t>KADIO EPHREM</t>
  </si>
  <si>
    <t>0777026432</t>
  </si>
  <si>
    <t>C007928864</t>
  </si>
  <si>
    <t>GN148</t>
  </si>
  <si>
    <t xml:space="preserve">TALY </t>
  </si>
  <si>
    <t>SOUMAHORO</t>
  </si>
  <si>
    <t>0748322737</t>
  </si>
  <si>
    <t>C0068645595</t>
  </si>
  <si>
    <t>GN149</t>
  </si>
  <si>
    <t>GOUE</t>
  </si>
  <si>
    <t>0546119310</t>
  </si>
  <si>
    <t>GN150</t>
  </si>
  <si>
    <t>RICHARD</t>
  </si>
  <si>
    <t>0708423317</t>
  </si>
  <si>
    <t>GN151</t>
  </si>
  <si>
    <t>SIRIKI</t>
  </si>
  <si>
    <t>0708329016</t>
  </si>
  <si>
    <t>GN152</t>
  </si>
  <si>
    <t>DESIRE</t>
  </si>
  <si>
    <t>0173916632</t>
  </si>
  <si>
    <t>GN153</t>
  </si>
  <si>
    <t>TIEMOKO VENANCE</t>
  </si>
  <si>
    <t>0708327011</t>
  </si>
  <si>
    <t>GN154</t>
  </si>
  <si>
    <t>0707013210</t>
  </si>
  <si>
    <t>GN155</t>
  </si>
  <si>
    <t>0546300423</t>
  </si>
  <si>
    <t>GN156</t>
  </si>
  <si>
    <t>BOH</t>
  </si>
  <si>
    <t>CHANTAL</t>
  </si>
  <si>
    <t>0101374003</t>
  </si>
  <si>
    <t>GN157</t>
  </si>
  <si>
    <t>DIARRASSOUBA</t>
  </si>
  <si>
    <t>GN158</t>
  </si>
  <si>
    <t>GN159</t>
  </si>
  <si>
    <t>MATY</t>
  </si>
  <si>
    <t>SITA</t>
  </si>
  <si>
    <t>GN160</t>
  </si>
  <si>
    <t xml:space="preserve">KOUASSI </t>
  </si>
  <si>
    <t>KONAN PAUL</t>
  </si>
  <si>
    <t>GN161</t>
  </si>
  <si>
    <t>DROH MAMADOU</t>
  </si>
  <si>
    <t>GN162</t>
  </si>
  <si>
    <t>GOLOU MARIE</t>
  </si>
  <si>
    <t>GN163</t>
  </si>
  <si>
    <t xml:space="preserve"> GBONGUE</t>
  </si>
  <si>
    <t>DAN ALEXIS</t>
  </si>
  <si>
    <t>GN164</t>
  </si>
  <si>
    <t>GALE FELICITE</t>
  </si>
  <si>
    <t>GN165</t>
  </si>
  <si>
    <t>GUEN BOGBEU</t>
  </si>
  <si>
    <t>GN166</t>
  </si>
  <si>
    <t>DOUO ROBERT</t>
  </si>
  <si>
    <t>C990990502038</t>
  </si>
  <si>
    <t>GN167</t>
  </si>
  <si>
    <t>GBA</t>
  </si>
  <si>
    <t>LION PAUL</t>
  </si>
  <si>
    <t>GN168</t>
  </si>
  <si>
    <t>DENIS</t>
  </si>
  <si>
    <t>GN169</t>
  </si>
  <si>
    <t xml:space="preserve">GONDE </t>
  </si>
  <si>
    <t>MELA GERMAIN</t>
  </si>
  <si>
    <t>GN170</t>
  </si>
  <si>
    <t>DROH VINCENT</t>
  </si>
  <si>
    <t>C0064334019</t>
  </si>
  <si>
    <t>GN171</t>
  </si>
  <si>
    <t>GASTON</t>
  </si>
  <si>
    <t>GN172</t>
  </si>
  <si>
    <t>YRASSOUBA VICTOR</t>
  </si>
  <si>
    <t>GN173</t>
  </si>
  <si>
    <t>SAHI BORIS</t>
  </si>
  <si>
    <t>0707015947</t>
  </si>
  <si>
    <t>GN174</t>
  </si>
  <si>
    <t>ARSENE</t>
  </si>
  <si>
    <t>GN175</t>
  </si>
  <si>
    <t>DOUIN GOLOU</t>
  </si>
  <si>
    <t>GN176</t>
  </si>
  <si>
    <t>MONNE</t>
  </si>
  <si>
    <t>GN177</t>
  </si>
  <si>
    <t>DAVID</t>
  </si>
  <si>
    <t>0747980327</t>
  </si>
  <si>
    <t>GN178</t>
  </si>
  <si>
    <t>GUE</t>
  </si>
  <si>
    <t>0767535439</t>
  </si>
  <si>
    <t>GN179</t>
  </si>
  <si>
    <t>TIEMOKO</t>
  </si>
  <si>
    <t>GN180</t>
  </si>
  <si>
    <t>JEAN HENRY</t>
  </si>
  <si>
    <t>GN181</t>
  </si>
  <si>
    <t>KOULE JEAN</t>
  </si>
  <si>
    <t>0747621709</t>
  </si>
  <si>
    <t>GN182</t>
  </si>
  <si>
    <t>SIABA</t>
  </si>
  <si>
    <t>GN183</t>
  </si>
  <si>
    <t>GUELY ALPHONSE</t>
  </si>
  <si>
    <t>GN184</t>
  </si>
  <si>
    <t>MOUSS</t>
  </si>
  <si>
    <t>GN185</t>
  </si>
  <si>
    <t>GOHIDE EDOUARD</t>
  </si>
  <si>
    <t>GN186</t>
  </si>
  <si>
    <t>SEBA</t>
  </si>
  <si>
    <t>C0068517061</t>
  </si>
  <si>
    <t>GN187</t>
  </si>
  <si>
    <t>MAH</t>
  </si>
  <si>
    <t>LEH MARTINE</t>
  </si>
  <si>
    <t>C0094361966</t>
  </si>
  <si>
    <t>GN188</t>
  </si>
  <si>
    <t>NIGBE SANDRINE</t>
  </si>
  <si>
    <t>C0070993875</t>
  </si>
  <si>
    <t>GN189</t>
  </si>
  <si>
    <t>SADIA OLIVIER</t>
  </si>
  <si>
    <t>0709915568</t>
  </si>
  <si>
    <t>C0064899868</t>
  </si>
  <si>
    <t>GN190</t>
  </si>
  <si>
    <t>SEDE</t>
  </si>
  <si>
    <t>BLEU MARIUS</t>
  </si>
  <si>
    <t>C0073561633</t>
  </si>
  <si>
    <t>GN191</t>
  </si>
  <si>
    <t>DROH SIDIBE</t>
  </si>
  <si>
    <t>GN192</t>
  </si>
  <si>
    <t>GOLOU</t>
  </si>
  <si>
    <t>GN193</t>
  </si>
  <si>
    <t>GN194</t>
  </si>
  <si>
    <t>GUELY</t>
  </si>
  <si>
    <t>C0073423629</t>
  </si>
  <si>
    <t>GN195</t>
  </si>
  <si>
    <t>DIBOLOU</t>
  </si>
  <si>
    <t>SIAMBA</t>
  </si>
  <si>
    <t>GN196</t>
  </si>
  <si>
    <t>ZOLE</t>
  </si>
  <si>
    <t>0141627366</t>
  </si>
  <si>
    <t>C0064897123</t>
  </si>
  <si>
    <t>GN197</t>
  </si>
  <si>
    <t>EDES</t>
  </si>
  <si>
    <t>0749372065</t>
  </si>
  <si>
    <t>C9878881687</t>
  </si>
  <si>
    <t>GN198</t>
  </si>
  <si>
    <t>BLEU KPAN</t>
  </si>
  <si>
    <t>0788562338</t>
  </si>
  <si>
    <t>C990290500212</t>
  </si>
  <si>
    <t>GN199</t>
  </si>
  <si>
    <t>VALLET</t>
  </si>
  <si>
    <t>0758083744</t>
  </si>
  <si>
    <t>C0044019013</t>
  </si>
  <si>
    <t>GN200</t>
  </si>
  <si>
    <t>PIEUGADE</t>
  </si>
  <si>
    <t>0788724417</t>
  </si>
  <si>
    <t>C0024122217</t>
  </si>
  <si>
    <t>GN201</t>
  </si>
  <si>
    <t>HONORISSE</t>
  </si>
  <si>
    <t>0747485014</t>
  </si>
  <si>
    <t>C99120820205</t>
  </si>
  <si>
    <t>GN202</t>
  </si>
  <si>
    <t>0709872019</t>
  </si>
  <si>
    <t>C0072112104</t>
  </si>
  <si>
    <t>GN203</t>
  </si>
  <si>
    <t>ZOH</t>
  </si>
  <si>
    <t>CLEMENT</t>
  </si>
  <si>
    <t>0788566457</t>
  </si>
  <si>
    <t>C0074711459</t>
  </si>
  <si>
    <t>GN204</t>
  </si>
  <si>
    <t>LOHI</t>
  </si>
  <si>
    <t>0788724610</t>
  </si>
  <si>
    <t>C0074711409</t>
  </si>
  <si>
    <t>GN205</t>
  </si>
  <si>
    <t>SOGBE</t>
  </si>
  <si>
    <t>0707040712</t>
  </si>
  <si>
    <t>C001134111</t>
  </si>
  <si>
    <t>GN206</t>
  </si>
  <si>
    <t>GUELOU MONNE EDITH</t>
  </si>
  <si>
    <t>0747180364</t>
  </si>
  <si>
    <t>C0090498363</t>
  </si>
  <si>
    <t>GN207</t>
  </si>
  <si>
    <t xml:space="preserve">KONIA </t>
  </si>
  <si>
    <t>TOURE</t>
  </si>
  <si>
    <t>0748470083</t>
  </si>
  <si>
    <t>C0068461384</t>
  </si>
  <si>
    <t>GN208</t>
  </si>
  <si>
    <t>GONLIA</t>
  </si>
  <si>
    <t>0757005545</t>
  </si>
  <si>
    <t>C0091578124</t>
  </si>
  <si>
    <t>GN209</t>
  </si>
  <si>
    <t>OUEHI FRANCOIS</t>
  </si>
  <si>
    <t>0749373425</t>
  </si>
  <si>
    <t>C0079643030</t>
  </si>
  <si>
    <t>GN210</t>
  </si>
  <si>
    <t xml:space="preserve">GUEGBEU </t>
  </si>
  <si>
    <t>0758084535</t>
  </si>
  <si>
    <t>C0073372602</t>
  </si>
  <si>
    <t>GN211</t>
  </si>
  <si>
    <t>ANICET</t>
  </si>
  <si>
    <t>0758652344</t>
  </si>
  <si>
    <t>C0116651338</t>
  </si>
  <si>
    <t>GN212</t>
  </si>
  <si>
    <t>GBADE</t>
  </si>
  <si>
    <t>NATACHA</t>
  </si>
  <si>
    <t>0747741260</t>
  </si>
  <si>
    <t>C0072422683</t>
  </si>
  <si>
    <t>GN213</t>
  </si>
  <si>
    <t xml:space="preserve">KODIE </t>
  </si>
  <si>
    <t>BAMBA CESAR JULES</t>
  </si>
  <si>
    <t>0708568023</t>
  </si>
  <si>
    <t>GN214</t>
  </si>
  <si>
    <t xml:space="preserve">BLE </t>
  </si>
  <si>
    <t>ALBERT</t>
  </si>
  <si>
    <t>0707218875</t>
  </si>
  <si>
    <t>C0077502823</t>
  </si>
  <si>
    <t>GN215</t>
  </si>
  <si>
    <t>KOUENIN</t>
  </si>
  <si>
    <t>0749625283</t>
  </si>
  <si>
    <t>C980890500299</t>
  </si>
  <si>
    <t>GN216</t>
  </si>
  <si>
    <t>VAIH BOUA</t>
  </si>
  <si>
    <t>0749311072</t>
  </si>
  <si>
    <t>C008133358</t>
  </si>
  <si>
    <t>GN217</t>
  </si>
  <si>
    <t xml:space="preserve">DROH </t>
  </si>
  <si>
    <t>WAKA</t>
  </si>
  <si>
    <t>0769012006</t>
  </si>
  <si>
    <t>C0068531823</t>
  </si>
  <si>
    <t>GN218</t>
  </si>
  <si>
    <t xml:space="preserve">VALIA </t>
  </si>
  <si>
    <t>GERARD</t>
  </si>
  <si>
    <t>0708598573</t>
  </si>
  <si>
    <t>BF384002004001004112</t>
  </si>
  <si>
    <t>GN219</t>
  </si>
  <si>
    <t>FATOUMATA</t>
  </si>
  <si>
    <t>GN220</t>
  </si>
  <si>
    <t>KOUE</t>
  </si>
  <si>
    <t>BLENSI</t>
  </si>
  <si>
    <t>C990790500903</t>
  </si>
  <si>
    <t>GN221</t>
  </si>
  <si>
    <t>0757005571</t>
  </si>
  <si>
    <t>GN222</t>
  </si>
  <si>
    <t>ZITO</t>
  </si>
  <si>
    <t>0788724615</t>
  </si>
  <si>
    <t>GN223</t>
  </si>
  <si>
    <t xml:space="preserve">GUEU </t>
  </si>
  <si>
    <t>PASCAL</t>
  </si>
  <si>
    <t>0747067246</t>
  </si>
  <si>
    <t>GN224</t>
  </si>
  <si>
    <t>VEHI</t>
  </si>
  <si>
    <t>DROH SIBAN</t>
  </si>
  <si>
    <t>0788725282</t>
  </si>
  <si>
    <t>GN225</t>
  </si>
  <si>
    <t>GAH  GBONGUE</t>
  </si>
  <si>
    <t>0160492191</t>
  </si>
  <si>
    <t>C0064881049</t>
  </si>
  <si>
    <t>GN226</t>
  </si>
  <si>
    <t>LOUATY GUILLAUME</t>
  </si>
  <si>
    <t>GN227</t>
  </si>
  <si>
    <t>SAHI VICTOR</t>
  </si>
  <si>
    <t>GN228</t>
  </si>
  <si>
    <t xml:space="preserve">DON </t>
  </si>
  <si>
    <t>SIGUI DIOMANDE</t>
  </si>
  <si>
    <t>0709889095</t>
  </si>
  <si>
    <t>C0300901525011301</t>
  </si>
  <si>
    <t>GN229</t>
  </si>
  <si>
    <t>GUIAGNY DESIRE</t>
  </si>
  <si>
    <t>0749439566</t>
  </si>
  <si>
    <t>C0064404745</t>
  </si>
  <si>
    <t>GN230</t>
  </si>
  <si>
    <t>0767383536</t>
  </si>
  <si>
    <t>C0064275563</t>
  </si>
  <si>
    <t>GN231</t>
  </si>
  <si>
    <t>DIAKE</t>
  </si>
  <si>
    <t>GN232</t>
  </si>
  <si>
    <t>YONDE</t>
  </si>
  <si>
    <t>GN233</t>
  </si>
  <si>
    <t>MONSIA RAYMOND</t>
  </si>
  <si>
    <t>GN234</t>
  </si>
  <si>
    <t xml:space="preserve">KPAN </t>
  </si>
  <si>
    <t>GILBERT</t>
  </si>
  <si>
    <t>0757152748</t>
  </si>
  <si>
    <t>GN235</t>
  </si>
  <si>
    <t>LOUHINEU</t>
  </si>
  <si>
    <t>0747287200</t>
  </si>
  <si>
    <t>C0064847737</t>
  </si>
  <si>
    <t>GN236</t>
  </si>
  <si>
    <t>YOH FABRICE</t>
  </si>
  <si>
    <t>0748489992</t>
  </si>
  <si>
    <t>GN237</t>
  </si>
  <si>
    <t>GOIDE EDMOND</t>
  </si>
  <si>
    <t>GN238</t>
  </si>
  <si>
    <t>GN239</t>
  </si>
  <si>
    <t>0788562324</t>
  </si>
  <si>
    <t>GN240</t>
  </si>
  <si>
    <t xml:space="preserve">TRAORE </t>
  </si>
  <si>
    <t>DOLEMUN DORCAS</t>
  </si>
  <si>
    <t>GN241</t>
  </si>
  <si>
    <t>0757370022</t>
  </si>
  <si>
    <t>C0077544227</t>
  </si>
  <si>
    <t>GN242</t>
  </si>
  <si>
    <t>C0073562421</t>
  </si>
  <si>
    <t>GN243</t>
  </si>
  <si>
    <t>GAKPAGBEU YONDE</t>
  </si>
  <si>
    <t>C0073914860</t>
  </si>
  <si>
    <t>GN244</t>
  </si>
  <si>
    <t>GN245</t>
  </si>
  <si>
    <t>KOUITY SERGE</t>
  </si>
  <si>
    <t>C0068479435</t>
  </si>
  <si>
    <t>GN246</t>
  </si>
  <si>
    <t>C0068516749</t>
  </si>
  <si>
    <t>GN247</t>
  </si>
  <si>
    <t>MANGOUIN</t>
  </si>
  <si>
    <t>CHERIF</t>
  </si>
  <si>
    <t>TOKPA</t>
  </si>
  <si>
    <t>C0064884598</t>
  </si>
  <si>
    <t>GN248</t>
  </si>
  <si>
    <t>NIAMIEN</t>
  </si>
  <si>
    <t>AKASSI YOLANDE</t>
  </si>
  <si>
    <t>0707271693</t>
  </si>
  <si>
    <t>C0092042214</t>
  </si>
  <si>
    <t>GN249</t>
  </si>
  <si>
    <t>GN250</t>
  </si>
  <si>
    <t xml:space="preserve">SANOGO </t>
  </si>
  <si>
    <t>ZOUMANA</t>
  </si>
  <si>
    <t>DIG001</t>
  </si>
  <si>
    <t>DIGOUALE</t>
  </si>
  <si>
    <t>C002626136</t>
  </si>
  <si>
    <t>SAOURE KOUAME ANGE JOEL</t>
  </si>
  <si>
    <t>DIG002</t>
  </si>
  <si>
    <t>GOGBE</t>
  </si>
  <si>
    <t>BLE THEODORE</t>
  </si>
  <si>
    <t>0852049014</t>
  </si>
  <si>
    <t>C0093654988</t>
  </si>
  <si>
    <t>DIG003</t>
  </si>
  <si>
    <t>KOSSA</t>
  </si>
  <si>
    <t>DOUO EMMANUEL</t>
  </si>
  <si>
    <t>0140822829</t>
  </si>
  <si>
    <t>C0088500948</t>
  </si>
  <si>
    <t>DIG004</t>
  </si>
  <si>
    <t>GOGBE JEROME</t>
  </si>
  <si>
    <t>0508841610</t>
  </si>
  <si>
    <t>C0091281890</t>
  </si>
  <si>
    <t>DIG005</t>
  </si>
  <si>
    <t>LOUA GASTON</t>
  </si>
  <si>
    <t>C0088520562</t>
  </si>
  <si>
    <t>DIG006</t>
  </si>
  <si>
    <t>BAKAYOKO (DIGOUALE)</t>
  </si>
  <si>
    <t>DIG007</t>
  </si>
  <si>
    <t>MAMADOU SOUMAHORO</t>
  </si>
  <si>
    <t>C0092701380</t>
  </si>
  <si>
    <t>DIG008</t>
  </si>
  <si>
    <t>MANLE</t>
  </si>
  <si>
    <t>GOLOU MASSERIE</t>
  </si>
  <si>
    <t>C0097932736</t>
  </si>
  <si>
    <t>DIG009</t>
  </si>
  <si>
    <t>VAKOUSSO</t>
  </si>
  <si>
    <t>DIG010</t>
  </si>
  <si>
    <t>SABLI</t>
  </si>
  <si>
    <t>VEHI SOPOUDE</t>
  </si>
  <si>
    <t>0708199943</t>
  </si>
  <si>
    <t>C0091825953</t>
  </si>
  <si>
    <t>DIG012</t>
  </si>
  <si>
    <t>GAH</t>
  </si>
  <si>
    <t>NORBERT</t>
  </si>
  <si>
    <t>0707196480</t>
  </si>
  <si>
    <t>C0094636765</t>
  </si>
  <si>
    <t>DIG013</t>
  </si>
  <si>
    <t xml:space="preserve">GOHO </t>
  </si>
  <si>
    <t>0141262148</t>
  </si>
  <si>
    <t>C0073426817</t>
  </si>
  <si>
    <t>DIG014</t>
  </si>
  <si>
    <t xml:space="preserve">GOH </t>
  </si>
  <si>
    <t>LAMINE</t>
  </si>
  <si>
    <t>C0098429686</t>
  </si>
  <si>
    <t>DIG015</t>
  </si>
  <si>
    <t>BASILE</t>
  </si>
  <si>
    <t>C0095368506</t>
  </si>
  <si>
    <t>DIG017</t>
  </si>
  <si>
    <t>TIA RENE</t>
  </si>
  <si>
    <t>08074726</t>
  </si>
  <si>
    <t>C002348841</t>
  </si>
  <si>
    <t>DIG021</t>
  </si>
  <si>
    <t>LAYON</t>
  </si>
  <si>
    <t>TIA BONY</t>
  </si>
  <si>
    <t>0546745958</t>
  </si>
  <si>
    <t>C0054578148</t>
  </si>
  <si>
    <t>DIG025</t>
  </si>
  <si>
    <t>0797136485</t>
  </si>
  <si>
    <t>C002099394</t>
  </si>
  <si>
    <t>DIG026</t>
  </si>
  <si>
    <t>RENE</t>
  </si>
  <si>
    <t>0708989416</t>
  </si>
  <si>
    <t>C0091912682</t>
  </si>
  <si>
    <t>DIG027</t>
  </si>
  <si>
    <t>GOUA</t>
  </si>
  <si>
    <t>JACQUELINE</t>
  </si>
  <si>
    <t>DIG028</t>
  </si>
  <si>
    <t>0555401799005</t>
  </si>
  <si>
    <t>DIG029</t>
  </si>
  <si>
    <t xml:space="preserve">DAMBO </t>
  </si>
  <si>
    <t>LEON ALPHONSE</t>
  </si>
  <si>
    <t>DIG030</t>
  </si>
  <si>
    <t>DANH</t>
  </si>
  <si>
    <t>LEON DANIEL</t>
  </si>
  <si>
    <t>DIG031</t>
  </si>
  <si>
    <t>GAOTE</t>
  </si>
  <si>
    <t>DANH ELVIS</t>
  </si>
  <si>
    <t>DIG032</t>
  </si>
  <si>
    <t>DIG034</t>
  </si>
  <si>
    <t>YORO MICHEL</t>
  </si>
  <si>
    <t>DIG035</t>
  </si>
  <si>
    <t>HELENE</t>
  </si>
  <si>
    <t>DIG036</t>
  </si>
  <si>
    <t xml:space="preserve">LEGNON </t>
  </si>
  <si>
    <t>FLORE</t>
  </si>
  <si>
    <t>C0093373858</t>
  </si>
  <si>
    <t>DIG037</t>
  </si>
  <si>
    <t>YARA</t>
  </si>
  <si>
    <t>GOUA VIVIANE</t>
  </si>
  <si>
    <t>C0077117494</t>
  </si>
  <si>
    <t>DIG038</t>
  </si>
  <si>
    <t>THERESE</t>
  </si>
  <si>
    <t>C0091899398</t>
  </si>
  <si>
    <t>DIG039</t>
  </si>
  <si>
    <t>BERNARD</t>
  </si>
  <si>
    <t>C0101345563</t>
  </si>
  <si>
    <t>DIG040</t>
  </si>
  <si>
    <t>GOH</t>
  </si>
  <si>
    <t>SONGO</t>
  </si>
  <si>
    <t>C0101417482</t>
  </si>
  <si>
    <t>DIG041</t>
  </si>
  <si>
    <t>SOPOUDE</t>
  </si>
  <si>
    <t>0797127283</t>
  </si>
  <si>
    <t>C1002099418</t>
  </si>
  <si>
    <t>DIG042</t>
  </si>
  <si>
    <t>GOUANIN</t>
  </si>
  <si>
    <t>ALBERTINE</t>
  </si>
  <si>
    <t>0565944630</t>
  </si>
  <si>
    <t>C0090885596</t>
  </si>
  <si>
    <t>DIG043</t>
  </si>
  <si>
    <t>0709421911</t>
  </si>
  <si>
    <t>C0098560862</t>
  </si>
  <si>
    <t>DIG044</t>
  </si>
  <si>
    <t>0768691133</t>
  </si>
  <si>
    <t>C0098041927</t>
  </si>
  <si>
    <t>DIG045</t>
  </si>
  <si>
    <t>GBOGBO</t>
  </si>
  <si>
    <t>ANDERSON</t>
  </si>
  <si>
    <t>0757091421</t>
  </si>
  <si>
    <t>C1001966005</t>
  </si>
  <si>
    <t>DIG046</t>
  </si>
  <si>
    <t>0797085704</t>
  </si>
  <si>
    <t>C0094705993</t>
  </si>
  <si>
    <t>DIG047</t>
  </si>
  <si>
    <t>BANTY</t>
  </si>
  <si>
    <t>0707710524</t>
  </si>
  <si>
    <t>C0093655079</t>
  </si>
  <si>
    <t>DIG048</t>
  </si>
  <si>
    <t>NIMBO-SAMA</t>
  </si>
  <si>
    <t>BAYA ERIC</t>
  </si>
  <si>
    <t>0555491918</t>
  </si>
  <si>
    <t>DIG049</t>
  </si>
  <si>
    <t>DUEDROGO</t>
  </si>
  <si>
    <t>MOISE</t>
  </si>
  <si>
    <t>DIG050</t>
  </si>
  <si>
    <t>KOUDOUGOU</t>
  </si>
  <si>
    <t>JEAN BAPTISTE</t>
  </si>
  <si>
    <t>DIG051</t>
  </si>
  <si>
    <t>SEIBA ROLAND</t>
  </si>
  <si>
    <t>DIG052</t>
  </si>
  <si>
    <t xml:space="preserve">SAWADOGO </t>
  </si>
  <si>
    <t>SIDIC</t>
  </si>
  <si>
    <t>DIG053</t>
  </si>
  <si>
    <t>KOUO</t>
  </si>
  <si>
    <t>NOEL</t>
  </si>
  <si>
    <t>DIG054</t>
  </si>
  <si>
    <t>DOUIN CHARLOTTE</t>
  </si>
  <si>
    <t>C0092708815</t>
  </si>
  <si>
    <t>DIG055</t>
  </si>
  <si>
    <t xml:space="preserve">ZEAN </t>
  </si>
  <si>
    <t>MATHURIN</t>
  </si>
  <si>
    <t>DIG057</t>
  </si>
  <si>
    <t>LOUA SOUMAHORO</t>
  </si>
  <si>
    <t>DIG058</t>
  </si>
  <si>
    <t>GBEHIGUI</t>
  </si>
  <si>
    <t>FABRICE</t>
  </si>
  <si>
    <t>DIG059</t>
  </si>
  <si>
    <t xml:space="preserve">MANLE </t>
  </si>
  <si>
    <t>SORO BASILE</t>
  </si>
  <si>
    <t>0143539991</t>
  </si>
  <si>
    <t>DIG060</t>
  </si>
  <si>
    <t xml:space="preserve">ZAN </t>
  </si>
  <si>
    <t>0787272699</t>
  </si>
  <si>
    <t>C0090219085</t>
  </si>
  <si>
    <t>DIG061</t>
  </si>
  <si>
    <t>OUANIN ANDRE</t>
  </si>
  <si>
    <t>DIG062</t>
  </si>
  <si>
    <t xml:space="preserve">GBINGA </t>
  </si>
  <si>
    <t>TIA JEAN</t>
  </si>
  <si>
    <t>DIG063</t>
  </si>
  <si>
    <t>GUY ROBERT</t>
  </si>
  <si>
    <t>DIG064</t>
  </si>
  <si>
    <t xml:space="preserve">DEBLAKE </t>
  </si>
  <si>
    <t>FOUGBE MARUIS</t>
  </si>
  <si>
    <t>DIG065</t>
  </si>
  <si>
    <t>GOGBE DIDIER</t>
  </si>
  <si>
    <t>0748590140</t>
  </si>
  <si>
    <t>DIG066</t>
  </si>
  <si>
    <t>DOUHO</t>
  </si>
  <si>
    <t>DIG067</t>
  </si>
  <si>
    <t>GUY</t>
  </si>
  <si>
    <t>09/16/1990</t>
  </si>
  <si>
    <t>DIG069</t>
  </si>
  <si>
    <t>DIG070</t>
  </si>
  <si>
    <t>DIG071</t>
  </si>
  <si>
    <t>GEHISSAN</t>
  </si>
  <si>
    <t>DROH DIABATE</t>
  </si>
  <si>
    <t>DIG072</t>
  </si>
  <si>
    <t>GBANGON</t>
  </si>
  <si>
    <t>GONDO FRANCIS</t>
  </si>
  <si>
    <t>DIG073</t>
  </si>
  <si>
    <t>YANGBA</t>
  </si>
  <si>
    <t>LUC</t>
  </si>
  <si>
    <t>DIG074</t>
  </si>
  <si>
    <t>SAGBE</t>
  </si>
  <si>
    <t>SIDIBE</t>
  </si>
  <si>
    <t>C0092647044</t>
  </si>
  <si>
    <t>DIG075</t>
  </si>
  <si>
    <t xml:space="preserve">GBEHI </t>
  </si>
  <si>
    <t>SINGO BEDEL</t>
  </si>
  <si>
    <t>0787947048</t>
  </si>
  <si>
    <t>DIG076</t>
  </si>
  <si>
    <t xml:space="preserve">GAHI </t>
  </si>
  <si>
    <t>OUALO MARIE</t>
  </si>
  <si>
    <t>DIG077</t>
  </si>
  <si>
    <t>MONTY</t>
  </si>
  <si>
    <t>RAOLE</t>
  </si>
  <si>
    <t>DIG078</t>
  </si>
  <si>
    <t>GOUENIN</t>
  </si>
  <si>
    <t>GOUELOU CECILE</t>
  </si>
  <si>
    <t>C0091335988</t>
  </si>
  <si>
    <t>DIG079</t>
  </si>
  <si>
    <t>GAGBE</t>
  </si>
  <si>
    <t>SANDRINE</t>
  </si>
  <si>
    <t>C0083364235</t>
  </si>
  <si>
    <t>DIG080</t>
  </si>
  <si>
    <t>WALO NATHALIE</t>
  </si>
  <si>
    <t>C0091913324</t>
  </si>
  <si>
    <t>DIG081</t>
  </si>
  <si>
    <t>LEON AMBROISE</t>
  </si>
  <si>
    <t>DIG082</t>
  </si>
  <si>
    <t>PACOME</t>
  </si>
  <si>
    <t>C0094637120</t>
  </si>
  <si>
    <t>DIG083</t>
  </si>
  <si>
    <t xml:space="preserve">YANGBA </t>
  </si>
  <si>
    <t>HENRI JOEL</t>
  </si>
  <si>
    <t>C0093286839</t>
  </si>
  <si>
    <t>DIG084</t>
  </si>
  <si>
    <t>BLEU</t>
  </si>
  <si>
    <t>C0088520646</t>
  </si>
  <si>
    <t>DIG085</t>
  </si>
  <si>
    <t xml:space="preserve">MONTY </t>
  </si>
  <si>
    <t>BLE ZAGAULE</t>
  </si>
  <si>
    <t>C0094503975</t>
  </si>
  <si>
    <t>DIG086</t>
  </si>
  <si>
    <t>DOUIN ODETTE</t>
  </si>
  <si>
    <t>C0079693918</t>
  </si>
  <si>
    <t>DIG087</t>
  </si>
  <si>
    <t xml:space="preserve">ZANH </t>
  </si>
  <si>
    <t>C0092997383</t>
  </si>
  <si>
    <t>DIG088</t>
  </si>
  <si>
    <t xml:space="preserve">GOUAITA </t>
  </si>
  <si>
    <t>DIG089</t>
  </si>
  <si>
    <t xml:space="preserve">GOGBE </t>
  </si>
  <si>
    <t>SETOS</t>
  </si>
  <si>
    <t>C0094400960</t>
  </si>
  <si>
    <t>DIG090</t>
  </si>
  <si>
    <t>C0093344845</t>
  </si>
  <si>
    <t>DIG091</t>
  </si>
  <si>
    <t>VEHI VINCENT LAMBERT</t>
  </si>
  <si>
    <t>0758421899</t>
  </si>
  <si>
    <t>C0099773801</t>
  </si>
  <si>
    <t>DIG092</t>
  </si>
  <si>
    <t>YANGBA CHRISTOPHE</t>
  </si>
  <si>
    <t>0101425228</t>
  </si>
  <si>
    <t>DIG093</t>
  </si>
  <si>
    <t>ROBERT</t>
  </si>
  <si>
    <t>0708481714</t>
  </si>
  <si>
    <t>C0070664456</t>
  </si>
  <si>
    <t>DIG094</t>
  </si>
  <si>
    <t xml:space="preserve">DOUHO </t>
  </si>
  <si>
    <t>JOSEPH</t>
  </si>
  <si>
    <t>0779116636</t>
  </si>
  <si>
    <t>DIG095</t>
  </si>
  <si>
    <t>GOLOU NAOMIE</t>
  </si>
  <si>
    <t>0709023827</t>
  </si>
  <si>
    <t>DIG096</t>
  </si>
  <si>
    <t>BABA</t>
  </si>
  <si>
    <t>0748941457</t>
  </si>
  <si>
    <t>DIG097</t>
  </si>
  <si>
    <t>YORO</t>
  </si>
  <si>
    <t>0708495030</t>
  </si>
  <si>
    <t>DIG098</t>
  </si>
  <si>
    <t>HENRY JOEL</t>
  </si>
  <si>
    <t>DIG099</t>
  </si>
  <si>
    <t>GOULEI</t>
  </si>
  <si>
    <t>KINMINTINDJI ERIC</t>
  </si>
  <si>
    <t>0242822235</t>
  </si>
  <si>
    <t>C0086226716</t>
  </si>
  <si>
    <t>DIG100</t>
  </si>
  <si>
    <t>DOUIN MADELEINE</t>
  </si>
  <si>
    <t>0747404362</t>
  </si>
  <si>
    <t>C0110601005</t>
  </si>
  <si>
    <t>DIG101</t>
  </si>
  <si>
    <t>ZAMBLE ROMAN</t>
  </si>
  <si>
    <t>0506218880</t>
  </si>
  <si>
    <t>DIG102</t>
  </si>
  <si>
    <t>DAN ELVIS</t>
  </si>
  <si>
    <t>0704688113</t>
  </si>
  <si>
    <t>DIG103</t>
  </si>
  <si>
    <t xml:space="preserve">SAMBLE </t>
  </si>
  <si>
    <t>EMILE</t>
  </si>
  <si>
    <t>0787524677</t>
  </si>
  <si>
    <t>DIG104</t>
  </si>
  <si>
    <t>TIAGBE</t>
  </si>
  <si>
    <t>0584907510</t>
  </si>
  <si>
    <t>DIG105</t>
  </si>
  <si>
    <t xml:space="preserve">GBIHIDEU </t>
  </si>
  <si>
    <t>0797086634</t>
  </si>
  <si>
    <t>C0088103583</t>
  </si>
  <si>
    <t>DIG106</t>
  </si>
  <si>
    <t xml:space="preserve">BAMO </t>
  </si>
  <si>
    <t>BEATRICE</t>
  </si>
  <si>
    <t>0582889075</t>
  </si>
  <si>
    <t>DIG107</t>
  </si>
  <si>
    <t>SRI</t>
  </si>
  <si>
    <t>GOLOU SATY SIMONE</t>
  </si>
  <si>
    <t>0405482223</t>
  </si>
  <si>
    <t>C1002558566</t>
  </si>
  <si>
    <t>DIG108</t>
  </si>
  <si>
    <t>DOUE JUNSTINE</t>
  </si>
  <si>
    <t>0747265501</t>
  </si>
  <si>
    <t>C384746804445</t>
  </si>
  <si>
    <t>DIG109</t>
  </si>
  <si>
    <t>ZANNIN</t>
  </si>
  <si>
    <t>APPOLINAIRE</t>
  </si>
  <si>
    <t>0143223062</t>
  </si>
  <si>
    <t>DIG110</t>
  </si>
  <si>
    <t>DOUO</t>
  </si>
  <si>
    <t>0709928810</t>
  </si>
  <si>
    <t>DIG111</t>
  </si>
  <si>
    <t>MANGA</t>
  </si>
  <si>
    <t>OLIVIER</t>
  </si>
  <si>
    <t>0777250542</t>
  </si>
  <si>
    <t>DIG112</t>
  </si>
  <si>
    <t>NEMA</t>
  </si>
  <si>
    <t>ASMIE</t>
  </si>
  <si>
    <t>0143062642</t>
  </si>
  <si>
    <t>DIG113</t>
  </si>
  <si>
    <t>MANHIKA MANGA</t>
  </si>
  <si>
    <t>DIG114</t>
  </si>
  <si>
    <t xml:space="preserve">VEHI </t>
  </si>
  <si>
    <t>0749468194</t>
  </si>
  <si>
    <t>C002593628</t>
  </si>
  <si>
    <t>DIG115</t>
  </si>
  <si>
    <t>KPATA</t>
  </si>
  <si>
    <t>MOUSSA</t>
  </si>
  <si>
    <t>LOUA FRANCIS</t>
  </si>
  <si>
    <t>0141545283</t>
  </si>
  <si>
    <t>C0077013112</t>
  </si>
  <si>
    <t>DIG116</t>
  </si>
  <si>
    <t>GONDO MATHIAS</t>
  </si>
  <si>
    <t>0141285231</t>
  </si>
  <si>
    <t>C0384708143429</t>
  </si>
  <si>
    <t>DIG117</t>
  </si>
  <si>
    <t>ZOULOU</t>
  </si>
  <si>
    <t>TOKPA ALEXIS</t>
  </si>
  <si>
    <t>DIG118</t>
  </si>
  <si>
    <t>ABDOULAYE</t>
  </si>
  <si>
    <t>KARIM</t>
  </si>
  <si>
    <t>0141262930</t>
  </si>
  <si>
    <t>DIG119</t>
  </si>
  <si>
    <t>DRISSA</t>
  </si>
  <si>
    <t>0405229619</t>
  </si>
  <si>
    <t>DIG120</t>
  </si>
  <si>
    <t>DANTONBA</t>
  </si>
  <si>
    <t>BAKETA</t>
  </si>
  <si>
    <t>ZOH TIEMOKO</t>
  </si>
  <si>
    <t>DIG121</t>
  </si>
  <si>
    <t xml:space="preserve">GAGBEU </t>
  </si>
  <si>
    <t>GBOGBO JULIEN</t>
  </si>
  <si>
    <t>0787150336</t>
  </si>
  <si>
    <t>C0093459857</t>
  </si>
  <si>
    <t>DIG122</t>
  </si>
  <si>
    <t>SIEBA</t>
  </si>
  <si>
    <t>GAGBE HONORE</t>
  </si>
  <si>
    <t>0749372935</t>
  </si>
  <si>
    <t>C001430811</t>
  </si>
  <si>
    <t>DIG123</t>
  </si>
  <si>
    <t>VEHI JULIEN</t>
  </si>
  <si>
    <t>C0091909738</t>
  </si>
  <si>
    <t>DIG124</t>
  </si>
  <si>
    <t>LUKSON</t>
  </si>
  <si>
    <t>0455631604</t>
  </si>
  <si>
    <t>DIG125</t>
  </si>
  <si>
    <t>GNAMMANAN</t>
  </si>
  <si>
    <t>SYLVAIN</t>
  </si>
  <si>
    <t>DIG126</t>
  </si>
  <si>
    <t>ZOH FREDERIC</t>
  </si>
  <si>
    <t>DIG127</t>
  </si>
  <si>
    <t xml:space="preserve">MOH </t>
  </si>
  <si>
    <t>SIEKO FRANCOISE</t>
  </si>
  <si>
    <t>0707196340</t>
  </si>
  <si>
    <t>C0093411181</t>
  </si>
  <si>
    <t>DIG128</t>
  </si>
  <si>
    <t>GUELI OUATTRA</t>
  </si>
  <si>
    <t>C0090196645</t>
  </si>
  <si>
    <t>DIG129</t>
  </si>
  <si>
    <t>LOUA THIERRY</t>
  </si>
  <si>
    <t>0708454904</t>
  </si>
  <si>
    <t>C3842415683721</t>
  </si>
  <si>
    <t>DIG130</t>
  </si>
  <si>
    <t>THIA</t>
  </si>
  <si>
    <t>GOH FLORENT</t>
  </si>
  <si>
    <t>0788656972</t>
  </si>
  <si>
    <t>C0094211938</t>
  </si>
  <si>
    <t>DIG131</t>
  </si>
  <si>
    <t>LIH MARUIS</t>
  </si>
  <si>
    <t>0152307627</t>
  </si>
  <si>
    <t>DIG132</t>
  </si>
  <si>
    <t>0707815936</t>
  </si>
  <si>
    <t>C002861307</t>
  </si>
  <si>
    <t>DIG133</t>
  </si>
  <si>
    <t>LIGAH</t>
  </si>
  <si>
    <t>TIA TRIPHANE</t>
  </si>
  <si>
    <t>C0028611304</t>
  </si>
  <si>
    <t>DIG134</t>
  </si>
  <si>
    <t>BAYA</t>
  </si>
  <si>
    <t>0584336174</t>
  </si>
  <si>
    <t>C0069640168</t>
  </si>
  <si>
    <t>DIG135</t>
  </si>
  <si>
    <t>LOUTIE SALOMON</t>
  </si>
  <si>
    <t>0709026427</t>
  </si>
  <si>
    <t>C1082021467</t>
  </si>
  <si>
    <t>DIG136</t>
  </si>
  <si>
    <t>GOUALIE</t>
  </si>
  <si>
    <t>ALICE</t>
  </si>
  <si>
    <t>C0082021467</t>
  </si>
  <si>
    <t>DIG137</t>
  </si>
  <si>
    <t>ANTOINE</t>
  </si>
  <si>
    <t>0749318070</t>
  </si>
  <si>
    <t>DIG138</t>
  </si>
  <si>
    <t>0767886656</t>
  </si>
  <si>
    <t>DIG139</t>
  </si>
  <si>
    <t>GBONGUE DANIEL</t>
  </si>
  <si>
    <t>0709022125</t>
  </si>
  <si>
    <t>C0067945825</t>
  </si>
  <si>
    <t>DIG140</t>
  </si>
  <si>
    <t>ADONIS</t>
  </si>
  <si>
    <t>0707453299</t>
  </si>
  <si>
    <t>DIG141</t>
  </si>
  <si>
    <t>FOUBE</t>
  </si>
  <si>
    <t>DIG142</t>
  </si>
  <si>
    <t>LOIH</t>
  </si>
  <si>
    <t>HERVE</t>
  </si>
  <si>
    <t>0143501688</t>
  </si>
  <si>
    <t>DIG143</t>
  </si>
  <si>
    <t>YONKA</t>
  </si>
  <si>
    <t>TIA GONDO</t>
  </si>
  <si>
    <t>0797144405</t>
  </si>
  <si>
    <t>C0092724437</t>
  </si>
  <si>
    <t>DIG144</t>
  </si>
  <si>
    <t>ZOUROU DENIS</t>
  </si>
  <si>
    <t>0749096197</t>
  </si>
  <si>
    <t>DIG145</t>
  </si>
  <si>
    <t>CONSTANT</t>
  </si>
  <si>
    <t>DIG146</t>
  </si>
  <si>
    <t>SAIBA</t>
  </si>
  <si>
    <t>0766674790</t>
  </si>
  <si>
    <t>DIG147</t>
  </si>
  <si>
    <t>ZANZAN</t>
  </si>
  <si>
    <t>DIG148</t>
  </si>
  <si>
    <t>DIG149</t>
  </si>
  <si>
    <t>JEANNOT VAKOU</t>
  </si>
  <si>
    <t>DIG150</t>
  </si>
  <si>
    <t xml:space="preserve">GAGBE </t>
  </si>
  <si>
    <t>BINJAMIN</t>
  </si>
  <si>
    <t>DIG151</t>
  </si>
  <si>
    <t>KADELE</t>
  </si>
  <si>
    <t>DIG152</t>
  </si>
  <si>
    <t>SEGNON</t>
  </si>
  <si>
    <t>DIG153</t>
  </si>
  <si>
    <t>DIABATE</t>
  </si>
  <si>
    <t>DROH CONSTANT</t>
  </si>
  <si>
    <t>0464696687</t>
  </si>
  <si>
    <t>DIG154</t>
  </si>
  <si>
    <t>TIA SOGBE</t>
  </si>
  <si>
    <t>0707412510</t>
  </si>
  <si>
    <t>DIG155</t>
  </si>
  <si>
    <t>MASSIERO</t>
  </si>
  <si>
    <t>0701431696</t>
  </si>
  <si>
    <t>C990790501402</t>
  </si>
  <si>
    <t>DIG156</t>
  </si>
  <si>
    <t>GOUANE</t>
  </si>
  <si>
    <t>JEANNE</t>
  </si>
  <si>
    <t>0758471064</t>
  </si>
  <si>
    <t>C0090185654</t>
  </si>
  <si>
    <t>DIG157</t>
  </si>
  <si>
    <t>FRANCIS</t>
  </si>
  <si>
    <t>DIG158</t>
  </si>
  <si>
    <t>REHEZAN</t>
  </si>
  <si>
    <t>DIG159</t>
  </si>
  <si>
    <t>MALE</t>
  </si>
  <si>
    <t>0405169066</t>
  </si>
  <si>
    <t>DIG160</t>
  </si>
  <si>
    <t>ZAN</t>
  </si>
  <si>
    <t>PROSPER</t>
  </si>
  <si>
    <t>0707014727</t>
  </si>
  <si>
    <t>DIG161</t>
  </si>
  <si>
    <t>0767979808</t>
  </si>
  <si>
    <t>DIG162</t>
  </si>
  <si>
    <t>MARCELIN</t>
  </si>
  <si>
    <t>0404581611</t>
  </si>
  <si>
    <t>DIG163</t>
  </si>
  <si>
    <t>FULGENCE</t>
  </si>
  <si>
    <t>0403227696</t>
  </si>
  <si>
    <t>DIG164</t>
  </si>
  <si>
    <t>FULBERT</t>
  </si>
  <si>
    <t>0494056617</t>
  </si>
  <si>
    <t>DIG165</t>
  </si>
  <si>
    <t>0767131949</t>
  </si>
  <si>
    <t>DIG166</t>
  </si>
  <si>
    <t>ZOPHERIN</t>
  </si>
  <si>
    <t>DIG167</t>
  </si>
  <si>
    <t>SANNE</t>
  </si>
  <si>
    <t>JEROME</t>
  </si>
  <si>
    <t>0454054216</t>
  </si>
  <si>
    <t>DIG168</t>
  </si>
  <si>
    <t>DIG169</t>
  </si>
  <si>
    <t>SEHI</t>
  </si>
  <si>
    <t>DIG170</t>
  </si>
  <si>
    <t xml:space="preserve">LEON </t>
  </si>
  <si>
    <t>MARTIN</t>
  </si>
  <si>
    <t>DIG171</t>
  </si>
  <si>
    <t>LAMOUSSA</t>
  </si>
  <si>
    <t>0747269680</t>
  </si>
  <si>
    <t>DIG172</t>
  </si>
  <si>
    <t>KOUASSI</t>
  </si>
  <si>
    <t>GOMEZ</t>
  </si>
  <si>
    <t>DIG173</t>
  </si>
  <si>
    <t>AHOUTOU</t>
  </si>
  <si>
    <t>N'GUESSAN DONATIEN</t>
  </si>
  <si>
    <t>DIG174</t>
  </si>
  <si>
    <t>ATTA</t>
  </si>
  <si>
    <t>AFFOUA ANASTASIE</t>
  </si>
  <si>
    <t>0758793314</t>
  </si>
  <si>
    <t>C002968219</t>
  </si>
  <si>
    <t>12/23/1982</t>
  </si>
  <si>
    <t>DIG175</t>
  </si>
  <si>
    <t>SAOURE</t>
  </si>
  <si>
    <t>KOUAME LEON</t>
  </si>
  <si>
    <t>0777254296</t>
  </si>
  <si>
    <t>C0077848361</t>
  </si>
  <si>
    <t>DIG176</t>
  </si>
  <si>
    <t>KOUAKOU</t>
  </si>
  <si>
    <t>BROU</t>
  </si>
  <si>
    <t>DIG177</t>
  </si>
  <si>
    <t>AGO</t>
  </si>
  <si>
    <t>KOUAME ZINFORIEN</t>
  </si>
  <si>
    <t>DIG178</t>
  </si>
  <si>
    <t>YORO PASCAL</t>
  </si>
  <si>
    <t>DIG179</t>
  </si>
  <si>
    <t>GUEGARA</t>
  </si>
  <si>
    <t>GOH NOEL</t>
  </si>
  <si>
    <t>DIG180</t>
  </si>
  <si>
    <t>DIG181</t>
  </si>
  <si>
    <t>KONAN ARSENE</t>
  </si>
  <si>
    <t>0707846619</t>
  </si>
  <si>
    <t>DIG182</t>
  </si>
  <si>
    <t>KOUAKOU MICHEL</t>
  </si>
  <si>
    <t>0548458994</t>
  </si>
  <si>
    <t>DIG183</t>
  </si>
  <si>
    <t>TIA FRANCIS</t>
  </si>
  <si>
    <t>DIG184</t>
  </si>
  <si>
    <t>GOUESSE OLIVIER</t>
  </si>
  <si>
    <t>0507422710</t>
  </si>
  <si>
    <t>DIG185</t>
  </si>
  <si>
    <t>DIG186</t>
  </si>
  <si>
    <t>NARCISE</t>
  </si>
  <si>
    <t>DIG187</t>
  </si>
  <si>
    <t>GRAH</t>
  </si>
  <si>
    <t>DIG188</t>
  </si>
  <si>
    <t xml:space="preserve">GRAH </t>
  </si>
  <si>
    <t>ALO ALPHONSE</t>
  </si>
  <si>
    <t>0767297149</t>
  </si>
  <si>
    <t>DIG189</t>
  </si>
  <si>
    <t xml:space="preserve">GOUEH </t>
  </si>
  <si>
    <t>FERDINAND</t>
  </si>
  <si>
    <t>DIG190</t>
  </si>
  <si>
    <t>0143822830</t>
  </si>
  <si>
    <t>DIG191</t>
  </si>
  <si>
    <t>BELEM</t>
  </si>
  <si>
    <t>SEIDOU</t>
  </si>
  <si>
    <t>01/011/1978</t>
  </si>
  <si>
    <t>DIG192</t>
  </si>
  <si>
    <t>DIG193</t>
  </si>
  <si>
    <t>TIA JEAN BAPTISTE</t>
  </si>
  <si>
    <t>DIG194</t>
  </si>
  <si>
    <t>BOUAKE</t>
  </si>
  <si>
    <t>DIG195</t>
  </si>
  <si>
    <t>INZA</t>
  </si>
  <si>
    <t>DIG196</t>
  </si>
  <si>
    <t>OUEDRAOGO</t>
  </si>
  <si>
    <t>ADAMA</t>
  </si>
  <si>
    <t>DIG197</t>
  </si>
  <si>
    <t>SAWADOGO</t>
  </si>
  <si>
    <t>HAROUNA</t>
  </si>
  <si>
    <t>DIG198</t>
  </si>
  <si>
    <t>ZAKARIA</t>
  </si>
  <si>
    <t>DIG199</t>
  </si>
  <si>
    <t>DIG200</t>
  </si>
  <si>
    <t>MAKA</t>
  </si>
  <si>
    <t>KPAN DENIS</t>
  </si>
  <si>
    <t>DIG201</t>
  </si>
  <si>
    <t>PAN</t>
  </si>
  <si>
    <t>TOKPA CHARLES</t>
  </si>
  <si>
    <t>DIG202</t>
  </si>
  <si>
    <t>DAN</t>
  </si>
  <si>
    <t>MINH MODESTE</t>
  </si>
  <si>
    <t>DIG203</t>
  </si>
  <si>
    <t>ALIOU</t>
  </si>
  <si>
    <t>DIG204</t>
  </si>
  <si>
    <t>DOMINIQUE</t>
  </si>
  <si>
    <t>DIG205</t>
  </si>
  <si>
    <t>NOUFE</t>
  </si>
  <si>
    <t>DJENOURETE</t>
  </si>
  <si>
    <t>DIG206</t>
  </si>
  <si>
    <t>ISSOUF</t>
  </si>
  <si>
    <t>DIG207</t>
  </si>
  <si>
    <t>KAMBIRE</t>
  </si>
  <si>
    <t>SIE</t>
  </si>
  <si>
    <t>DIG208</t>
  </si>
  <si>
    <t>OUMAROU</t>
  </si>
  <si>
    <t>DIG209</t>
  </si>
  <si>
    <t>GUE SIABA</t>
  </si>
  <si>
    <t>DIG210</t>
  </si>
  <si>
    <t>AROUNA</t>
  </si>
  <si>
    <t>C0118684521</t>
  </si>
  <si>
    <t>DIG211</t>
  </si>
  <si>
    <t>IBRAHIM</t>
  </si>
  <si>
    <t>DIG212</t>
  </si>
  <si>
    <t>PALE</t>
  </si>
  <si>
    <t>C0120920817</t>
  </si>
  <si>
    <t>DIG213</t>
  </si>
  <si>
    <t xml:space="preserve">N'DRI </t>
  </si>
  <si>
    <t>KOUAKOU MARTIAL</t>
  </si>
  <si>
    <t>050428839</t>
  </si>
  <si>
    <t>C0082911163</t>
  </si>
  <si>
    <t>DIG214</t>
  </si>
  <si>
    <t>ISSA</t>
  </si>
  <si>
    <t>DIG215</t>
  </si>
  <si>
    <t xml:space="preserve">GUELY </t>
  </si>
  <si>
    <t>C0099889698</t>
  </si>
  <si>
    <t>DIG216</t>
  </si>
  <si>
    <t>WADJITE</t>
  </si>
  <si>
    <t>C0107285049</t>
  </si>
  <si>
    <t>DIG217</t>
  </si>
  <si>
    <t>MADY</t>
  </si>
  <si>
    <t>DIG218</t>
  </si>
  <si>
    <t>LAMBERT</t>
  </si>
  <si>
    <t>DIG219</t>
  </si>
  <si>
    <t>NAMAN</t>
  </si>
  <si>
    <t>DIG220</t>
  </si>
  <si>
    <t>SADIA HERMANN</t>
  </si>
  <si>
    <t>DIG221</t>
  </si>
  <si>
    <t>SADY</t>
  </si>
  <si>
    <t>DIG222</t>
  </si>
  <si>
    <t>DIG223</t>
  </si>
  <si>
    <t>DIG224</t>
  </si>
  <si>
    <t>KAMBOU</t>
  </si>
  <si>
    <t>LEHA DITIORE</t>
  </si>
  <si>
    <t>DIG225</t>
  </si>
  <si>
    <t>SOOPOUDE  MAMADOU</t>
  </si>
  <si>
    <t>DIG226</t>
  </si>
  <si>
    <t xml:space="preserve">DAH </t>
  </si>
  <si>
    <t>OLLO GREGOIRE</t>
  </si>
  <si>
    <t>DIG227</t>
  </si>
  <si>
    <t>SALFO</t>
  </si>
  <si>
    <t>DIG228</t>
  </si>
  <si>
    <t>JEAN ( ZOUANGOUIN</t>
  </si>
  <si>
    <t>DIG229</t>
  </si>
  <si>
    <t>GAHOUN</t>
  </si>
  <si>
    <t>ANATOL</t>
  </si>
  <si>
    <t>DIG230</t>
  </si>
  <si>
    <t>GBABLEU</t>
  </si>
  <si>
    <t>WOUEDE</t>
  </si>
  <si>
    <t>DIG231</t>
  </si>
  <si>
    <t>DIG232</t>
  </si>
  <si>
    <t>TA BLONDE</t>
  </si>
  <si>
    <t>DIG233</t>
  </si>
  <si>
    <t>KALE</t>
  </si>
  <si>
    <t>ELOGE</t>
  </si>
  <si>
    <t>DIG234</t>
  </si>
  <si>
    <t>GBONGUE ( DIGOUALE)</t>
  </si>
  <si>
    <t>DIG235</t>
  </si>
  <si>
    <t>KOUAME MARCEL</t>
  </si>
  <si>
    <t>DIG236</t>
  </si>
  <si>
    <t>GASTON (ZOUANGOUIN)</t>
  </si>
  <si>
    <t>DIG237</t>
  </si>
  <si>
    <t>MANIGO</t>
  </si>
  <si>
    <t>DIG238</t>
  </si>
  <si>
    <t>POUH KONE</t>
  </si>
  <si>
    <t>DIG239</t>
  </si>
  <si>
    <t>MAMADOU</t>
  </si>
  <si>
    <t>DIG240</t>
  </si>
  <si>
    <t>GUE DESCARTE</t>
  </si>
  <si>
    <t>DIG241</t>
  </si>
  <si>
    <t>PINGADEBA</t>
  </si>
  <si>
    <t>DIG242</t>
  </si>
  <si>
    <t xml:space="preserve">DARUIS </t>
  </si>
  <si>
    <t>DIG243</t>
  </si>
  <si>
    <t>MAMADOU LUCIEN</t>
  </si>
  <si>
    <t>DIG244</t>
  </si>
  <si>
    <t xml:space="preserve">GASTON </t>
  </si>
  <si>
    <t>DIG245</t>
  </si>
  <si>
    <t>DIG246</t>
  </si>
  <si>
    <t xml:space="preserve">TOKPA </t>
  </si>
  <si>
    <t>DIG247</t>
  </si>
  <si>
    <t>ZRAN</t>
  </si>
  <si>
    <t>BOUAME</t>
  </si>
  <si>
    <t>DIG248</t>
  </si>
  <si>
    <t xml:space="preserve">YORO </t>
  </si>
  <si>
    <t>ELVIS</t>
  </si>
  <si>
    <t>NS001</t>
  </si>
  <si>
    <t>GAMMY</t>
  </si>
  <si>
    <t>SINGO PATHERSONE</t>
  </si>
  <si>
    <t>C0090439123</t>
  </si>
  <si>
    <t>GBEHI SINGO BEDEL</t>
  </si>
  <si>
    <t>NS002</t>
  </si>
  <si>
    <t>0564725366</t>
  </si>
  <si>
    <t>C010204398</t>
  </si>
  <si>
    <t>NS003</t>
  </si>
  <si>
    <t>DOUIN</t>
  </si>
  <si>
    <t>SALIMATA</t>
  </si>
  <si>
    <t>NS004</t>
  </si>
  <si>
    <t>NS005</t>
  </si>
  <si>
    <t>NEYA</t>
  </si>
  <si>
    <t>ASSIMI</t>
  </si>
  <si>
    <t>0172802200</t>
  </si>
  <si>
    <t>NS006</t>
  </si>
  <si>
    <t>LANCE</t>
  </si>
  <si>
    <t>BALE NESTOR</t>
  </si>
  <si>
    <t>0709920990</t>
  </si>
  <si>
    <t>C0091561712</t>
  </si>
  <si>
    <t>NS007</t>
  </si>
  <si>
    <t>ACHILE</t>
  </si>
  <si>
    <t>NS008</t>
  </si>
  <si>
    <t>GEORGES</t>
  </si>
  <si>
    <t>0787947002</t>
  </si>
  <si>
    <t>C0094706505</t>
  </si>
  <si>
    <t>NS009</t>
  </si>
  <si>
    <t>0707785721</t>
  </si>
  <si>
    <t>C002348842</t>
  </si>
  <si>
    <t>NS010</t>
  </si>
  <si>
    <t>0709500144</t>
  </si>
  <si>
    <t>NS011</t>
  </si>
  <si>
    <t>DOUNIN</t>
  </si>
  <si>
    <t>LEA</t>
  </si>
  <si>
    <t>C0090697454</t>
  </si>
  <si>
    <t>NS012</t>
  </si>
  <si>
    <t>LEYON</t>
  </si>
  <si>
    <t>LOUA RICHARD</t>
  </si>
  <si>
    <t>C002206077</t>
  </si>
  <si>
    <t>NS013</t>
  </si>
  <si>
    <t xml:space="preserve">DRO </t>
  </si>
  <si>
    <t>C0079382436</t>
  </si>
  <si>
    <t>NS014</t>
  </si>
  <si>
    <t>LOUA FERDINAND</t>
  </si>
  <si>
    <t>0788927888</t>
  </si>
  <si>
    <t>NS015</t>
  </si>
  <si>
    <t>GOUESSE</t>
  </si>
  <si>
    <t>NS016</t>
  </si>
  <si>
    <t>SAMBLE</t>
  </si>
  <si>
    <t>SYLVAIN (DIGOUALE)</t>
  </si>
  <si>
    <t>0707412337</t>
  </si>
  <si>
    <t>NS017</t>
  </si>
  <si>
    <t>TIA REMI</t>
  </si>
  <si>
    <t>0748635355</t>
  </si>
  <si>
    <t>C0092707577</t>
  </si>
  <si>
    <t>NS018</t>
  </si>
  <si>
    <t xml:space="preserve">BALE </t>
  </si>
  <si>
    <t>YARA SERGES</t>
  </si>
  <si>
    <t>NS019</t>
  </si>
  <si>
    <t>LONSSE</t>
  </si>
  <si>
    <t>LEON DESIRE</t>
  </si>
  <si>
    <t>0749439615</t>
  </si>
  <si>
    <t>C0091339788</t>
  </si>
  <si>
    <t>NS020</t>
  </si>
  <si>
    <t>ZOH LOUA</t>
  </si>
  <si>
    <t>NS021</t>
  </si>
  <si>
    <t>POKOU</t>
  </si>
  <si>
    <t>LOUKOU PROSPER</t>
  </si>
  <si>
    <t>NS022</t>
  </si>
  <si>
    <t>0704926663</t>
  </si>
  <si>
    <t>NS023</t>
  </si>
  <si>
    <t>LEGNON FRANCOIS</t>
  </si>
  <si>
    <t>0747007712</t>
  </si>
  <si>
    <t>C0090232086</t>
  </si>
  <si>
    <t>NS024</t>
  </si>
  <si>
    <t>BAKAYOKO TIA VALERIE</t>
  </si>
  <si>
    <t>C0088502931</t>
  </si>
  <si>
    <t>NS025</t>
  </si>
  <si>
    <t>HERMANN</t>
  </si>
  <si>
    <t>NS026</t>
  </si>
  <si>
    <t>DOUIN LUCIE</t>
  </si>
  <si>
    <t>C0095119726</t>
  </si>
  <si>
    <t>NS027</t>
  </si>
  <si>
    <t>DAN SIMPLICE</t>
  </si>
  <si>
    <t>C0094649539</t>
  </si>
  <si>
    <t>NS028</t>
  </si>
  <si>
    <t>C0095267395</t>
  </si>
  <si>
    <t>NS029</t>
  </si>
  <si>
    <t>GOMIN</t>
  </si>
  <si>
    <t>C0094507384</t>
  </si>
  <si>
    <t>NS030</t>
  </si>
  <si>
    <t>TIA MICHEL</t>
  </si>
  <si>
    <t>NS031</t>
  </si>
  <si>
    <t>PLE AUGUSTE</t>
  </si>
  <si>
    <t>NS032</t>
  </si>
  <si>
    <t>YOUE PRINCE</t>
  </si>
  <si>
    <t>NS033</t>
  </si>
  <si>
    <t>DAN REMI</t>
  </si>
  <si>
    <t>NS034</t>
  </si>
  <si>
    <t xml:space="preserve">BEHI </t>
  </si>
  <si>
    <t>NS035</t>
  </si>
  <si>
    <t>TIA HERVE</t>
  </si>
  <si>
    <t>NS036</t>
  </si>
  <si>
    <t>TIE</t>
  </si>
  <si>
    <t>NS037</t>
  </si>
  <si>
    <t>ZANIN TOMAR</t>
  </si>
  <si>
    <t>NS038</t>
  </si>
  <si>
    <t>DIALA</t>
  </si>
  <si>
    <t>WAHAB</t>
  </si>
  <si>
    <t>NS039</t>
  </si>
  <si>
    <t>SOULEYMANE</t>
  </si>
  <si>
    <t>NS040</t>
  </si>
  <si>
    <t>ALEXANDRE</t>
  </si>
  <si>
    <t>NS041</t>
  </si>
  <si>
    <t>SANWOUE MADELEINE</t>
  </si>
  <si>
    <t>0787948950</t>
  </si>
  <si>
    <t>NS042</t>
  </si>
  <si>
    <t>LOUA ALAIN</t>
  </si>
  <si>
    <t>C0090436420</t>
  </si>
  <si>
    <t>NS043</t>
  </si>
  <si>
    <t>NS044</t>
  </si>
  <si>
    <t>0797128274</t>
  </si>
  <si>
    <t>C0093328832</t>
  </si>
  <si>
    <t>NS045</t>
  </si>
  <si>
    <t>GOH ANICET</t>
  </si>
  <si>
    <t>0757733742</t>
  </si>
  <si>
    <t>NS047</t>
  </si>
  <si>
    <t>BALE</t>
  </si>
  <si>
    <t>NS048</t>
  </si>
  <si>
    <t>TIA ALPHONSE</t>
  </si>
  <si>
    <t>0151963418</t>
  </si>
  <si>
    <t>C0093417004</t>
  </si>
  <si>
    <t>NS049</t>
  </si>
  <si>
    <t>VINCENT</t>
  </si>
  <si>
    <t>NS050</t>
  </si>
  <si>
    <t>SINGO FABRICE</t>
  </si>
  <si>
    <t>NS051</t>
  </si>
  <si>
    <t>BERTIN</t>
  </si>
  <si>
    <t>NS052</t>
  </si>
  <si>
    <t xml:space="preserve">KANO </t>
  </si>
  <si>
    <t>NS053</t>
  </si>
  <si>
    <t>KPONE</t>
  </si>
  <si>
    <t>NS054</t>
  </si>
  <si>
    <t>TRA</t>
  </si>
  <si>
    <t>BI ROMARIC</t>
  </si>
  <si>
    <t>NS055</t>
  </si>
  <si>
    <t>BALE JUSTIN</t>
  </si>
  <si>
    <t>NS056</t>
  </si>
  <si>
    <t>LOUA FABRICE</t>
  </si>
  <si>
    <t>NS057</t>
  </si>
  <si>
    <t>C0092707173</t>
  </si>
  <si>
    <t>NS058</t>
  </si>
  <si>
    <t>GBINDE</t>
  </si>
  <si>
    <t>0749317328</t>
  </si>
  <si>
    <t>NS059</t>
  </si>
  <si>
    <t>WAHOU ALPHONSE</t>
  </si>
  <si>
    <t>0757924480</t>
  </si>
  <si>
    <t>C0090214471</t>
  </si>
  <si>
    <t>NS060</t>
  </si>
  <si>
    <t>YANGBA GASTON</t>
  </si>
  <si>
    <t>0779777142</t>
  </si>
  <si>
    <t>C010030453</t>
  </si>
  <si>
    <t>NS061</t>
  </si>
  <si>
    <t>C0092047482</t>
  </si>
  <si>
    <t>NS062</t>
  </si>
  <si>
    <t>MATOMA</t>
  </si>
  <si>
    <t>C0094719563</t>
  </si>
  <si>
    <t>NS063</t>
  </si>
  <si>
    <t>NS064</t>
  </si>
  <si>
    <t>RIGOBERT</t>
  </si>
  <si>
    <t>h</t>
  </si>
  <si>
    <t>NS065</t>
  </si>
  <si>
    <t>ZOUANDE SINGO LUCIEN</t>
  </si>
  <si>
    <t>0749363880</t>
  </si>
  <si>
    <t>C0093419433</t>
  </si>
  <si>
    <t>NS066</t>
  </si>
  <si>
    <t>YOBIA</t>
  </si>
  <si>
    <t>SIABA JEROME</t>
  </si>
  <si>
    <t>0758107415</t>
  </si>
  <si>
    <t>C0090438181</t>
  </si>
  <si>
    <t>NS067</t>
  </si>
  <si>
    <t>NS068</t>
  </si>
  <si>
    <t>WALO</t>
  </si>
  <si>
    <t>¨PELAGIE</t>
  </si>
  <si>
    <t>C0094658981</t>
  </si>
  <si>
    <t>NS069</t>
  </si>
  <si>
    <t>NS070</t>
  </si>
  <si>
    <t>NS071</t>
  </si>
  <si>
    <t>LEGNON</t>
  </si>
  <si>
    <t>DARIUS</t>
  </si>
  <si>
    <t>NS072</t>
  </si>
  <si>
    <t>MEDARD</t>
  </si>
  <si>
    <t>NS073</t>
  </si>
  <si>
    <t xml:space="preserve">MAGNAN </t>
  </si>
  <si>
    <t>NS074</t>
  </si>
  <si>
    <t>NS075</t>
  </si>
  <si>
    <t>GALOU</t>
  </si>
  <si>
    <t>NS076</t>
  </si>
  <si>
    <t>LOUTY</t>
  </si>
  <si>
    <t>0747652363</t>
  </si>
  <si>
    <t>NS077</t>
  </si>
  <si>
    <t>VENANCE</t>
  </si>
  <si>
    <t>NS078</t>
  </si>
  <si>
    <t xml:space="preserve">GBANGA </t>
  </si>
  <si>
    <t>NS079</t>
  </si>
  <si>
    <t>OUINDIE</t>
  </si>
  <si>
    <t>BOUH FERDINAND</t>
  </si>
  <si>
    <t>NS080</t>
  </si>
  <si>
    <t xml:space="preserve">SEU </t>
  </si>
  <si>
    <t>KPAN ZEPHIRIN</t>
  </si>
  <si>
    <t>0171885258</t>
  </si>
  <si>
    <t>C0083380987</t>
  </si>
  <si>
    <t>NS081</t>
  </si>
  <si>
    <t>GAHO ROGER</t>
  </si>
  <si>
    <t>0596108155</t>
  </si>
  <si>
    <t>C0110656991</t>
  </si>
  <si>
    <t>NS082</t>
  </si>
  <si>
    <t>BOUH FULGENCE</t>
  </si>
  <si>
    <t>NS083</t>
  </si>
  <si>
    <t>BOUH CEDRIC</t>
  </si>
  <si>
    <t>NS084</t>
  </si>
  <si>
    <t>YVES</t>
  </si>
  <si>
    <t>0555148073</t>
  </si>
  <si>
    <t>NS086</t>
  </si>
  <si>
    <t>SOUMAHORO SIMPLICE</t>
  </si>
  <si>
    <t>0556100178</t>
  </si>
  <si>
    <t>C0093986768</t>
  </si>
  <si>
    <t>NS087</t>
  </si>
  <si>
    <t>DOUO ETIENNE</t>
  </si>
  <si>
    <t>0758191190</t>
  </si>
  <si>
    <t>C0089276394</t>
  </si>
  <si>
    <t>NS088</t>
  </si>
  <si>
    <t>OUESSE</t>
  </si>
  <si>
    <t>LOUH JULES</t>
  </si>
  <si>
    <t>0769909975</t>
  </si>
  <si>
    <t>C009199819</t>
  </si>
  <si>
    <t>NS089</t>
  </si>
  <si>
    <t>AMED</t>
  </si>
  <si>
    <t>0788445454</t>
  </si>
  <si>
    <t>NS090</t>
  </si>
  <si>
    <t>0565005981</t>
  </si>
  <si>
    <t>C0092472916</t>
  </si>
  <si>
    <t>NS091</t>
  </si>
  <si>
    <t>TIA THEODORE</t>
  </si>
  <si>
    <t>0594307706</t>
  </si>
  <si>
    <t>C0110484602</t>
  </si>
  <si>
    <t>NS092</t>
  </si>
  <si>
    <t xml:space="preserve">YORONIN </t>
  </si>
  <si>
    <t>0748514200</t>
  </si>
  <si>
    <t>C0110645388</t>
  </si>
  <si>
    <t>NS093</t>
  </si>
  <si>
    <t>ZAH FRANCIS</t>
  </si>
  <si>
    <t>NS094</t>
  </si>
  <si>
    <t>HONORE</t>
  </si>
  <si>
    <t>NS095</t>
  </si>
  <si>
    <t xml:space="preserve">SIGUI </t>
  </si>
  <si>
    <t>GONYE MEWE</t>
  </si>
  <si>
    <t>NS096</t>
  </si>
  <si>
    <t>SIKO CONSTANT</t>
  </si>
  <si>
    <t>NS097</t>
  </si>
  <si>
    <t>ZOH RAYMOND</t>
  </si>
  <si>
    <t>NS098</t>
  </si>
  <si>
    <t>KOUELA</t>
  </si>
  <si>
    <t>0107745780</t>
  </si>
  <si>
    <t>NS099</t>
  </si>
  <si>
    <t>SINGO ALPONSE</t>
  </si>
  <si>
    <t>NS100</t>
  </si>
  <si>
    <t>0143595497</t>
  </si>
  <si>
    <t>NS101</t>
  </si>
  <si>
    <t>0152941963</t>
  </si>
  <si>
    <t>NS102</t>
  </si>
  <si>
    <t>DOUALOU</t>
  </si>
  <si>
    <t>LEONTINE</t>
  </si>
  <si>
    <t>NS103</t>
  </si>
  <si>
    <t>GUY BERNARD</t>
  </si>
  <si>
    <t>NS104</t>
  </si>
  <si>
    <t>NS106</t>
  </si>
  <si>
    <t>GBA ALAIN</t>
  </si>
  <si>
    <t>0143594099</t>
  </si>
  <si>
    <t>NS107</t>
  </si>
  <si>
    <t>GOLOU RACHELLE</t>
  </si>
  <si>
    <t>0173376372</t>
  </si>
  <si>
    <t>C0073787310</t>
  </si>
  <si>
    <t>NS108</t>
  </si>
  <si>
    <t>DOMBA</t>
  </si>
  <si>
    <t>BOUREHIMA</t>
  </si>
  <si>
    <t>NS109</t>
  </si>
  <si>
    <t>GONSE</t>
  </si>
  <si>
    <t>GOUA ALIDA</t>
  </si>
  <si>
    <t>0709921827</t>
  </si>
  <si>
    <t>NS110</t>
  </si>
  <si>
    <t>MONI</t>
  </si>
  <si>
    <t>HYACINTH</t>
  </si>
  <si>
    <t>0778694971</t>
  </si>
  <si>
    <t>NS111</t>
  </si>
  <si>
    <t>GBA SAMUEL</t>
  </si>
  <si>
    <t>0170745668</t>
  </si>
  <si>
    <t>C0079692771</t>
  </si>
  <si>
    <t>NS112</t>
  </si>
  <si>
    <t xml:space="preserve">SINZE </t>
  </si>
  <si>
    <t>NS113</t>
  </si>
  <si>
    <t>AMEDY</t>
  </si>
  <si>
    <t>NS114</t>
  </si>
  <si>
    <t>MONHIKIE</t>
  </si>
  <si>
    <t>0171323144</t>
  </si>
  <si>
    <t>C0083785463</t>
  </si>
  <si>
    <t>NS115</t>
  </si>
  <si>
    <t>BAMABA</t>
  </si>
  <si>
    <t>GBOGBO HENRI</t>
  </si>
  <si>
    <t>0747385586</t>
  </si>
  <si>
    <t>C0068531528</t>
  </si>
  <si>
    <t>NS116</t>
  </si>
  <si>
    <t>GUELY JEAN YVES ARSENE</t>
  </si>
  <si>
    <t>0747140592</t>
  </si>
  <si>
    <t>NS117</t>
  </si>
  <si>
    <t>JULES</t>
  </si>
  <si>
    <t>0708514688</t>
  </si>
  <si>
    <t>C0110484615</t>
  </si>
  <si>
    <t>NS118</t>
  </si>
  <si>
    <t>GBONGUE JEAN PAUL</t>
  </si>
  <si>
    <t>0709067736</t>
  </si>
  <si>
    <t>C01007198831</t>
  </si>
  <si>
    <t>NS119</t>
  </si>
  <si>
    <t>BERNARD LOUA</t>
  </si>
  <si>
    <t>C002819614</t>
  </si>
  <si>
    <t>NS120</t>
  </si>
  <si>
    <t>GOMPOUH LOUA</t>
  </si>
  <si>
    <t>NS121</t>
  </si>
  <si>
    <t xml:space="preserve">GOUEHI </t>
  </si>
  <si>
    <t>KPA PAULIN</t>
  </si>
  <si>
    <t>0709954594</t>
  </si>
  <si>
    <t>C0078696873</t>
  </si>
  <si>
    <t>NS122</t>
  </si>
  <si>
    <t>LONSAN DELPHIN</t>
  </si>
  <si>
    <t>0749054008</t>
  </si>
  <si>
    <t>C0079640956</t>
  </si>
  <si>
    <t>NS123</t>
  </si>
  <si>
    <t>ETIENNE</t>
  </si>
  <si>
    <t>0778679686</t>
  </si>
  <si>
    <t>C00643700798</t>
  </si>
  <si>
    <t>NS124</t>
  </si>
  <si>
    <t>DOUO VIVIANE</t>
  </si>
  <si>
    <t>C0068453520</t>
  </si>
  <si>
    <t>NS125</t>
  </si>
  <si>
    <t>VEHI GONDO</t>
  </si>
  <si>
    <t>0703458719</t>
  </si>
  <si>
    <t>C0093813583</t>
  </si>
  <si>
    <t>NS126</t>
  </si>
  <si>
    <t>DOUO EUGENE</t>
  </si>
  <si>
    <t>C0070989540</t>
  </si>
  <si>
    <t>NS127</t>
  </si>
  <si>
    <t>YORO INNOCENT</t>
  </si>
  <si>
    <t>0141337868</t>
  </si>
  <si>
    <t>NS128</t>
  </si>
  <si>
    <t xml:space="preserve">GBATO </t>
  </si>
  <si>
    <t>MOUTY</t>
  </si>
  <si>
    <t>C0068519588</t>
  </si>
  <si>
    <t>NS129</t>
  </si>
  <si>
    <t>NS130</t>
  </si>
  <si>
    <t>FOUNGBE BERNARD</t>
  </si>
  <si>
    <t>0708985281</t>
  </si>
  <si>
    <t>NS132</t>
  </si>
  <si>
    <t>NEBIE</t>
  </si>
  <si>
    <t>0153076672</t>
  </si>
  <si>
    <t>NS133</t>
  </si>
  <si>
    <t>0797813006</t>
  </si>
  <si>
    <t>C0069912593</t>
  </si>
  <si>
    <t>NS134</t>
  </si>
  <si>
    <t>ZOUROU</t>
  </si>
  <si>
    <t>GBEGA</t>
  </si>
  <si>
    <t>0749117552</t>
  </si>
  <si>
    <t>C001204193</t>
  </si>
  <si>
    <t>NS135</t>
  </si>
  <si>
    <t>ELISE</t>
  </si>
  <si>
    <t>0769472609</t>
  </si>
  <si>
    <t>C0089015168</t>
  </si>
  <si>
    <t>NS136</t>
  </si>
  <si>
    <t xml:space="preserve">TASSERE </t>
  </si>
  <si>
    <t>NS137</t>
  </si>
  <si>
    <t>AMARA</t>
  </si>
  <si>
    <t>NS138</t>
  </si>
  <si>
    <t>0778642477</t>
  </si>
  <si>
    <t>C0100170672</t>
  </si>
  <si>
    <t>NS139</t>
  </si>
  <si>
    <t>KOUALA</t>
  </si>
  <si>
    <t>AABDOUA AZIS</t>
  </si>
  <si>
    <t>0777183331</t>
  </si>
  <si>
    <t>NS140</t>
  </si>
  <si>
    <t>BOUKARI</t>
  </si>
  <si>
    <t>0778870703</t>
  </si>
  <si>
    <t>NS141</t>
  </si>
  <si>
    <t>GUELGUERA</t>
  </si>
  <si>
    <t>MATHIEU</t>
  </si>
  <si>
    <t>C0093453439</t>
  </si>
  <si>
    <t>NS142</t>
  </si>
  <si>
    <t>NS143</t>
  </si>
  <si>
    <t xml:space="preserve">YOBIA </t>
  </si>
  <si>
    <t>GBANDA COMY SEVERIN</t>
  </si>
  <si>
    <t>0759674162</t>
  </si>
  <si>
    <t>NS144</t>
  </si>
  <si>
    <t>OUADRAOGO</t>
  </si>
  <si>
    <t>NS145</t>
  </si>
  <si>
    <t xml:space="preserve">SEHI </t>
  </si>
  <si>
    <t>DROH RICHARD</t>
  </si>
  <si>
    <t>C99059050151</t>
  </si>
  <si>
    <t>NS146</t>
  </si>
  <si>
    <t>SINGO EDMOND</t>
  </si>
  <si>
    <t>0749034876</t>
  </si>
  <si>
    <t>C0092706994</t>
  </si>
  <si>
    <t>NS147</t>
  </si>
  <si>
    <t xml:space="preserve">GOHI </t>
  </si>
  <si>
    <t>GBAYA LOUA</t>
  </si>
  <si>
    <t>C0088083780</t>
  </si>
  <si>
    <t>NS148</t>
  </si>
  <si>
    <t>0787946911</t>
  </si>
  <si>
    <t>NS149</t>
  </si>
  <si>
    <t>ZOH ALBERT</t>
  </si>
  <si>
    <t>0749705142</t>
  </si>
  <si>
    <t>C0100254987</t>
  </si>
  <si>
    <t>NS150</t>
  </si>
  <si>
    <t>MONTANAN</t>
  </si>
  <si>
    <t>NIMBO</t>
  </si>
  <si>
    <t>NS151</t>
  </si>
  <si>
    <t>0703210929</t>
  </si>
  <si>
    <t>NS152</t>
  </si>
  <si>
    <t xml:space="preserve">ZANGA </t>
  </si>
  <si>
    <t>LOUA CASMIR</t>
  </si>
  <si>
    <t>NS153</t>
  </si>
  <si>
    <t>FAMAN</t>
  </si>
  <si>
    <t>DANINOS</t>
  </si>
  <si>
    <t>0506128394</t>
  </si>
  <si>
    <t>C0028203911</t>
  </si>
  <si>
    <t>NS154</t>
  </si>
  <si>
    <t>0757759765</t>
  </si>
  <si>
    <t>C0072122932</t>
  </si>
  <si>
    <t>NS155</t>
  </si>
  <si>
    <t>SALOMN</t>
  </si>
  <si>
    <t>0747125707</t>
  </si>
  <si>
    <t>C0073588070</t>
  </si>
  <si>
    <t>NS156</t>
  </si>
  <si>
    <t>GOLOU SYLVIE</t>
  </si>
  <si>
    <t>C0090179091</t>
  </si>
  <si>
    <t>NS157</t>
  </si>
  <si>
    <t>0142559872</t>
  </si>
  <si>
    <t>C0091742618</t>
  </si>
  <si>
    <t>NS158</t>
  </si>
  <si>
    <t>SIABA IGNACE</t>
  </si>
  <si>
    <t>0709937306</t>
  </si>
  <si>
    <t>NS159</t>
  </si>
  <si>
    <t>DOUO SEVERINE</t>
  </si>
  <si>
    <t>0103068568</t>
  </si>
  <si>
    <t>C0058531847</t>
  </si>
  <si>
    <t>NS160</t>
  </si>
  <si>
    <t>BANGA EVARISTE</t>
  </si>
  <si>
    <t>0767532229</t>
  </si>
  <si>
    <t>C0075769462</t>
  </si>
  <si>
    <t>NS161</t>
  </si>
  <si>
    <t>0171905443</t>
  </si>
  <si>
    <t>C0098007178</t>
  </si>
  <si>
    <t>NS162</t>
  </si>
  <si>
    <t>BAYA TIA ALAIN</t>
  </si>
  <si>
    <t>0788772939</t>
  </si>
  <si>
    <t>C0077488930</t>
  </si>
  <si>
    <t>NS163</t>
  </si>
  <si>
    <t>DIKO</t>
  </si>
  <si>
    <t>0787215682</t>
  </si>
  <si>
    <t>NS164</t>
  </si>
  <si>
    <t>YOUMBIA INNCOENT</t>
  </si>
  <si>
    <t>0584546188</t>
  </si>
  <si>
    <t>NS165</t>
  </si>
  <si>
    <t>DOUO JOACHIM</t>
  </si>
  <si>
    <t>C0094985968</t>
  </si>
  <si>
    <t>NS166</t>
  </si>
  <si>
    <t>0768869780</t>
  </si>
  <si>
    <t>NS167</t>
  </si>
  <si>
    <t>BROULE</t>
  </si>
  <si>
    <t>NS168</t>
  </si>
  <si>
    <t>GBOMIAN</t>
  </si>
  <si>
    <t>LOUTY CLAUDE</t>
  </si>
  <si>
    <t>NS169</t>
  </si>
  <si>
    <t>LOUA JULES</t>
  </si>
  <si>
    <t>NS170</t>
  </si>
  <si>
    <t xml:space="preserve">MASSIE </t>
  </si>
  <si>
    <t>NS171</t>
  </si>
  <si>
    <t>VEHI KONE ANDRE</t>
  </si>
  <si>
    <t>NS173</t>
  </si>
  <si>
    <t xml:space="preserve">MOITY </t>
  </si>
  <si>
    <t>LANCE TIA BATHE</t>
  </si>
  <si>
    <t>NS174</t>
  </si>
  <si>
    <t>NS175</t>
  </si>
  <si>
    <t>DROH JULIEN</t>
  </si>
  <si>
    <t>NS176</t>
  </si>
  <si>
    <t>ODETTE</t>
  </si>
  <si>
    <t>NS177</t>
  </si>
  <si>
    <t>SEBA HERVE</t>
  </si>
  <si>
    <t>NS178</t>
  </si>
  <si>
    <t>SAMBLE LOUIS</t>
  </si>
  <si>
    <t>NS179</t>
  </si>
  <si>
    <t>DRAMANE</t>
  </si>
  <si>
    <t>0787946901</t>
  </si>
  <si>
    <t>GM001</t>
  </si>
  <si>
    <t>GAMA</t>
  </si>
  <si>
    <t>MARIAM</t>
  </si>
  <si>
    <t>GBONGUE ANDRE</t>
  </si>
  <si>
    <t>GM002</t>
  </si>
  <si>
    <t>GATE ETIENNE</t>
  </si>
  <si>
    <t>GM003</t>
  </si>
  <si>
    <t>FREDERIC</t>
  </si>
  <si>
    <t>GM004</t>
  </si>
  <si>
    <t>DELILE CLAUDINE</t>
  </si>
  <si>
    <t>C00911325738</t>
  </si>
  <si>
    <t>GM005</t>
  </si>
  <si>
    <t>0709642407</t>
  </si>
  <si>
    <t>GM006</t>
  </si>
  <si>
    <t>BLEU EUGENIE</t>
  </si>
  <si>
    <t>C0099929321</t>
  </si>
  <si>
    <t>GM007</t>
  </si>
  <si>
    <t>GASSAN</t>
  </si>
  <si>
    <t>GM008</t>
  </si>
  <si>
    <t>TOURE GUAMA</t>
  </si>
  <si>
    <t>0747784569</t>
  </si>
  <si>
    <t>GM009</t>
  </si>
  <si>
    <t>POUH</t>
  </si>
  <si>
    <t>MARIE EVELINE</t>
  </si>
  <si>
    <t>0758423120</t>
  </si>
  <si>
    <t>C0092640694</t>
  </si>
  <si>
    <t>GM010</t>
  </si>
  <si>
    <t>SATY THERESE</t>
  </si>
  <si>
    <t>C0068409568</t>
  </si>
  <si>
    <t>GM011</t>
  </si>
  <si>
    <t>MAURICE</t>
  </si>
  <si>
    <t>0788439657</t>
  </si>
  <si>
    <t>C0095207285</t>
  </si>
  <si>
    <t>GM012</t>
  </si>
  <si>
    <t>0789823674</t>
  </si>
  <si>
    <t>GM013</t>
  </si>
  <si>
    <t xml:space="preserve">BAZIE </t>
  </si>
  <si>
    <t>BEGADOU</t>
  </si>
  <si>
    <t>BF384003002001012349</t>
  </si>
  <si>
    <t>GM014</t>
  </si>
  <si>
    <t>LOU</t>
  </si>
  <si>
    <t>0779797369</t>
  </si>
  <si>
    <t>GM015</t>
  </si>
  <si>
    <t xml:space="preserve">DAN </t>
  </si>
  <si>
    <t>YAKE ANATOLE</t>
  </si>
  <si>
    <t>GM016</t>
  </si>
  <si>
    <t>SINGO ANTOINE</t>
  </si>
  <si>
    <t>0504337692</t>
  </si>
  <si>
    <t>GM017</t>
  </si>
  <si>
    <t>SINGO FULGENCE</t>
  </si>
  <si>
    <t>GM018</t>
  </si>
  <si>
    <t>ZNGBE CHARLES</t>
  </si>
  <si>
    <t>03635270</t>
  </si>
  <si>
    <t>C009199853</t>
  </si>
  <si>
    <t>GM019</t>
  </si>
  <si>
    <t>GUE NOE</t>
  </si>
  <si>
    <t>0748556878</t>
  </si>
  <si>
    <t>C0087047673</t>
  </si>
  <si>
    <t>GM020</t>
  </si>
  <si>
    <t>GM021</t>
  </si>
  <si>
    <t>BLAPLEU</t>
  </si>
  <si>
    <t>GM022</t>
  </si>
  <si>
    <t>0759220292</t>
  </si>
  <si>
    <t>C0068641232</t>
  </si>
  <si>
    <t>GM023</t>
  </si>
  <si>
    <t>SADIA INNOCENT</t>
  </si>
  <si>
    <t>0708638729</t>
  </si>
  <si>
    <t>C0093347482</t>
  </si>
  <si>
    <t>GM024</t>
  </si>
  <si>
    <t>GOMA JONAS</t>
  </si>
  <si>
    <t>GM025</t>
  </si>
  <si>
    <t>SUZANNE</t>
  </si>
  <si>
    <t>GM026</t>
  </si>
  <si>
    <t>GOMA</t>
  </si>
  <si>
    <t>GUE ALAIN</t>
  </si>
  <si>
    <t>0797228976</t>
  </si>
  <si>
    <t>GM027</t>
  </si>
  <si>
    <t>KPAN ADRIEN</t>
  </si>
  <si>
    <t>0769899069</t>
  </si>
  <si>
    <t>GM028</t>
  </si>
  <si>
    <t>ZINGBE ENORC</t>
  </si>
  <si>
    <t>0777288505</t>
  </si>
  <si>
    <t>GM029</t>
  </si>
  <si>
    <t>ZANTONGOUINE</t>
  </si>
  <si>
    <t>0778748079</t>
  </si>
  <si>
    <t>GM030</t>
  </si>
  <si>
    <t>GBONGUELOU</t>
  </si>
  <si>
    <t>GM031</t>
  </si>
  <si>
    <t xml:space="preserve">KAMBIRE </t>
  </si>
  <si>
    <t>BOFLOFLEMAN</t>
  </si>
  <si>
    <t>0777789061</t>
  </si>
  <si>
    <t>GM032</t>
  </si>
  <si>
    <t>DON</t>
  </si>
  <si>
    <t>LOUA ARSENE</t>
  </si>
  <si>
    <t>0749073452</t>
  </si>
  <si>
    <t>C0093412168</t>
  </si>
  <si>
    <t>GM033</t>
  </si>
  <si>
    <t>SAHI ANDRE</t>
  </si>
  <si>
    <t>0749338536</t>
  </si>
  <si>
    <t>C0074459562</t>
  </si>
  <si>
    <t>GM034</t>
  </si>
  <si>
    <t>LOUA BLAISE</t>
  </si>
  <si>
    <t>0788305917</t>
  </si>
  <si>
    <t>GM035</t>
  </si>
  <si>
    <t>ABOU DRAMANA</t>
  </si>
  <si>
    <t>0768155641</t>
  </si>
  <si>
    <t>GM036</t>
  </si>
  <si>
    <t>KOURIGON</t>
  </si>
  <si>
    <t>ADOLPH</t>
  </si>
  <si>
    <t>0759647519</t>
  </si>
  <si>
    <t>GM037</t>
  </si>
  <si>
    <t xml:space="preserve">BOUA </t>
  </si>
  <si>
    <t>TOKPA SAVANE</t>
  </si>
  <si>
    <t>GM038</t>
  </si>
  <si>
    <t>KONTIN POKPEFI</t>
  </si>
  <si>
    <t>0787479979</t>
  </si>
  <si>
    <t>GM039</t>
  </si>
  <si>
    <t>GBE DOLOPI</t>
  </si>
  <si>
    <t>0747632269</t>
  </si>
  <si>
    <t>GM040</t>
  </si>
  <si>
    <t>YIN GBLOLEGBEU</t>
  </si>
  <si>
    <t>C0092002904</t>
  </si>
  <si>
    <t>GM041</t>
  </si>
  <si>
    <t>GM042</t>
  </si>
  <si>
    <t>SAKO</t>
  </si>
  <si>
    <t>KARAMOKO</t>
  </si>
  <si>
    <t>GM043</t>
  </si>
  <si>
    <t>SORO</t>
  </si>
  <si>
    <t>YAYA</t>
  </si>
  <si>
    <t>0798478044</t>
  </si>
  <si>
    <t>GM044</t>
  </si>
  <si>
    <t>LOUA ENORC</t>
  </si>
  <si>
    <t>GM045</t>
  </si>
  <si>
    <t>MAMADOU OLIVIER</t>
  </si>
  <si>
    <t>0707485777</t>
  </si>
  <si>
    <t>GM046</t>
  </si>
  <si>
    <t>GUE KALA</t>
  </si>
  <si>
    <t>0748918470</t>
  </si>
  <si>
    <t>GM047</t>
  </si>
  <si>
    <t>DOUA</t>
  </si>
  <si>
    <t>CHARLES</t>
  </si>
  <si>
    <t>0788537923</t>
  </si>
  <si>
    <t>GM048</t>
  </si>
  <si>
    <t>DAN NICAISE</t>
  </si>
  <si>
    <t>GM049</t>
  </si>
  <si>
    <t>FRANCOIS</t>
  </si>
  <si>
    <t>C0090200162</t>
  </si>
  <si>
    <t>GM050</t>
  </si>
  <si>
    <t>LOUA ANDRE</t>
  </si>
  <si>
    <t>0708729948</t>
  </si>
  <si>
    <t>GM051</t>
  </si>
  <si>
    <t xml:space="preserve">GOUE </t>
  </si>
  <si>
    <t>MOMINE EUGENE</t>
  </si>
  <si>
    <t>0749186900</t>
  </si>
  <si>
    <t>C0091336170</t>
  </si>
  <si>
    <t>GM052</t>
  </si>
  <si>
    <t>COLETTE</t>
  </si>
  <si>
    <t>0758381906</t>
  </si>
  <si>
    <t>GM053</t>
  </si>
  <si>
    <t>LOU HORTENSE</t>
  </si>
  <si>
    <t>0777428970</t>
  </si>
  <si>
    <t>C0092493605</t>
  </si>
  <si>
    <t>GM054</t>
  </si>
  <si>
    <t xml:space="preserve">GUE </t>
  </si>
  <si>
    <t>ZINGBE MODESTE</t>
  </si>
  <si>
    <t>GM055</t>
  </si>
  <si>
    <t>GOUEU ANATOLE</t>
  </si>
  <si>
    <t>0768155645</t>
  </si>
  <si>
    <t>GM056</t>
  </si>
  <si>
    <t>0153740178</t>
  </si>
  <si>
    <t>GM057</t>
  </si>
  <si>
    <t xml:space="preserve">KONGO </t>
  </si>
  <si>
    <t>YAO FREDERIC</t>
  </si>
  <si>
    <t>0757315828</t>
  </si>
  <si>
    <t>GM058</t>
  </si>
  <si>
    <t xml:space="preserve">KOUADIO </t>
  </si>
  <si>
    <t>KOUAME NOEL</t>
  </si>
  <si>
    <t>0747416560</t>
  </si>
  <si>
    <t>GM059</t>
  </si>
  <si>
    <t>GM060</t>
  </si>
  <si>
    <t>MAMAGBEU</t>
  </si>
  <si>
    <t>GM061</t>
  </si>
  <si>
    <t>SIAHO MARCELINE</t>
  </si>
  <si>
    <t>0707790028</t>
  </si>
  <si>
    <t>GM062</t>
  </si>
  <si>
    <t>GIA MEICHA</t>
  </si>
  <si>
    <t>0150305611</t>
  </si>
  <si>
    <t>GM063</t>
  </si>
  <si>
    <t>0747376121</t>
  </si>
  <si>
    <t>GM064</t>
  </si>
  <si>
    <t>DOUADE</t>
  </si>
  <si>
    <t>BOUA DESCARD</t>
  </si>
  <si>
    <t>0789249555</t>
  </si>
  <si>
    <t>GM065</t>
  </si>
  <si>
    <t>BONTY ESIRE</t>
  </si>
  <si>
    <t>GM066</t>
  </si>
  <si>
    <t xml:space="preserve">OUEUGA </t>
  </si>
  <si>
    <t>BRIGITE</t>
  </si>
  <si>
    <t>0792627290</t>
  </si>
  <si>
    <t>GM067</t>
  </si>
  <si>
    <t xml:space="preserve">FLANGBEU </t>
  </si>
  <si>
    <t>BENOIT</t>
  </si>
  <si>
    <t>0779088167</t>
  </si>
  <si>
    <t>GM068</t>
  </si>
  <si>
    <t>DELY ANICET</t>
  </si>
  <si>
    <t>0768155489</t>
  </si>
  <si>
    <t>GM069</t>
  </si>
  <si>
    <t>TOURE ERIC</t>
  </si>
  <si>
    <t>0747378019</t>
  </si>
  <si>
    <t>GM070</t>
  </si>
  <si>
    <t>CHARALOU</t>
  </si>
  <si>
    <t>TATA</t>
  </si>
  <si>
    <t>GM071</t>
  </si>
  <si>
    <t>KOUISSEN</t>
  </si>
  <si>
    <t>0789617640</t>
  </si>
  <si>
    <t>GM072</t>
  </si>
  <si>
    <t>JEAN BOSCO</t>
  </si>
  <si>
    <t>GM073</t>
  </si>
  <si>
    <t>KALE SALOME</t>
  </si>
  <si>
    <t>0709761871</t>
  </si>
  <si>
    <t>GM074</t>
  </si>
  <si>
    <t>YAO SEILOU</t>
  </si>
  <si>
    <t>0709363887</t>
  </si>
  <si>
    <t>GM075</t>
  </si>
  <si>
    <t>GOMAN</t>
  </si>
  <si>
    <t>0749195787</t>
  </si>
  <si>
    <t>GM076</t>
  </si>
  <si>
    <t>YOBOUE MELANIE</t>
  </si>
  <si>
    <t>GM077</t>
  </si>
  <si>
    <t>KOUAME</t>
  </si>
  <si>
    <t>N'GORAN EMILE</t>
  </si>
  <si>
    <t>0768699049</t>
  </si>
  <si>
    <t>GM078</t>
  </si>
  <si>
    <t>GUELOU</t>
  </si>
  <si>
    <t>GBALEU</t>
  </si>
  <si>
    <t>GM079</t>
  </si>
  <si>
    <t>KALE RODRIGUE</t>
  </si>
  <si>
    <t>GM080</t>
  </si>
  <si>
    <t>GM081</t>
  </si>
  <si>
    <t xml:space="preserve">GBANAGBEU </t>
  </si>
  <si>
    <t>GUEGBA</t>
  </si>
  <si>
    <t>0778269800</t>
  </si>
  <si>
    <t>GM082</t>
  </si>
  <si>
    <t>0798453337</t>
  </si>
  <si>
    <t>C0068664842</t>
  </si>
  <si>
    <t>GM083</t>
  </si>
  <si>
    <t>ARNAUD</t>
  </si>
  <si>
    <t>GM084</t>
  </si>
  <si>
    <t>GUE EMMANUEL</t>
  </si>
  <si>
    <t>0758918646</t>
  </si>
  <si>
    <t>GM085</t>
  </si>
  <si>
    <t>BAZONGO</t>
  </si>
  <si>
    <t>PIERRE</t>
  </si>
  <si>
    <t>GM086</t>
  </si>
  <si>
    <t>0758217771</t>
  </si>
  <si>
    <t>GM087</t>
  </si>
  <si>
    <t>FLINDE</t>
  </si>
  <si>
    <t>PATRICE</t>
  </si>
  <si>
    <t>0779425324</t>
  </si>
  <si>
    <t>GM088</t>
  </si>
  <si>
    <t>KAKOUE</t>
  </si>
  <si>
    <t>CHRISTIAN</t>
  </si>
  <si>
    <t>0758568856</t>
  </si>
  <si>
    <t>GM089</t>
  </si>
  <si>
    <t xml:space="preserve">AMANI </t>
  </si>
  <si>
    <t>KONAN NOEL</t>
  </si>
  <si>
    <t>0789584794</t>
  </si>
  <si>
    <t>GM090</t>
  </si>
  <si>
    <t>LOU SINGO</t>
  </si>
  <si>
    <t>0747075878</t>
  </si>
  <si>
    <t>GM091</t>
  </si>
  <si>
    <t xml:space="preserve">YAO </t>
  </si>
  <si>
    <t>0747801686</t>
  </si>
  <si>
    <t>GM092</t>
  </si>
  <si>
    <t>DOUO KAON</t>
  </si>
  <si>
    <t>C0072428245</t>
  </si>
  <si>
    <t>GM093</t>
  </si>
  <si>
    <t>AIME</t>
  </si>
  <si>
    <t>0797528867</t>
  </si>
  <si>
    <t>GM094</t>
  </si>
  <si>
    <t>TE MAMADOU</t>
  </si>
  <si>
    <t>0789889426</t>
  </si>
  <si>
    <t>GM095</t>
  </si>
  <si>
    <t>KPAN MAURICE</t>
  </si>
  <si>
    <t>0748469586</t>
  </si>
  <si>
    <t>GM096</t>
  </si>
  <si>
    <t>FRANCK</t>
  </si>
  <si>
    <t>0787565843</t>
  </si>
  <si>
    <t>GM097</t>
  </si>
  <si>
    <t>AUBIN</t>
  </si>
  <si>
    <t>0769141668</t>
  </si>
  <si>
    <t>GM098</t>
  </si>
  <si>
    <t>OULAI ANTOINE</t>
  </si>
  <si>
    <t>0759028581</t>
  </si>
  <si>
    <t>GM099</t>
  </si>
  <si>
    <t>TIA JOSEPH</t>
  </si>
  <si>
    <t>0594219047</t>
  </si>
  <si>
    <t>GM100</t>
  </si>
  <si>
    <t>ROMARIC</t>
  </si>
  <si>
    <t>0767886932</t>
  </si>
  <si>
    <t>GM101</t>
  </si>
  <si>
    <t>CABA LOHI</t>
  </si>
  <si>
    <t>0778456645</t>
  </si>
  <si>
    <t>GM102</t>
  </si>
  <si>
    <t>YAN ERIC</t>
  </si>
  <si>
    <t>0707797536</t>
  </si>
  <si>
    <t>GM103</t>
  </si>
  <si>
    <t>VAKOU</t>
  </si>
  <si>
    <t>LOUH SAMUEL</t>
  </si>
  <si>
    <t>GM104</t>
  </si>
  <si>
    <t xml:space="preserve">KANE </t>
  </si>
  <si>
    <t>SADIA AIME</t>
  </si>
  <si>
    <t>0769138936</t>
  </si>
  <si>
    <t>GM105</t>
  </si>
  <si>
    <t>0777450531</t>
  </si>
  <si>
    <t>GM106</t>
  </si>
  <si>
    <t xml:space="preserve">ZINGBE </t>
  </si>
  <si>
    <t>GM107</t>
  </si>
  <si>
    <t>MELANIE</t>
  </si>
  <si>
    <t>0747817959</t>
  </si>
  <si>
    <t>GM108</t>
  </si>
  <si>
    <t xml:space="preserve">LOUADE </t>
  </si>
  <si>
    <t>TIEOULE RICHARD</t>
  </si>
  <si>
    <t>GM109</t>
  </si>
  <si>
    <t xml:space="preserve">DOUADE </t>
  </si>
  <si>
    <t>DROH AGATHE</t>
  </si>
  <si>
    <t>0748463686</t>
  </si>
  <si>
    <t>GM110</t>
  </si>
  <si>
    <t>N'GUESSAN EHEZANKE</t>
  </si>
  <si>
    <t>0758263804</t>
  </si>
  <si>
    <t>GM111</t>
  </si>
  <si>
    <t xml:space="preserve">KOFFI </t>
  </si>
  <si>
    <t>AKISSI MARIE</t>
  </si>
  <si>
    <t>0709650045</t>
  </si>
  <si>
    <t>GM112</t>
  </si>
  <si>
    <t>SANSAN</t>
  </si>
  <si>
    <t>SAMBINE</t>
  </si>
  <si>
    <t>0777169416</t>
  </si>
  <si>
    <t>GM113</t>
  </si>
  <si>
    <t>SATY</t>
  </si>
  <si>
    <t>GM114</t>
  </si>
  <si>
    <t xml:space="preserve">BLEU </t>
  </si>
  <si>
    <t>0757211887</t>
  </si>
  <si>
    <t>GM115</t>
  </si>
  <si>
    <t>WAHOU TOULITE</t>
  </si>
  <si>
    <t>0758972679</t>
  </si>
  <si>
    <t>GM116</t>
  </si>
  <si>
    <t>PHILIPPE</t>
  </si>
  <si>
    <t>0789161456</t>
  </si>
  <si>
    <t>GM117</t>
  </si>
  <si>
    <t>0767557268</t>
  </si>
  <si>
    <t>GM118</t>
  </si>
  <si>
    <t>DROH SAMUEL</t>
  </si>
  <si>
    <t>GM119</t>
  </si>
  <si>
    <t>GBALIGBA</t>
  </si>
  <si>
    <t>SATY MADELEINE</t>
  </si>
  <si>
    <t>0779682560</t>
  </si>
  <si>
    <t>GM120</t>
  </si>
  <si>
    <t>DALE</t>
  </si>
  <si>
    <t>SIE FULBERT</t>
  </si>
  <si>
    <t>0707700518</t>
  </si>
  <si>
    <t>GM121</t>
  </si>
  <si>
    <t>SOUL NARCISSE</t>
  </si>
  <si>
    <t>0788221927</t>
  </si>
  <si>
    <t>GM122</t>
  </si>
  <si>
    <t>PIEGADE VINCENT</t>
  </si>
  <si>
    <t>GM123</t>
  </si>
  <si>
    <t>SEDE SYLVAIN</t>
  </si>
  <si>
    <t>0747530376</t>
  </si>
  <si>
    <t>GM124</t>
  </si>
  <si>
    <t>0738140937</t>
  </si>
  <si>
    <t>GM125</t>
  </si>
  <si>
    <t>TOPKA</t>
  </si>
  <si>
    <t>0708479533</t>
  </si>
  <si>
    <t>GM126</t>
  </si>
  <si>
    <t>MONNE PELAGIE</t>
  </si>
  <si>
    <t>GM127</t>
  </si>
  <si>
    <t>DAN LUDOVIC</t>
  </si>
  <si>
    <t>0797445456</t>
  </si>
  <si>
    <t>GM128</t>
  </si>
  <si>
    <t xml:space="preserve">SIENGBEU </t>
  </si>
  <si>
    <t>STEPHANE</t>
  </si>
  <si>
    <t>GM129</t>
  </si>
  <si>
    <t>EMILIENNE</t>
  </si>
  <si>
    <t>0777559325</t>
  </si>
  <si>
    <t>GM130</t>
  </si>
  <si>
    <t>CHAPA</t>
  </si>
  <si>
    <t>MARUS</t>
  </si>
  <si>
    <t>0777974974</t>
  </si>
  <si>
    <t>GM131</t>
  </si>
  <si>
    <t>BECOU SEDE</t>
  </si>
  <si>
    <t>0708036050</t>
  </si>
  <si>
    <t>GM132</t>
  </si>
  <si>
    <t>GNAN RICHARD</t>
  </si>
  <si>
    <t>GM133</t>
  </si>
  <si>
    <t>LOGBO</t>
  </si>
  <si>
    <t>GNIZAKO</t>
  </si>
  <si>
    <t>0749331538</t>
  </si>
  <si>
    <t>GM134</t>
  </si>
  <si>
    <t>KALET RODRIGUE</t>
  </si>
  <si>
    <t>C0093411309</t>
  </si>
  <si>
    <t>GM135</t>
  </si>
  <si>
    <t>ZINGBE ALI</t>
  </si>
  <si>
    <t>0768455463</t>
  </si>
  <si>
    <t>GM136</t>
  </si>
  <si>
    <t>GASTON (GAMA)</t>
  </si>
  <si>
    <t>GM137</t>
  </si>
  <si>
    <t>LOU GUE BERNARD</t>
  </si>
  <si>
    <t>0768835635</t>
  </si>
  <si>
    <t>GM138</t>
  </si>
  <si>
    <t>GNANIN MARUS</t>
  </si>
  <si>
    <t>GM139</t>
  </si>
  <si>
    <t>GONNE</t>
  </si>
  <si>
    <t>TY  JOSEPH</t>
  </si>
  <si>
    <t>0767602333</t>
  </si>
  <si>
    <t>GM140</t>
  </si>
  <si>
    <t>KESSE APPOLINAIRE</t>
  </si>
  <si>
    <t>GM141</t>
  </si>
  <si>
    <t xml:space="preserve">LOUH </t>
  </si>
  <si>
    <t>GUE KEVIN</t>
  </si>
  <si>
    <t>0748710906</t>
  </si>
  <si>
    <t>GM142</t>
  </si>
  <si>
    <t>TIMOTE</t>
  </si>
  <si>
    <t>0767784974</t>
  </si>
  <si>
    <t>GM143</t>
  </si>
  <si>
    <t>GOR SIMPLICE</t>
  </si>
  <si>
    <t>0767406311</t>
  </si>
  <si>
    <t>GM144</t>
  </si>
  <si>
    <t>GM145</t>
  </si>
  <si>
    <t>SINGO DOMINIQUE</t>
  </si>
  <si>
    <t>0707898894</t>
  </si>
  <si>
    <t>GM146</t>
  </si>
  <si>
    <t>GM147</t>
  </si>
  <si>
    <t>GBA LOHI</t>
  </si>
  <si>
    <t>GM148</t>
  </si>
  <si>
    <t>SIGUI RODRIGUE</t>
  </si>
  <si>
    <t>0758301279</t>
  </si>
  <si>
    <t>GM149</t>
  </si>
  <si>
    <t>GM150</t>
  </si>
  <si>
    <t xml:space="preserve">TIADE </t>
  </si>
  <si>
    <t>MAXIME</t>
  </si>
  <si>
    <t>GM151</t>
  </si>
  <si>
    <t>YAKE</t>
  </si>
  <si>
    <t>GM152</t>
  </si>
  <si>
    <t>MABORE</t>
  </si>
  <si>
    <t>0757150621</t>
  </si>
  <si>
    <t>GM153</t>
  </si>
  <si>
    <t>GM154</t>
  </si>
  <si>
    <t>BIAN</t>
  </si>
  <si>
    <t>INNOCENT</t>
  </si>
  <si>
    <t>0797005781</t>
  </si>
  <si>
    <t>GM155</t>
  </si>
  <si>
    <t>GBE ROBERT</t>
  </si>
  <si>
    <t>GM156</t>
  </si>
  <si>
    <t>WAHOU</t>
  </si>
  <si>
    <t>MONSIA SAMUEL</t>
  </si>
  <si>
    <t>GM157</t>
  </si>
  <si>
    <t>GM158</t>
  </si>
  <si>
    <t>SIAMAGBEU</t>
  </si>
  <si>
    <t>GM159</t>
  </si>
  <si>
    <t>GOKPA</t>
  </si>
  <si>
    <t>ETICE</t>
  </si>
  <si>
    <t>0778235475</t>
  </si>
  <si>
    <t>GM160</t>
  </si>
  <si>
    <t>GUELA MARCEL</t>
  </si>
  <si>
    <t>GM161</t>
  </si>
  <si>
    <t>GM162</t>
  </si>
  <si>
    <t>GBA AGNES</t>
  </si>
  <si>
    <t>0789315502</t>
  </si>
  <si>
    <t>GM163</t>
  </si>
  <si>
    <t>BINKA</t>
  </si>
  <si>
    <t>GOMA EVARISTE</t>
  </si>
  <si>
    <t>GM164</t>
  </si>
  <si>
    <t>LOUA JONATHAN</t>
  </si>
  <si>
    <t>0707779333</t>
  </si>
  <si>
    <t>GM165</t>
  </si>
  <si>
    <t>GM166</t>
  </si>
  <si>
    <t>SIAHO MARCELIN</t>
  </si>
  <si>
    <t>GM167</t>
  </si>
  <si>
    <t>GBE</t>
  </si>
  <si>
    <t>KESSE GERARD</t>
  </si>
  <si>
    <t>GM168</t>
  </si>
  <si>
    <t>GBAHOU</t>
  </si>
  <si>
    <t>GM169</t>
  </si>
  <si>
    <t>ZINGBE MATHURIN</t>
  </si>
  <si>
    <t>0788835364</t>
  </si>
  <si>
    <t>GM170</t>
  </si>
  <si>
    <t>GM171</t>
  </si>
  <si>
    <t>BLEU MAURICE</t>
  </si>
  <si>
    <t>0747912523</t>
  </si>
  <si>
    <t>GM172</t>
  </si>
  <si>
    <t>GM173</t>
  </si>
  <si>
    <t>GONGNOA ARSENE</t>
  </si>
  <si>
    <t>GM174</t>
  </si>
  <si>
    <t>KIATINE</t>
  </si>
  <si>
    <t>GM175</t>
  </si>
  <si>
    <t>KOUELE MARIE</t>
  </si>
  <si>
    <t>GM176</t>
  </si>
  <si>
    <t>GM177</t>
  </si>
  <si>
    <t>LOUALOU</t>
  </si>
  <si>
    <t>KARINE</t>
  </si>
  <si>
    <t>GM178</t>
  </si>
  <si>
    <t>YENE HELEINE</t>
  </si>
  <si>
    <t>GM179</t>
  </si>
  <si>
    <t>GOMAN DANIEL</t>
  </si>
  <si>
    <t>GM180</t>
  </si>
  <si>
    <t>GUALOU</t>
  </si>
  <si>
    <t>GBALOU</t>
  </si>
  <si>
    <t>GM181</t>
  </si>
  <si>
    <t>LOU SAMUEL</t>
  </si>
  <si>
    <t>GM182</t>
  </si>
  <si>
    <t>KESSE SEVERIN</t>
  </si>
  <si>
    <t>GM183</t>
  </si>
  <si>
    <t>GM184</t>
  </si>
  <si>
    <t>GBONGUE CONSTANT</t>
  </si>
  <si>
    <t>GM185</t>
  </si>
  <si>
    <t>GM186</t>
  </si>
  <si>
    <t>KALET PATRICE</t>
  </si>
  <si>
    <t>GM187</t>
  </si>
  <si>
    <t>GUEU EMMANUEL</t>
  </si>
  <si>
    <t>GM188</t>
  </si>
  <si>
    <t>CLARISSE</t>
  </si>
  <si>
    <t>GM189</t>
  </si>
  <si>
    <t>YELOU PIERRE</t>
  </si>
  <si>
    <t>GM190</t>
  </si>
  <si>
    <t>GM191</t>
  </si>
  <si>
    <t>ALPHONSE</t>
  </si>
  <si>
    <t>GM192</t>
  </si>
  <si>
    <t>SATIE</t>
  </si>
  <si>
    <t>GM193</t>
  </si>
  <si>
    <t>CAMUS</t>
  </si>
  <si>
    <t>GM194</t>
  </si>
  <si>
    <t>GONETY JOEL</t>
  </si>
  <si>
    <t>GM195</t>
  </si>
  <si>
    <t>GM196</t>
  </si>
  <si>
    <t>GM197</t>
  </si>
  <si>
    <t>GUEU PROSPER</t>
  </si>
  <si>
    <t>GM198</t>
  </si>
  <si>
    <t>GM199</t>
  </si>
  <si>
    <t>BLEU LEA</t>
  </si>
  <si>
    <t>GM200</t>
  </si>
  <si>
    <t>BOUA</t>
  </si>
  <si>
    <t>GM201</t>
  </si>
  <si>
    <t>DAGO</t>
  </si>
  <si>
    <t>GM202</t>
  </si>
  <si>
    <t>SAHO JUNIOR</t>
  </si>
  <si>
    <t>GM203</t>
  </si>
  <si>
    <t>0777994484</t>
  </si>
  <si>
    <t>GM204</t>
  </si>
  <si>
    <t>DELIE</t>
  </si>
  <si>
    <t>GM205</t>
  </si>
  <si>
    <t>EVICE</t>
  </si>
  <si>
    <t>GM206</t>
  </si>
  <si>
    <t>YOBOUE HELEINE</t>
  </si>
  <si>
    <t>GM207</t>
  </si>
  <si>
    <t>GM208</t>
  </si>
  <si>
    <t>LYDIE</t>
  </si>
  <si>
    <t>GM209</t>
  </si>
  <si>
    <t>BOFLO FLENAN</t>
  </si>
  <si>
    <t>GM210</t>
  </si>
  <si>
    <t>MARIAM NOEL</t>
  </si>
  <si>
    <t>GM211</t>
  </si>
  <si>
    <t>0797523264</t>
  </si>
  <si>
    <t>GM212</t>
  </si>
  <si>
    <t>GONNETY</t>
  </si>
  <si>
    <t>GM213</t>
  </si>
  <si>
    <t>AMACOULY</t>
  </si>
  <si>
    <t>BALY</t>
  </si>
  <si>
    <t>0748672236</t>
  </si>
  <si>
    <t>GM214</t>
  </si>
  <si>
    <t>DROH PHILOMENE</t>
  </si>
  <si>
    <t>0778923114</t>
  </si>
  <si>
    <t>GM215</t>
  </si>
  <si>
    <t>GOMA DANIEL</t>
  </si>
  <si>
    <t>0777467844</t>
  </si>
  <si>
    <t>GM216</t>
  </si>
  <si>
    <t>AKISSI MARIE SALOME</t>
  </si>
  <si>
    <t>0711150045</t>
  </si>
  <si>
    <t>GM217</t>
  </si>
  <si>
    <t>KOUISSAN</t>
  </si>
  <si>
    <t>GM218</t>
  </si>
  <si>
    <t>GM219</t>
  </si>
  <si>
    <t>GBA LAHI</t>
  </si>
  <si>
    <t>GM220</t>
  </si>
  <si>
    <t>GM221</t>
  </si>
  <si>
    <t>GM222</t>
  </si>
  <si>
    <t>GUELA</t>
  </si>
  <si>
    <t>SEBASTIN</t>
  </si>
  <si>
    <t>GM223</t>
  </si>
  <si>
    <t>GM224</t>
  </si>
  <si>
    <t>BOYOLO</t>
  </si>
  <si>
    <t>0789414933</t>
  </si>
  <si>
    <t>GM225</t>
  </si>
  <si>
    <t>HIEN</t>
  </si>
  <si>
    <t>GNOUGUILE</t>
  </si>
  <si>
    <t>0789414633</t>
  </si>
  <si>
    <t>GM226</t>
  </si>
  <si>
    <t>GM227</t>
  </si>
  <si>
    <t>TIA MEDARD</t>
  </si>
  <si>
    <t>GM228</t>
  </si>
  <si>
    <t>GM229</t>
  </si>
  <si>
    <t>GM230</t>
  </si>
  <si>
    <t>GIDAS</t>
  </si>
  <si>
    <t>GM231</t>
  </si>
  <si>
    <t>DAH</t>
  </si>
  <si>
    <t>GM232</t>
  </si>
  <si>
    <t>FLAN</t>
  </si>
  <si>
    <t>GBEU KESSE APPOLINAIRE</t>
  </si>
  <si>
    <t>GM233</t>
  </si>
  <si>
    <t>GM234</t>
  </si>
  <si>
    <t>ZINGBE CHARLES</t>
  </si>
  <si>
    <t>GM235</t>
  </si>
  <si>
    <t>KOUA</t>
  </si>
  <si>
    <t>ZINGBE</t>
  </si>
  <si>
    <t>GM236</t>
  </si>
  <si>
    <t>GOMAN JONAS</t>
  </si>
  <si>
    <t>GM237</t>
  </si>
  <si>
    <t>GM238</t>
  </si>
  <si>
    <t xml:space="preserve">KAMBOU </t>
  </si>
  <si>
    <t>SIA</t>
  </si>
  <si>
    <t>GM239</t>
  </si>
  <si>
    <t>0769246894</t>
  </si>
  <si>
    <t>GM240</t>
  </si>
  <si>
    <t>GONDO JULIEN</t>
  </si>
  <si>
    <t>GM241</t>
  </si>
  <si>
    <t>DRO</t>
  </si>
  <si>
    <t>BAZEMIN INNOCENT</t>
  </si>
  <si>
    <t>GM242</t>
  </si>
  <si>
    <t>TIA NINLE</t>
  </si>
  <si>
    <t>GM243</t>
  </si>
  <si>
    <t xml:space="preserve">SIAMANGBE </t>
  </si>
  <si>
    <t>KOUE MICHELLE</t>
  </si>
  <si>
    <t>GM244</t>
  </si>
  <si>
    <t>MEYAWO</t>
  </si>
  <si>
    <t>GM245</t>
  </si>
  <si>
    <t>GONOU PRISCA</t>
  </si>
  <si>
    <t>GM246</t>
  </si>
  <si>
    <t>ZOLOU PRISCA</t>
  </si>
  <si>
    <t>GM247</t>
  </si>
  <si>
    <t>YEH</t>
  </si>
  <si>
    <t>GM248</t>
  </si>
  <si>
    <t>ETLAME</t>
  </si>
  <si>
    <t>GM249</t>
  </si>
  <si>
    <t>GBA HERVE</t>
  </si>
  <si>
    <t>GM250</t>
  </si>
  <si>
    <t>GONSAN</t>
  </si>
  <si>
    <t>CACAO</t>
  </si>
  <si>
    <t>SAMAN LUCIE</t>
  </si>
  <si>
    <t>LOUKOU NICODERNE</t>
  </si>
  <si>
    <t>7.7270</t>
  </si>
  <si>
    <t>-7.4953</t>
  </si>
  <si>
    <t>7.7276</t>
  </si>
  <si>
    <t>-7.4967</t>
  </si>
  <si>
    <t>7.7257</t>
  </si>
  <si>
    <t>-7.5016</t>
  </si>
  <si>
    <t>7.7294</t>
  </si>
  <si>
    <t>-7.5011</t>
  </si>
  <si>
    <t>7.5927</t>
  </si>
  <si>
    <t>-7.7183</t>
  </si>
  <si>
    <t>7.5934</t>
  </si>
  <si>
    <t>-7.6883</t>
  </si>
  <si>
    <t>7.5920</t>
  </si>
  <si>
    <t>-7.6891</t>
  </si>
  <si>
    <t>7.6209</t>
  </si>
  <si>
    <t>-7.6813</t>
  </si>
  <si>
    <t>7.6033</t>
  </si>
  <si>
    <t>-7.6866</t>
  </si>
  <si>
    <t>LATITUDE</t>
  </si>
  <si>
    <t>LONGITUDE</t>
  </si>
  <si>
    <t xml:space="preserve">GPS auditeurs </t>
  </si>
  <si>
    <t xml:space="preserve">petite exploitation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</si>
</sst>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0;[Red]#,##0"/>
    <numFmt numFmtId="166" formatCode="0.000000"/>
    <numFmt numFmtId="167" formatCode="0.000"/>
    <numFmt numFmtId="168" formatCode="_(* #,##0.0_);_(* \(#,##0.0\);_(* &quot;-&quot;??_);_(@_)"/>
    <numFmt numFmtId="169" formatCode="_(* #,##0_);_(* \(#,##0\);_(* &quot;-&quot;??_);_(@_)"/>
    <numFmt numFmtId="170" formatCode="0.0000"/>
    <numFmt numFmtId="171" formatCode="d/m/yyyy"/>
    <numFmt numFmtId="172" formatCode="0.0%"/>
  </numFmts>
  <fonts count="54"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11"/>
      <color theme="1"/>
      <name val="Calibri"/>
      <family val="2"/>
      <scheme val="minor"/>
    </font>
    <font>
      <b/>
      <sz val="11"/>
      <color rgb="FF000000"/>
      <name val="Calibri"/>
      <family val="2"/>
      <scheme val="minor"/>
    </font>
    <font>
      <b/>
      <sz val="11"/>
      <name val="Calibri"/>
      <family val="2"/>
      <scheme val="minor"/>
    </font>
    <font>
      <b/>
      <sz val="11"/>
      <color rgb="FFFF0000"/>
      <name val="Calibri"/>
      <family val="2"/>
      <scheme val="minor"/>
    </font>
    <font>
      <sz val="11"/>
      <name val="Calibri"/>
      <family val="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4"/>
      <name val="Century Gothic"/>
      <family val="2"/>
    </font>
    <font>
      <u/>
      <sz val="12"/>
      <color theme="1"/>
      <name val="Century Gothic"/>
      <family val="2"/>
    </font>
    <font>
      <sz val="10"/>
      <name val="Century Gothic"/>
      <family val="2"/>
    </font>
  </fonts>
  <fills count="19">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FFC000"/>
        <bgColor indexed="64"/>
      </patternFill>
    </fill>
    <fill>
      <patternFill patternType="solid">
        <fgColor theme="6"/>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s>
  <cellStyleXfs count="9">
    <xf numFmtId="0" fontId="0" fillId="0" borderId="0"/>
    <xf numFmtId="0" fontId="3" fillId="2" borderId="0" applyNumberFormat="0" applyBorder="0" applyAlignment="0" applyProtection="0"/>
    <xf numFmtId="9" fontId="11" fillId="0" borderId="0" applyFont="0" applyFill="0" applyBorder="0" applyAlignment="0" applyProtection="0"/>
    <xf numFmtId="0" fontId="12" fillId="0" borderId="9" applyNumberFormat="0" applyFill="0" applyAlignment="0" applyProtection="0"/>
    <xf numFmtId="164" fontId="11" fillId="0" borderId="0" applyFont="0" applyFill="0" applyBorder="0" applyAlignment="0" applyProtection="0"/>
    <xf numFmtId="0" fontId="2" fillId="0" borderId="0"/>
    <xf numFmtId="0" fontId="1" fillId="0" borderId="0"/>
    <xf numFmtId="0" fontId="34" fillId="0" borderId="0" applyNumberFormat="0" applyFill="0" applyBorder="0" applyAlignment="0" applyProtection="0"/>
    <xf numFmtId="0" fontId="35" fillId="16" borderId="0" applyNumberFormat="0" applyBorder="0" applyAlignment="0" applyProtection="0"/>
  </cellStyleXfs>
  <cellXfs count="223">
    <xf numFmtId="0" fontId="0" fillId="0" borderId="0" xfId="0"/>
    <xf numFmtId="0" fontId="4" fillId="0" borderId="0" xfId="0" applyFont="1" applyAlignment="1" applyProtection="1">
      <protection locked="0"/>
    </xf>
    <xf numFmtId="0" fontId="4" fillId="0" borderId="0" xfId="0" applyFont="1" applyProtection="1">
      <protection locked="0"/>
    </xf>
    <xf numFmtId="1" fontId="4" fillId="0" borderId="0" xfId="0" applyNumberFormat="1" applyFont="1" applyProtection="1">
      <protection locked="0"/>
    </xf>
    <xf numFmtId="0" fontId="8" fillId="0" borderId="0" xfId="0" applyFont="1"/>
    <xf numFmtId="166" fontId="10" fillId="0" borderId="1" xfId="0" applyNumberFormat="1" applyFont="1" applyBorder="1" applyAlignment="1" applyProtection="1">
      <alignment vertical="center" wrapText="1"/>
    </xf>
    <xf numFmtId="0" fontId="8" fillId="0" borderId="0" xfId="0" applyFont="1" applyProtection="1">
      <protection locked="0"/>
    </xf>
    <xf numFmtId="0" fontId="10" fillId="0" borderId="1" xfId="0" applyFont="1" applyBorder="1" applyAlignment="1" applyProtection="1">
      <alignment vertical="center" wrapText="1"/>
      <protection locked="0"/>
    </xf>
    <xf numFmtId="2" fontId="8" fillId="0" borderId="1" xfId="0" applyNumberFormat="1" applyFont="1" applyBorder="1" applyProtection="1">
      <protection locked="0"/>
    </xf>
    <xf numFmtId="2" fontId="8" fillId="0" borderId="0" xfId="0" applyNumberFormat="1" applyFont="1" applyProtection="1">
      <protection locked="0"/>
    </xf>
    <xf numFmtId="166" fontId="8" fillId="0" borderId="0" xfId="0" applyNumberFormat="1" applyFont="1" applyProtection="1">
      <protection locked="0"/>
    </xf>
    <xf numFmtId="0" fontId="8" fillId="0" borderId="1" xfId="0" applyFont="1" applyBorder="1" applyProtection="1"/>
    <xf numFmtId="0" fontId="13" fillId="0" borderId="0" xfId="0" applyFont="1"/>
    <xf numFmtId="167" fontId="9" fillId="0" borderId="0" xfId="0" applyNumberFormat="1" applyFont="1"/>
    <xf numFmtId="0" fontId="12" fillId="0" borderId="9" xfId="3"/>
    <xf numFmtId="0" fontId="0" fillId="0" borderId="0" xfId="0" applyAlignment="1">
      <alignment wrapText="1"/>
    </xf>
    <xf numFmtId="0" fontId="16" fillId="0" borderId="0" xfId="0" applyFont="1"/>
    <xf numFmtId="0" fontId="14" fillId="0" borderId="1" xfId="0" applyFont="1" applyBorder="1" applyAlignment="1">
      <alignment vertical="center" wrapText="1"/>
    </xf>
    <xf numFmtId="0" fontId="15" fillId="3" borderId="0" xfId="0" applyFont="1" applyFill="1" applyAlignment="1">
      <alignment wrapText="1"/>
    </xf>
    <xf numFmtId="0" fontId="16" fillId="0" borderId="0" xfId="0" applyFont="1" applyAlignment="1"/>
    <xf numFmtId="1" fontId="14" fillId="0" borderId="1" xfId="0" applyNumberFormat="1" applyFont="1" applyBorder="1" applyAlignment="1">
      <alignment vertical="center" wrapText="1"/>
    </xf>
    <xf numFmtId="0" fontId="14" fillId="0" borderId="12" xfId="0" applyFont="1" applyFill="1" applyBorder="1" applyAlignment="1">
      <alignment vertical="center" wrapText="1"/>
    </xf>
    <xf numFmtId="0" fontId="13" fillId="0" borderId="0" xfId="0" applyFont="1" applyAlignment="1">
      <alignment wrapText="1"/>
    </xf>
    <xf numFmtId="0" fontId="8" fillId="0" borderId="1" xfId="0" applyFont="1" applyBorder="1" applyAlignment="1" applyProtection="1">
      <alignment horizontal="center"/>
    </xf>
    <xf numFmtId="0" fontId="13" fillId="0" borderId="0" xfId="0" applyFont="1" applyFill="1" applyBorder="1"/>
    <xf numFmtId="0" fontId="14" fillId="0" borderId="1" xfId="0" applyFont="1" applyFill="1" applyBorder="1" applyAlignment="1">
      <alignment vertical="center" wrapText="1"/>
    </xf>
    <xf numFmtId="170" fontId="8" fillId="0" borderId="1" xfId="0" applyNumberFormat="1" applyFont="1" applyBorder="1" applyProtection="1">
      <protection locked="0"/>
    </xf>
    <xf numFmtId="0" fontId="18" fillId="13" borderId="0" xfId="0" applyFont="1" applyFill="1"/>
    <xf numFmtId="0" fontId="18" fillId="12" borderId="0" xfId="0" applyFont="1" applyFill="1" applyAlignment="1">
      <alignment wrapText="1"/>
    </xf>
    <xf numFmtId="0" fontId="18" fillId="12" borderId="0" xfId="0" applyFont="1" applyFill="1"/>
    <xf numFmtId="0" fontId="23" fillId="0" borderId="0" xfId="6" applyFont="1" applyAlignment="1">
      <alignment vertical="center"/>
    </xf>
    <xf numFmtId="0" fontId="1" fillId="0" borderId="0" xfId="6"/>
    <xf numFmtId="0" fontId="24" fillId="0" borderId="0" xfId="6" applyFont="1" applyAlignment="1">
      <alignment vertical="center"/>
    </xf>
    <xf numFmtId="0" fontId="25" fillId="0" borderId="0" xfId="6" applyFont="1" applyAlignment="1">
      <alignment vertical="center"/>
    </xf>
    <xf numFmtId="0" fontId="26" fillId="0" borderId="0" xfId="6" applyFont="1" applyAlignment="1">
      <alignment vertical="center"/>
    </xf>
    <xf numFmtId="0" fontId="27" fillId="0" borderId="0" xfId="6" applyFont="1" applyAlignment="1">
      <alignment vertical="center"/>
    </xf>
    <xf numFmtId="0" fontId="1" fillId="0" borderId="0" xfId="6" applyAlignment="1">
      <alignment vertical="center"/>
    </xf>
    <xf numFmtId="0" fontId="31" fillId="0" borderId="0" xfId="6" applyFont="1"/>
    <xf numFmtId="0" fontId="32" fillId="0" borderId="0" xfId="6" applyFont="1"/>
    <xf numFmtId="0" fontId="8" fillId="0" borderId="0" xfId="6" applyFont="1" applyAlignment="1">
      <alignment vertical="center"/>
    </xf>
    <xf numFmtId="0" fontId="34" fillId="0" borderId="0" xfId="7"/>
    <xf numFmtId="166" fontId="10" fillId="0" borderId="12" xfId="0" applyNumberFormat="1" applyFont="1" applyBorder="1" applyAlignment="1" applyProtection="1">
      <alignment vertical="center" wrapText="1"/>
    </xf>
    <xf numFmtId="0" fontId="8" fillId="0" borderId="12" xfId="0" applyFont="1" applyBorder="1" applyProtection="1"/>
    <xf numFmtId="0" fontId="13" fillId="0" borderId="0" xfId="0" applyFont="1" applyAlignment="1">
      <alignment horizontal="center"/>
    </xf>
    <xf numFmtId="0" fontId="15" fillId="3" borderId="0" xfId="0" applyFont="1" applyFill="1" applyAlignment="1">
      <alignment horizontal="center" wrapText="1"/>
    </xf>
    <xf numFmtId="0" fontId="13" fillId="0" borderId="0" xfId="0" applyFont="1" applyAlignment="1">
      <alignment horizontal="center" wrapText="1"/>
    </xf>
    <xf numFmtId="0" fontId="0" fillId="0" borderId="0" xfId="0" applyAlignment="1">
      <alignment horizontal="center" wrapText="1"/>
    </xf>
    <xf numFmtId="0" fontId="13" fillId="0" borderId="0" xfId="0" applyFont="1" applyFill="1" applyBorder="1" applyAlignment="1">
      <alignment horizontal="center"/>
    </xf>
    <xf numFmtId="0" fontId="13" fillId="0" borderId="0" xfId="0" applyFont="1" applyAlignment="1">
      <alignment horizontal="center" vertical="center"/>
    </xf>
    <xf numFmtId="0" fontId="15" fillId="3" borderId="0" xfId="0" applyFont="1" applyFill="1" applyAlignment="1">
      <alignment horizontal="center" vertical="center" wrapText="1"/>
    </xf>
    <xf numFmtId="0" fontId="13" fillId="0" borderId="0" xfId="0" applyFont="1" applyAlignment="1">
      <alignment horizontal="center" vertical="center" wrapText="1"/>
    </xf>
    <xf numFmtId="0" fontId="0" fillId="0" borderId="0" xfId="0" applyAlignment="1">
      <alignment horizontal="center" vertical="center" wrapText="1"/>
    </xf>
    <xf numFmtId="0" fontId="13" fillId="0" borderId="0" xfId="0" applyFont="1" applyFill="1" applyBorder="1" applyAlignment="1">
      <alignment horizontal="center" vertical="center"/>
    </xf>
    <xf numFmtId="0" fontId="7" fillId="0" borderId="0" xfId="0" applyFont="1" applyProtection="1">
      <protection locked="0"/>
    </xf>
    <xf numFmtId="1" fontId="7" fillId="0" borderId="0" xfId="0" applyNumberFormat="1" applyFont="1" applyProtection="1">
      <protection locked="0"/>
    </xf>
    <xf numFmtId="14" fontId="4" fillId="0" borderId="15" xfId="0" applyNumberFormat="1" applyFont="1" applyBorder="1" applyAlignment="1" applyProtection="1"/>
    <xf numFmtId="0" fontId="4" fillId="0" borderId="19" xfId="0" applyFont="1" applyBorder="1" applyAlignment="1" applyProtection="1"/>
    <xf numFmtId="168" fontId="4" fillId="0" borderId="11" xfId="0" applyNumberFormat="1" applyFont="1" applyBorder="1" applyAlignment="1" applyProtection="1"/>
    <xf numFmtId="14" fontId="4" fillId="0" borderId="1" xfId="0" applyNumberFormat="1" applyFont="1" applyBorder="1" applyAlignment="1" applyProtection="1"/>
    <xf numFmtId="0" fontId="4" fillId="0" borderId="14" xfId="0" applyFont="1" applyBorder="1" applyAlignment="1" applyProtection="1"/>
    <xf numFmtId="0" fontId="7" fillId="0" borderId="0" xfId="0" applyFont="1" applyProtection="1"/>
    <xf numFmtId="0" fontId="4" fillId="0" borderId="0" xfId="0" applyFont="1" applyProtection="1"/>
    <xf numFmtId="0" fontId="8" fillId="0" borderId="1" xfId="0" applyFont="1" applyBorder="1" applyProtection="1">
      <protection locked="0"/>
    </xf>
    <xf numFmtId="9" fontId="8" fillId="0" borderId="1" xfId="2" applyFont="1" applyBorder="1" applyAlignment="1" applyProtection="1">
      <alignment horizontal="center"/>
    </xf>
    <xf numFmtId="169" fontId="8" fillId="0" borderId="1" xfId="4" applyNumberFormat="1" applyFont="1" applyBorder="1" applyProtection="1"/>
    <xf numFmtId="0" fontId="8" fillId="0" borderId="12" xfId="0" applyFont="1" applyBorder="1" applyAlignment="1" applyProtection="1">
      <alignment horizontal="center"/>
    </xf>
    <xf numFmtId="9" fontId="8" fillId="0" borderId="12" xfId="2" applyFont="1" applyBorder="1" applyAlignment="1" applyProtection="1">
      <alignment horizontal="center"/>
    </xf>
    <xf numFmtId="169" fontId="8" fillId="0" borderId="12" xfId="4" applyNumberFormat="1" applyFont="1" applyBorder="1" applyProtection="1"/>
    <xf numFmtId="0" fontId="8" fillId="0" borderId="0" xfId="0" applyFont="1" applyProtection="1"/>
    <xf numFmtId="0" fontId="29" fillId="0" borderId="0" xfId="6" applyFont="1" applyBorder="1" applyAlignment="1">
      <alignment horizontal="left" vertical="top" wrapText="1"/>
    </xf>
    <xf numFmtId="0" fontId="39" fillId="3" borderId="0" xfId="0" applyFont="1" applyFill="1" applyBorder="1" applyAlignment="1" applyProtection="1">
      <alignment horizontal="center" vertical="center" wrapText="1"/>
    </xf>
    <xf numFmtId="0" fontId="40" fillId="0" borderId="0" xfId="0" applyFont="1" applyAlignment="1" applyProtection="1">
      <alignment horizontal="center" vertical="center" wrapText="1"/>
      <protection locked="0"/>
    </xf>
    <xf numFmtId="0" fontId="40" fillId="0" borderId="0" xfId="0" applyFont="1" applyAlignment="1" applyProtection="1">
      <alignment horizontal="center" vertical="center" wrapText="1"/>
    </xf>
    <xf numFmtId="0" fontId="41" fillId="10" borderId="23" xfId="0" applyFont="1" applyFill="1" applyBorder="1" applyAlignment="1" applyProtection="1">
      <alignment horizontal="center" vertical="center" wrapText="1"/>
    </xf>
    <xf numFmtId="1" fontId="41" fillId="7" borderId="1" xfId="1" applyNumberFormat="1" applyFont="1" applyFill="1" applyBorder="1" applyAlignment="1" applyProtection="1">
      <alignment horizontal="center" vertical="center" wrapText="1"/>
    </xf>
    <xf numFmtId="0" fontId="42" fillId="0" borderId="0" xfId="0" applyFont="1" applyAlignment="1" applyProtection="1">
      <alignment horizontal="left" vertical="center"/>
      <protection locked="0"/>
    </xf>
    <xf numFmtId="0" fontId="40" fillId="0" borderId="0" xfId="0" applyFont="1" applyAlignment="1" applyProtection="1">
      <alignment horizontal="center" vertical="center"/>
      <protection locked="0"/>
    </xf>
    <xf numFmtId="0" fontId="40" fillId="0" borderId="0" xfId="0" applyFont="1" applyAlignment="1" applyProtection="1">
      <alignment horizontal="center" vertical="center"/>
    </xf>
    <xf numFmtId="0" fontId="38" fillId="10" borderId="23" xfId="0" applyFont="1" applyFill="1" applyBorder="1" applyAlignment="1" applyProtection="1">
      <alignment horizontal="center" vertical="center" wrapText="1"/>
    </xf>
    <xf numFmtId="0" fontId="44" fillId="3" borderId="13" xfId="0" applyFont="1" applyFill="1" applyBorder="1" applyAlignment="1" applyProtection="1">
      <alignment horizontal="center" vertical="center" wrapText="1"/>
    </xf>
    <xf numFmtId="0" fontId="45" fillId="0" borderId="0" xfId="0" applyFont="1" applyProtection="1">
      <protection locked="0"/>
    </xf>
    <xf numFmtId="0" fontId="45" fillId="0" borderId="0" xfId="0" applyFont="1"/>
    <xf numFmtId="0" fontId="41" fillId="8" borderId="1" xfId="1" applyFont="1" applyFill="1" applyBorder="1" applyAlignment="1" applyProtection="1">
      <alignment horizontal="center" vertical="center" wrapText="1"/>
    </xf>
    <xf numFmtId="2" fontId="41" fillId="8" borderId="1" xfId="1" applyNumberFormat="1" applyFont="1" applyFill="1" applyBorder="1" applyAlignment="1" applyProtection="1">
      <alignment horizontal="center" vertical="center" wrapText="1"/>
    </xf>
    <xf numFmtId="0" fontId="46" fillId="0" borderId="0" xfId="0" applyFont="1" applyProtection="1">
      <protection locked="0"/>
    </xf>
    <xf numFmtId="0" fontId="41" fillId="9" borderId="1" xfId="1" applyFont="1" applyFill="1" applyBorder="1" applyAlignment="1" applyProtection="1">
      <alignment horizontal="center" vertical="center" wrapText="1"/>
    </xf>
    <xf numFmtId="2" fontId="41" fillId="9" borderId="1" xfId="1" applyNumberFormat="1" applyFont="1" applyFill="1" applyBorder="1" applyAlignment="1" applyProtection="1">
      <alignment horizontal="center" vertical="center" wrapText="1"/>
    </xf>
    <xf numFmtId="0" fontId="47" fillId="0" borderId="9" xfId="3" applyFont="1"/>
    <xf numFmtId="0" fontId="48" fillId="0" borderId="0" xfId="0" applyFont="1"/>
    <xf numFmtId="0" fontId="48" fillId="0" borderId="0" xfId="0" applyFont="1" applyAlignment="1">
      <alignment horizontal="center" vertical="center"/>
    </xf>
    <xf numFmtId="0" fontId="48" fillId="0" borderId="0" xfId="0" applyFont="1" applyAlignment="1">
      <alignment horizontal="center"/>
    </xf>
    <xf numFmtId="1" fontId="43" fillId="0" borderId="1" xfId="0" applyNumberFormat="1" applyFont="1" applyBorder="1" applyAlignment="1">
      <alignment vertical="center" wrapText="1"/>
    </xf>
    <xf numFmtId="0" fontId="45" fillId="0" borderId="1" xfId="0" applyFont="1" applyBorder="1" applyAlignment="1">
      <alignment vertical="center" wrapText="1"/>
    </xf>
    <xf numFmtId="0" fontId="49" fillId="16" borderId="1" xfId="8" applyFont="1" applyBorder="1" applyAlignment="1">
      <alignment horizontal="center" vertical="center"/>
    </xf>
    <xf numFmtId="1" fontId="45" fillId="0" borderId="1" xfId="0" applyNumberFormat="1" applyFont="1" applyBorder="1" applyAlignment="1">
      <alignment vertical="center" wrapText="1"/>
    </xf>
    <xf numFmtId="1" fontId="45" fillId="15" borderId="1" xfId="0" applyNumberFormat="1" applyFont="1" applyFill="1" applyBorder="1" applyAlignment="1">
      <alignment horizontal="center" vertical="center" wrapText="1"/>
    </xf>
    <xf numFmtId="1" fontId="50" fillId="15" borderId="1" xfId="0" applyNumberFormat="1" applyFont="1" applyFill="1" applyBorder="1" applyAlignment="1">
      <alignment vertical="center" wrapText="1"/>
    </xf>
    <xf numFmtId="0" fontId="45" fillId="0" borderId="1" xfId="0" applyFont="1" applyBorder="1" applyAlignment="1">
      <alignment horizontal="center" vertical="center"/>
    </xf>
    <xf numFmtId="1" fontId="45" fillId="0" borderId="1" xfId="0" applyNumberFormat="1" applyFont="1" applyBorder="1" applyAlignment="1">
      <alignment horizontal="center" vertical="center" wrapText="1"/>
    </xf>
    <xf numFmtId="1" fontId="51" fillId="0" borderId="1" xfId="0" applyNumberFormat="1" applyFont="1" applyBorder="1" applyAlignment="1">
      <alignment vertical="center" wrapText="1"/>
    </xf>
    <xf numFmtId="1" fontId="43" fillId="15" borderId="1" xfId="0" applyNumberFormat="1" applyFont="1" applyFill="1" applyBorder="1" applyAlignment="1">
      <alignment vertical="center" wrapText="1"/>
    </xf>
    <xf numFmtId="1" fontId="43" fillId="15" borderId="1" xfId="0" applyNumberFormat="1" applyFont="1" applyFill="1" applyBorder="1" applyAlignment="1">
      <alignment horizontal="center" vertical="center" wrapText="1"/>
    </xf>
    <xf numFmtId="1" fontId="45" fillId="17" borderId="1" xfId="0" applyNumberFormat="1" applyFont="1" applyFill="1" applyBorder="1" applyAlignment="1">
      <alignment horizontal="center" vertical="center" wrapText="1"/>
    </xf>
    <xf numFmtId="1" fontId="43" fillId="17" borderId="1" xfId="0" applyNumberFormat="1" applyFont="1" applyFill="1" applyBorder="1" applyAlignment="1">
      <alignment vertical="center" wrapText="1"/>
    </xf>
    <xf numFmtId="1" fontId="43" fillId="17" borderId="1" xfId="0" applyNumberFormat="1" applyFont="1" applyFill="1" applyBorder="1" applyAlignment="1">
      <alignment horizontal="center" vertical="center" wrapText="1"/>
    </xf>
    <xf numFmtId="1" fontId="50" fillId="17" borderId="1" xfId="0" applyNumberFormat="1" applyFont="1" applyFill="1" applyBorder="1" applyAlignment="1">
      <alignment vertical="center" wrapText="1"/>
    </xf>
    <xf numFmtId="0" fontId="43" fillId="0" borderId="1" xfId="0" applyFont="1" applyBorder="1" applyAlignment="1">
      <alignment vertical="center" wrapText="1"/>
    </xf>
    <xf numFmtId="0" fontId="45" fillId="0" borderId="1" xfId="0" applyFont="1" applyBorder="1" applyAlignment="1">
      <alignment wrapText="1"/>
    </xf>
    <xf numFmtId="0" fontId="45" fillId="0" borderId="1" xfId="0" applyFont="1" applyBorder="1" applyAlignment="1">
      <alignment vertical="center"/>
    </xf>
    <xf numFmtId="0" fontId="45" fillId="0" borderId="1" xfId="0" applyFont="1" applyBorder="1" applyAlignment="1">
      <alignment horizontal="center" vertical="center" wrapText="1"/>
    </xf>
    <xf numFmtId="0" fontId="51" fillId="0" borderId="1" xfId="0" applyFont="1" applyBorder="1" applyAlignment="1">
      <alignment vertical="center" wrapText="1"/>
    </xf>
    <xf numFmtId="0" fontId="49" fillId="16" borderId="1" xfId="8" applyFont="1" applyBorder="1" applyAlignment="1">
      <alignment vertical="center" wrapText="1"/>
    </xf>
    <xf numFmtId="0" fontId="45" fillId="17" borderId="1" xfId="0" applyFont="1" applyFill="1" applyBorder="1" applyAlignment="1">
      <alignment horizontal="center" wrapText="1"/>
    </xf>
    <xf numFmtId="0" fontId="52" fillId="17" borderId="1" xfId="0" applyFont="1" applyFill="1" applyBorder="1" applyAlignment="1">
      <alignment vertical="center" wrapText="1"/>
    </xf>
    <xf numFmtId="0" fontId="45" fillId="0" borderId="0" xfId="0" applyFont="1" applyFill="1" applyBorder="1"/>
    <xf numFmtId="1" fontId="49" fillId="16" borderId="1" xfId="8" applyNumberFormat="1" applyFont="1" applyBorder="1" applyAlignment="1">
      <alignment vertical="center" wrapText="1"/>
    </xf>
    <xf numFmtId="1" fontId="45" fillId="0" borderId="1" xfId="0" applyNumberFormat="1" applyFont="1" applyBorder="1" applyAlignment="1">
      <alignment wrapText="1"/>
    </xf>
    <xf numFmtId="0" fontId="45" fillId="0" borderId="1" xfId="0" applyFont="1" applyFill="1" applyBorder="1"/>
    <xf numFmtId="1" fontId="49" fillId="16" borderId="1" xfId="8" applyNumberFormat="1" applyFont="1" applyBorder="1" applyAlignment="1">
      <alignment wrapText="1"/>
    </xf>
    <xf numFmtId="0" fontId="45" fillId="17" borderId="1" xfId="0" applyFont="1" applyFill="1" applyBorder="1" applyAlignment="1">
      <alignment horizontal="center" vertical="center" wrapText="1"/>
    </xf>
    <xf numFmtId="0" fontId="45" fillId="17" borderId="1" xfId="0" applyFont="1" applyFill="1" applyBorder="1"/>
    <xf numFmtId="0" fontId="0" fillId="0" borderId="0" xfId="0" applyAlignment="1">
      <alignment horizontal="center"/>
    </xf>
    <xf numFmtId="0" fontId="13" fillId="0" borderId="1" xfId="0" applyFont="1" applyBorder="1"/>
    <xf numFmtId="0" fontId="13" fillId="0" borderId="28" xfId="0" applyFont="1" applyBorder="1"/>
    <xf numFmtId="0" fontId="13" fillId="0" borderId="30" xfId="0" applyFont="1" applyBorder="1"/>
    <xf numFmtId="0" fontId="13" fillId="0" borderId="27" xfId="0" applyFont="1" applyBorder="1" applyAlignment="1">
      <alignment horizontal="center"/>
    </xf>
    <xf numFmtId="0" fontId="13" fillId="0" borderId="29" xfId="0" applyFont="1" applyBorder="1" applyAlignment="1">
      <alignment horizontal="center"/>
    </xf>
    <xf numFmtId="0" fontId="14" fillId="0" borderId="24" xfId="0" applyFont="1" applyBorder="1" applyAlignment="1">
      <alignment horizontal="center"/>
    </xf>
    <xf numFmtId="0" fontId="14" fillId="0" borderId="25" xfId="0" applyFont="1" applyBorder="1" applyAlignment="1">
      <alignment horizontal="center"/>
    </xf>
    <xf numFmtId="0" fontId="14" fillId="0" borderId="26" xfId="0" applyFont="1" applyBorder="1" applyAlignment="1">
      <alignment horizontal="center"/>
    </xf>
    <xf numFmtId="0" fontId="13" fillId="18" borderId="0" xfId="0" applyFont="1" applyFill="1"/>
    <xf numFmtId="0" fontId="39" fillId="3" borderId="0" xfId="0" applyFont="1" applyFill="1" applyAlignment="1">
      <alignment horizontal="center" vertical="center" wrapText="1"/>
    </xf>
    <xf numFmtId="0" fontId="8" fillId="0" borderId="0" xfId="6" applyFont="1" applyAlignment="1">
      <alignment horizontal="left" vertical="center" wrapText="1"/>
    </xf>
    <xf numFmtId="0" fontId="4" fillId="0" borderId="15" xfId="0" applyFont="1" applyBorder="1" applyAlignment="1" applyProtection="1"/>
    <xf numFmtId="0" fontId="4" fillId="0" borderId="1" xfId="0" applyFont="1" applyBorder="1" applyAlignment="1" applyProtection="1"/>
    <xf numFmtId="0" fontId="4" fillId="0" borderId="12" xfId="0" applyFont="1" applyBorder="1" applyAlignment="1" applyProtection="1"/>
    <xf numFmtId="0" fontId="38" fillId="10" borderId="6" xfId="0" applyFont="1" applyFill="1" applyBorder="1" applyAlignment="1">
      <alignment horizontal="center" vertical="center" wrapText="1"/>
    </xf>
    <xf numFmtId="0" fontId="41" fillId="10" borderId="23" xfId="0" applyFont="1" applyFill="1" applyBorder="1" applyAlignment="1">
      <alignment horizontal="center" vertical="center" wrapText="1"/>
    </xf>
    <xf numFmtId="0" fontId="41" fillId="11" borderId="1" xfId="0" applyFont="1" applyFill="1" applyBorder="1" applyAlignment="1">
      <alignment horizontal="center" vertical="center" wrapText="1"/>
    </xf>
    <xf numFmtId="1" fontId="41" fillId="11" borderId="1" xfId="0" applyNumberFormat="1" applyFont="1" applyFill="1" applyBorder="1" applyAlignment="1">
      <alignment horizontal="center" vertical="center" wrapText="1"/>
    </xf>
    <xf numFmtId="0" fontId="41" fillId="4" borderId="1" xfId="0" applyFont="1" applyFill="1" applyBorder="1" applyAlignment="1">
      <alignment horizontal="center" vertical="center" wrapText="1"/>
    </xf>
    <xf numFmtId="1" fontId="41" fillId="4" borderId="1" xfId="0" applyNumberFormat="1" applyFont="1" applyFill="1" applyBorder="1" applyAlignment="1">
      <alignment horizontal="center" vertical="center" wrapText="1"/>
    </xf>
    <xf numFmtId="0" fontId="41" fillId="5" borderId="1" xfId="0" applyFont="1" applyFill="1" applyBorder="1" applyAlignment="1">
      <alignment horizontal="center" vertical="center" wrapText="1"/>
    </xf>
    <xf numFmtId="0" fontId="41" fillId="6" borderId="1" xfId="0" applyFont="1" applyFill="1" applyBorder="1" applyAlignment="1">
      <alignment horizontal="center" vertical="center" wrapText="1"/>
    </xf>
    <xf numFmtId="1" fontId="41" fillId="6" borderId="1" xfId="0" applyNumberFormat="1" applyFont="1" applyFill="1" applyBorder="1" applyAlignment="1">
      <alignment horizontal="center" vertical="center" wrapText="1"/>
    </xf>
    <xf numFmtId="0" fontId="41" fillId="6" borderId="14" xfId="0" applyFont="1" applyFill="1" applyBorder="1" applyAlignment="1">
      <alignment horizontal="center" vertical="center" wrapText="1"/>
    </xf>
    <xf numFmtId="165" fontId="41" fillId="8" borderId="1" xfId="0" applyNumberFormat="1" applyFont="1" applyFill="1" applyBorder="1" applyAlignment="1">
      <alignment horizontal="center" vertical="center" wrapText="1"/>
    </xf>
    <xf numFmtId="0" fontId="41" fillId="8" borderId="1" xfId="0" applyFont="1" applyFill="1" applyBorder="1" applyAlignment="1">
      <alignment horizontal="center" vertical="center" wrapText="1"/>
    </xf>
    <xf numFmtId="0" fontId="44" fillId="3" borderId="13" xfId="0" applyFont="1" applyFill="1" applyBorder="1" applyAlignment="1">
      <alignment horizontal="center" vertical="center" wrapText="1"/>
    </xf>
    <xf numFmtId="0" fontId="44" fillId="3" borderId="13" xfId="0" applyFont="1" applyFill="1" applyBorder="1" applyAlignment="1">
      <alignment vertical="center" wrapText="1"/>
    </xf>
    <xf numFmtId="0" fontId="14" fillId="0" borderId="12" xfId="0" applyFont="1" applyBorder="1" applyAlignment="1">
      <alignment vertical="center" wrapText="1"/>
    </xf>
    <xf numFmtId="0" fontId="19" fillId="0" borderId="0" xfId="0" applyFont="1" applyAlignment="1">
      <alignment wrapText="1"/>
    </xf>
    <xf numFmtId="0" fontId="18" fillId="0" borderId="0" xfId="0" applyFont="1"/>
    <xf numFmtId="0" fontId="22" fillId="0" borderId="0" xfId="0" applyFont="1"/>
    <xf numFmtId="0" fontId="20" fillId="0" borderId="0" xfId="0" applyFont="1"/>
    <xf numFmtId="0" fontId="19" fillId="0" borderId="0" xfId="0" applyFont="1" applyAlignment="1">
      <alignment horizontal="left" wrapText="1"/>
    </xf>
    <xf numFmtId="0" fontId="21" fillId="0" borderId="0" xfId="0" applyFont="1"/>
    <xf numFmtId="0" fontId="19" fillId="0" borderId="0" xfId="0" applyFont="1"/>
    <xf numFmtId="0" fontId="18" fillId="0" borderId="0" xfId="0" applyFont="1" applyAlignment="1">
      <alignment vertical="center" wrapText="1"/>
    </xf>
    <xf numFmtId="0" fontId="13" fillId="0" borderId="31" xfId="0" applyFont="1" applyBorder="1" applyAlignment="1">
      <alignment wrapText="1"/>
    </xf>
    <xf numFmtId="0" fontId="5" fillId="0" borderId="1" xfId="0" applyFont="1" applyBorder="1" applyAlignment="1" applyProtection="1">
      <alignment vertical="center" wrapText="1"/>
    </xf>
    <xf numFmtId="1" fontId="5" fillId="0" borderId="1" xfId="0" applyNumberFormat="1" applyFont="1" applyBorder="1" applyAlignment="1" applyProtection="1">
      <alignment vertical="center" wrapText="1"/>
    </xf>
    <xf numFmtId="49" fontId="5" fillId="0" borderId="1" xfId="0" applyNumberFormat="1" applyFont="1" applyBorder="1" applyAlignment="1" applyProtection="1">
      <alignment vertical="center" wrapText="1"/>
    </xf>
    <xf numFmtId="14" fontId="5" fillId="0" borderId="1" xfId="0" applyNumberFormat="1" applyFont="1" applyBorder="1" applyAlignment="1" applyProtection="1">
      <alignment vertical="center" wrapText="1"/>
    </xf>
    <xf numFmtId="49" fontId="4" fillId="0" borderId="1" xfId="0" applyNumberFormat="1" applyFont="1" applyBorder="1" applyAlignment="1" applyProtection="1">
      <protection locked="0"/>
    </xf>
    <xf numFmtId="1" fontId="4" fillId="0" borderId="1" xfId="0" applyNumberFormat="1" applyFont="1" applyBorder="1" applyAlignment="1" applyProtection="1">
      <protection locked="0"/>
    </xf>
    <xf numFmtId="0" fontId="4" fillId="0" borderId="1" xfId="0" applyFont="1" applyBorder="1" applyAlignment="1" applyProtection="1">
      <protection locked="0"/>
    </xf>
    <xf numFmtId="0" fontId="7" fillId="0" borderId="1" xfId="0" applyFont="1" applyBorder="1"/>
    <xf numFmtId="0" fontId="5" fillId="0" borderId="1" xfId="0" applyNumberFormat="1" applyFont="1" applyBorder="1" applyAlignment="1" applyProtection="1">
      <alignment vertical="center" wrapText="1"/>
    </xf>
    <xf numFmtId="0" fontId="4" fillId="0" borderId="1" xfId="0" applyFont="1" applyFill="1" applyBorder="1" applyAlignment="1" applyProtection="1">
      <alignment horizontal="left" wrapText="1"/>
      <protection locked="0"/>
    </xf>
    <xf numFmtId="0" fontId="4" fillId="0" borderId="1" xfId="0" applyNumberFormat="1" applyFont="1" applyBorder="1" applyAlignment="1" applyProtection="1"/>
    <xf numFmtId="171" fontId="4" fillId="0" borderId="1" xfId="0" applyNumberFormat="1" applyFont="1" applyBorder="1" applyAlignment="1" applyProtection="1"/>
    <xf numFmtId="0" fontId="8" fillId="0" borderId="1" xfId="0" applyFont="1" applyBorder="1"/>
    <xf numFmtId="2" fontId="8" fillId="0" borderId="1" xfId="0" applyNumberFormat="1" applyFont="1" applyBorder="1" applyAlignment="1" applyProtection="1">
      <alignment vertical="center" wrapText="1"/>
    </xf>
    <xf numFmtId="0" fontId="8" fillId="0" borderId="1" xfId="0" applyFont="1" applyBorder="1" applyAlignment="1" applyProtection="1">
      <alignment vertical="center" wrapText="1"/>
    </xf>
    <xf numFmtId="1" fontId="8" fillId="0" borderId="1" xfId="0" applyNumberFormat="1" applyFont="1" applyBorder="1" applyAlignment="1" applyProtection="1">
      <alignment vertical="center" wrapText="1"/>
    </xf>
    <xf numFmtId="9" fontId="8" fillId="0" borderId="1" xfId="2" applyNumberFormat="1" applyFont="1" applyBorder="1" applyAlignment="1" applyProtection="1">
      <alignment horizontal="center"/>
    </xf>
    <xf numFmtId="0" fontId="8" fillId="0" borderId="1" xfId="0" applyNumberFormat="1" applyFont="1" applyBorder="1" applyAlignment="1" applyProtection="1">
      <alignment horizontal="center"/>
    </xf>
    <xf numFmtId="172" fontId="8" fillId="0" borderId="0" xfId="2" applyNumberFormat="1" applyFont="1" applyProtection="1">
      <protection locked="0"/>
    </xf>
    <xf numFmtId="0" fontId="43" fillId="8" borderId="6" xfId="0" applyFont="1" applyFill="1" applyBorder="1" applyAlignment="1" applyProtection="1"/>
    <xf numFmtId="2" fontId="43" fillId="8" borderId="6" xfId="0" applyNumberFormat="1" applyFont="1" applyFill="1" applyBorder="1" applyAlignment="1" applyProtection="1"/>
    <xf numFmtId="0" fontId="8" fillId="12" borderId="1" xfId="0" applyFont="1" applyFill="1" applyBorder="1" applyProtection="1">
      <protection locked="0"/>
    </xf>
    <xf numFmtId="0" fontId="10" fillId="12" borderId="1" xfId="0" applyFont="1" applyFill="1" applyBorder="1" applyAlignment="1" applyProtection="1">
      <alignment vertical="center" wrapText="1"/>
      <protection locked="0"/>
    </xf>
    <xf numFmtId="2" fontId="8" fillId="12" borderId="1" xfId="0" applyNumberFormat="1" applyFont="1" applyFill="1" applyBorder="1" applyProtection="1">
      <protection locked="0"/>
    </xf>
    <xf numFmtId="0" fontId="4" fillId="12" borderId="1" xfId="0" applyNumberFormat="1" applyFont="1" applyFill="1" applyBorder="1" applyAlignment="1" applyProtection="1"/>
    <xf numFmtId="166" fontId="10" fillId="12" borderId="1" xfId="0" applyNumberFormat="1" applyFont="1" applyFill="1" applyBorder="1" applyAlignment="1" applyProtection="1">
      <alignment vertical="center" wrapText="1"/>
    </xf>
    <xf numFmtId="0" fontId="8" fillId="12" borderId="1" xfId="0" applyNumberFormat="1" applyFont="1" applyFill="1" applyBorder="1" applyAlignment="1" applyProtection="1">
      <alignment horizontal="center"/>
    </xf>
    <xf numFmtId="0" fontId="8" fillId="12" borderId="1" xfId="0" applyFont="1" applyFill="1" applyBorder="1" applyProtection="1"/>
    <xf numFmtId="0" fontId="8" fillId="12" borderId="0" xfId="0" applyFont="1" applyFill="1" applyProtection="1">
      <protection locked="0"/>
    </xf>
    <xf numFmtId="0" fontId="4" fillId="0" borderId="12" xfId="0" applyNumberFormat="1" applyFont="1" applyBorder="1" applyAlignment="1" applyProtection="1"/>
    <xf numFmtId="0" fontId="53" fillId="0" borderId="32" xfId="0" applyFont="1" applyBorder="1" applyAlignment="1">
      <alignment horizontal="center" vertical="center" wrapText="1"/>
    </xf>
    <xf numFmtId="170" fontId="8" fillId="12" borderId="1" xfId="0" applyNumberFormat="1" applyFont="1" applyFill="1" applyBorder="1"/>
    <xf numFmtId="0" fontId="9" fillId="14" borderId="1" xfId="6" applyFont="1" applyFill="1" applyBorder="1" applyAlignment="1">
      <alignment horizontal="left" vertical="center" wrapText="1"/>
    </xf>
    <xf numFmtId="0" fontId="29" fillId="0" borderId="1" xfId="6" applyFont="1" applyBorder="1" applyAlignment="1">
      <alignment horizontal="left" vertical="top" wrapText="1"/>
    </xf>
    <xf numFmtId="0" fontId="33" fillId="0" borderId="0" xfId="6" applyFont="1" applyAlignment="1">
      <alignment horizontal="left" vertical="center" wrapText="1"/>
    </xf>
    <xf numFmtId="0" fontId="29" fillId="0" borderId="1" xfId="6" applyFont="1" applyBorder="1" applyAlignment="1">
      <alignment horizontal="left" vertical="center" wrapText="1"/>
    </xf>
    <xf numFmtId="0" fontId="9" fillId="14" borderId="1" xfId="6" applyFont="1" applyFill="1" applyBorder="1" applyAlignment="1">
      <alignment horizontal="center" vertical="center" wrapText="1"/>
    </xf>
    <xf numFmtId="0" fontId="8" fillId="0" borderId="21" xfId="6" applyFont="1" applyBorder="1" applyAlignment="1">
      <alignment horizontal="left" vertical="top" wrapText="1"/>
    </xf>
    <xf numFmtId="0" fontId="8" fillId="0" borderId="10" xfId="6" applyFont="1" applyBorder="1" applyAlignment="1">
      <alignment horizontal="left" vertical="top" wrapText="1"/>
    </xf>
    <xf numFmtId="0" fontId="8" fillId="0" borderId="22" xfId="6" applyFont="1" applyBorder="1" applyAlignment="1">
      <alignment horizontal="left" vertical="top" wrapText="1"/>
    </xf>
    <xf numFmtId="0" fontId="8" fillId="0" borderId="20" xfId="6" applyFont="1" applyBorder="1" applyAlignment="1">
      <alignment horizontal="left" vertical="top" wrapText="1"/>
    </xf>
    <xf numFmtId="0" fontId="8" fillId="0" borderId="0" xfId="6" applyFont="1" applyAlignment="1">
      <alignment horizontal="left" vertical="top" wrapText="1"/>
    </xf>
    <xf numFmtId="0" fontId="8" fillId="0" borderId="18" xfId="6" applyFont="1" applyBorder="1" applyAlignment="1">
      <alignment horizontal="left" vertical="top" wrapText="1"/>
    </xf>
    <xf numFmtId="0" fontId="8" fillId="0" borderId="1" xfId="6" applyFont="1" applyBorder="1" applyAlignment="1">
      <alignment horizontal="left" vertical="center" wrapText="1"/>
    </xf>
    <xf numFmtId="0" fontId="30" fillId="14" borderId="1" xfId="6" applyFont="1" applyFill="1" applyBorder="1" applyAlignment="1">
      <alignment horizontal="left" vertical="center" wrapText="1"/>
    </xf>
    <xf numFmtId="14" fontId="8" fillId="0" borderId="1" xfId="6" applyNumberFormat="1" applyFont="1" applyBorder="1" applyAlignment="1">
      <alignment horizontal="left" vertical="center" wrapText="1"/>
    </xf>
    <xf numFmtId="0" fontId="8" fillId="0" borderId="0" xfId="6" applyFont="1" applyAlignment="1">
      <alignment horizontal="left" vertical="center" wrapText="1"/>
    </xf>
    <xf numFmtId="0" fontId="8" fillId="14" borderId="1" xfId="6" applyFont="1" applyFill="1" applyBorder="1" applyAlignment="1">
      <alignment horizontal="left" vertical="center" wrapText="1"/>
    </xf>
    <xf numFmtId="0" fontId="6" fillId="14" borderId="1" xfId="6" applyFont="1" applyFill="1" applyBorder="1" applyAlignment="1">
      <alignment horizontal="left" vertical="center" wrapText="1"/>
    </xf>
    <xf numFmtId="0" fontId="38" fillId="11" borderId="6" xfId="0" applyFont="1" applyFill="1" applyBorder="1" applyAlignment="1" applyProtection="1">
      <alignment horizontal="center" vertical="center" wrapText="1"/>
    </xf>
    <xf numFmtId="0" fontId="38" fillId="11" borderId="7" xfId="0" applyFont="1" applyFill="1" applyBorder="1" applyAlignment="1" applyProtection="1">
      <alignment horizontal="center" vertical="center" wrapText="1"/>
    </xf>
    <xf numFmtId="1" fontId="38" fillId="7" borderId="4" xfId="0" applyNumberFormat="1" applyFont="1" applyFill="1" applyBorder="1" applyAlignment="1" applyProtection="1">
      <alignment horizontal="center" vertical="center" wrapText="1"/>
    </xf>
    <xf numFmtId="1" fontId="38" fillId="7" borderId="3" xfId="0" applyNumberFormat="1" applyFont="1" applyFill="1" applyBorder="1" applyAlignment="1" applyProtection="1">
      <alignment horizontal="center" vertical="center" wrapText="1"/>
    </xf>
    <xf numFmtId="0" fontId="38" fillId="5" borderId="3" xfId="0" applyFont="1" applyFill="1" applyBorder="1" applyAlignment="1" applyProtection="1">
      <alignment horizontal="center" vertical="center" wrapText="1"/>
    </xf>
    <xf numFmtId="0" fontId="38" fillId="5" borderId="5" xfId="0" applyFont="1" applyFill="1" applyBorder="1" applyAlignment="1" applyProtection="1">
      <alignment horizontal="center" vertical="center" wrapText="1"/>
    </xf>
    <xf numFmtId="0" fontId="38" fillId="4" borderId="2" xfId="0" applyFont="1" applyFill="1" applyBorder="1" applyAlignment="1" applyProtection="1">
      <alignment horizontal="center" vertical="center" wrapText="1"/>
    </xf>
    <xf numFmtId="0" fontId="38" fillId="6" borderId="8" xfId="0" applyFont="1" applyFill="1" applyBorder="1" applyAlignment="1" applyProtection="1">
      <alignment horizontal="center" vertical="center" wrapText="1"/>
    </xf>
    <xf numFmtId="0" fontId="38" fillId="6" borderId="6" xfId="0" applyFont="1" applyFill="1" applyBorder="1" applyAlignment="1" applyProtection="1">
      <alignment horizontal="center" vertical="center" wrapText="1"/>
    </xf>
    <xf numFmtId="0" fontId="43" fillId="9" borderId="6" xfId="0" applyFont="1" applyFill="1" applyBorder="1" applyAlignment="1" applyProtection="1">
      <alignment horizontal="center"/>
    </xf>
    <xf numFmtId="0" fontId="39" fillId="3" borderId="16" xfId="0" applyFont="1" applyFill="1" applyBorder="1" applyAlignment="1" applyProtection="1">
      <alignment horizontal="center" vertical="center" wrapText="1"/>
    </xf>
    <xf numFmtId="0" fontId="39" fillId="3" borderId="17" xfId="0" applyFont="1" applyFill="1" applyBorder="1" applyAlignment="1" applyProtection="1">
      <alignment horizontal="center" vertical="center" wrapText="1"/>
    </xf>
    <xf numFmtId="0" fontId="45" fillId="0" borderId="0" xfId="0" applyFont="1" applyAlignment="1" applyProtection="1">
      <alignment horizontal="center"/>
      <protection locked="0"/>
    </xf>
    <xf numFmtId="0" fontId="48" fillId="0" borderId="0" xfId="0" applyFont="1" applyAlignment="1">
      <alignment horizontal="left" vertical="center" wrapText="1"/>
    </xf>
  </cellXfs>
  <cellStyles count="9">
    <cellStyle name="Accent1" xfId="8" builtinId="29"/>
    <cellStyle name="Lien hypertexte" xfId="7" builtinId="8"/>
    <cellStyle name="Milliers" xfId="4" builtinId="3"/>
    <cellStyle name="Normal" xfId="0" builtinId="0"/>
    <cellStyle name="Normal 2" xfId="5" xr:uid="{00000000-0005-0000-0000-000004000000}"/>
    <cellStyle name="Normal 3" xfId="6" xr:uid="{00000000-0005-0000-0000-000005000000}"/>
    <cellStyle name="Pourcentage" xfId="2" builtinId="5"/>
    <cellStyle name="Satisfaisant" xfId="1" builtinId="26"/>
    <cellStyle name="Titre 1" xfId="3" builtinId="16"/>
  </cellStyles>
  <dxfs count="110">
    <dxf>
      <font>
        <b val="0"/>
        <i val="0"/>
        <strike val="0"/>
        <condense val="0"/>
        <extend val="0"/>
        <outline val="0"/>
        <shadow val="0"/>
        <u val="none"/>
        <vertAlign val="baseline"/>
        <sz val="11"/>
        <color auto="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70" formatCode="0.0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170" formatCode="0.0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Century Gothic"/>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rgb="FFFFC000"/>
          <bgColor rgb="FF000000"/>
        </patternFill>
      </fill>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ill>
        <patternFill patternType="none">
          <bgColor auto="1"/>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theme="1"/>
        <name val="Corbel"/>
        <scheme val="none"/>
      </font>
      <numFmt numFmtId="168" formatCode="_(* #,##0.0_);_(* \(#,##0.0\);_(* &quot;-&quot;??_);_(@_)"/>
      <alignment horizontal="general"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0"/>
        <color theme="1"/>
        <name val="Corbel"/>
        <scheme val="none"/>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171" formatCode="d/m/yyyy"/>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30" formatCode="@"/>
      <alignment horizontal="general" vertical="bottom"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numFmt numFmtId="19" formatCode="dd/mm/yyyy"/>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numFmt numFmtId="30" formatCode="@"/>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solid">
          <fgColor indexed="64"/>
          <bgColor rgb="FFFFFF00"/>
        </patternFill>
      </fill>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left style="thin">
          <color indexed="64"/>
        </left>
      </border>
    </dxf>
    <dxf>
      <font>
        <strike val="0"/>
        <outline val="0"/>
        <shadow val="0"/>
        <u val="none"/>
        <vertAlign val="baseline"/>
        <sz val="12"/>
      </font>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cstate="print"/>
        <a:stretch>
          <a:fillRect/>
        </a:stretch>
      </xdr:blipFill>
      <xdr:spPr>
        <a:xfrm>
          <a:off x="0" y="1134672"/>
          <a:ext cx="3545293" cy="477833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GroupMember" displayName="GroupMember" ref="A2:AI913" totalsRowShown="0" headerRowDxfId="108" tableBorderDxfId="107">
  <autoFilter ref="A2:AI913" xr:uid="{00000000-0009-0000-0100-000001000000}"/>
  <tableColumns count="35">
    <tableColumn id="1" xr3:uid="{00000000-0010-0000-0000-000001000000}" name="1. Identifiant interne d’exploitation agricole*" dataDxfId="106"/>
    <tableColumn id="2" xr3:uid="{00000000-0010-0000-0000-000002000000}" name="2. Identifiant national d’exploitation agricole**" dataDxfId="105"/>
    <tableColumn id="3" xr3:uid="{00000000-0010-0000-0000-000003000000}" name="3. Identifiant interne d’exploitation agricole*" dataDxfId="104"/>
    <tableColumn id="4" xr3:uid="{00000000-0010-0000-0000-000004000000}" name="4. Village*" dataDxfId="103"/>
    <tableColumn id="5" xr3:uid="{00000000-0010-0000-0000-000005000000}" name="5. Ville" dataDxfId="102"/>
    <tableColumn id="6" xr3:uid="{00000000-0010-0000-0000-000006000000}" name="6. District/État/Province*" dataDxfId="101"/>
    <tableColumn id="7" xr3:uid="{00000000-0010-0000-0000-000007000000}" name="7. Région d’inspection interne" dataDxfId="100"/>
    <tableColumn id="8" xr3:uid="{00000000-0010-0000-0000-000008000000}" name="8. Superficie totale de l’exploitation agricole (ha)*" dataDxfId="99"/>
    <tableColumn id="9" xr3:uid="{00000000-0010-0000-0000-000009000000}" name="9. Type d’exploitation agricole*" dataDxfId="98"/>
    <tableColumn id="10" xr3:uid="{00000000-0010-0000-0000-00000A000000}" name="10. Nombre d’unités agricoles*" dataDxfId="97"/>
    <tableColumn id="11" xr3:uid="{00000000-0010-0000-0000-00000B000000}" name="11. Première année de certification RA*" dataDxfId="96"/>
    <tableColumn id="12" xr3:uid="{00000000-0010-0000-0000-00000C000000}" name="12. Prénom*" dataDxfId="95"/>
    <tableColumn id="13" xr3:uid="{00000000-0010-0000-0000-00000D000000}" name="13. Nom*" dataDxfId="94"/>
    <tableColumn id="14" xr3:uid="{00000000-0010-0000-0000-00000E000000}" name="14. Numéro de téléphone**" dataDxfId="93"/>
    <tableColumn id="15" xr3:uid="{00000000-0010-0000-0000-00000F000000}" name="15. Numéro d’identification national**" dataDxfId="92"/>
    <tableColumn id="16" xr3:uid="{00000000-0010-0000-0000-000010000000}" name="16. Genre*" dataDxfId="91"/>
    <tableColumn id="17" xr3:uid="{00000000-0010-0000-0000-000011000000}" name="17. Année de naissance*" dataDxfId="90"/>
    <tableColumn id="18" xr3:uid="{00000000-0010-0000-0000-000012000000}" name="18. Taille du ménage*" dataDxfId="89"/>
    <tableColumn id="19" xr3:uid="{00000000-0010-0000-0000-000013000000}" name="19. Nom" dataDxfId="88"/>
    <tableColumn id="20" xr3:uid="{00000000-0010-0000-0000-000014000000}" name="20. Nom" dataDxfId="87"/>
    <tableColumn id="21" xr3:uid="{00000000-0010-0000-0000-000015000000}" name="21. Numéro de téléphone" dataDxfId="86"/>
    <tableColumn id="22" xr3:uid="{00000000-0010-0000-0000-000016000000}" name="22. Numéro d’identification national" dataDxfId="85"/>
    <tableColumn id="23" xr3:uid="{00000000-0010-0000-0000-000017000000}" name="23. Genre" dataDxfId="84"/>
    <tableColumn id="24" xr3:uid="{00000000-0010-0000-0000-000018000000}" name="24. Nombre de travailleurs permanents*" dataDxfId="83"/>
    <tableColumn id="25" xr3:uid="{00000000-0010-0000-0000-000019000000}" name="25. Estimation du nombre de travailleurs temporaires par an*" dataDxfId="82"/>
    <tableColumn id="26" xr3:uid="{00000000-0010-0000-0000-00001A000000}" name="26. Nom de l’inspecteur interne*" dataDxfId="81"/>
    <tableColumn id="27" xr3:uid="{00000000-0010-0000-0000-00001B000000}" name="27. Année de l’inspection interne*" dataDxfId="80"/>
    <tableColumn id="28" xr3:uid="{00000000-0010-0000-0000-00001C000000}" name="28. Mois de l’inspection interne*" dataDxfId="79"/>
    <tableColumn id="29" xr3:uid="{00000000-0010-0000-0000-00001D000000}" name="29. Jour de l’inspection interne*" dataDxfId="78"/>
    <tableColumn id="30" xr3:uid="{00000000-0010-0000-0000-00001E000000}" name="1. Identifiant interne de membre du groupe présent sur la feuille 2. Produit agricole certifié" dataDxfId="77">
      <calculatedColumnFormula>IF(ISBLANK(GroupMember[[#This Row],[1. Identifiant interne d’exploitation agricole*]]),"",IF(ISERROR(MATCH(GroupMember[[#This Row],[1. Identifiant interne d’exploitation agricole*]],CertifiedCrop[1. Identifiant interne d’exploitation agricole*],0)),FALSE,TRUE))</calculatedColumnFormula>
    </tableColumn>
    <tableColumn id="36" xr3:uid="{00000000-0010-0000-0000-000024000000}" name="1. Identifiant interne de membre du groupe présent sur la feuille 3. Unité agricole" dataDxfId="76">
      <calculatedColumnFormula>IF(ISBLANK(GroupMember[[#This Row],[1. Identifiant interne d’exploitation agricole*]]),"",IF(ISERROR(MATCH(GroupMember[[#This Row],[1. Identifiant interne d’exploitation agricole*]],FarmUnit[1. Identifiant interne d’exploitation agricole*],0)),FALSE,TRUE))</calculatedColumnFormula>
    </tableColumn>
    <tableColumn id="35" xr3:uid="{00000000-0010-0000-0000-000023000000}" name="Nom des membres du groupe" dataDxfId="75">
      <calculatedColumnFormula>IFERROR(CONCATENATE(L3," ",M3),"")</calculatedColumnFormula>
    </tableColumn>
    <tableColumn id="31" xr3:uid="{00000000-0010-0000-0000-00001F000000}" name="Date d’inspection interne" dataDxfId="74">
      <calculatedColumnFormula>CONCATENATE(AC3,"/",AB3,"/",AA3)</calculatedColumnFormula>
    </tableColumn>
    <tableColumn id="32" xr3:uid="{00000000-0010-0000-0000-000020000000}" name="Nbre d’inspections internes effectuées ce jour-là par cet inspecteur" dataDxfId="73">
      <calculatedColumnFormula>COUNTIFS(Z:Z,Z3,AG:AG,AG3)</calculatedColumnFormula>
    </tableColumn>
    <tableColumn id="33" xr3:uid="{00000000-0010-0000-0000-000021000000}" name="Nbre total de travailleurs (si temporaire = 1 mois)" dataDxfId="72">
      <calculatedColumnFormula>IF((X3+Y3/12)&lt;0,"",(X3+Y3/12))</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ertifiedCrop" displayName="CertifiedCrop" ref="A2:R913" totalsRowShown="0" headerRowDxfId="65" tableBorderDxfId="64">
  <autoFilter ref="A2:R913" xr:uid="{00000000-0009-0000-0100-000002000000}"/>
  <tableColumns count="18">
    <tableColumn id="1" xr3:uid="{00000000-0010-0000-0100-000001000000}" name="1. Identifiant interne d’exploitation agricole*" dataDxfId="63"/>
    <tableColumn id="2" xr3:uid="{00000000-0010-0000-0100-000002000000}" name="2. Produit agricole certifié*" dataDxfId="62"/>
    <tableColumn id="3" xr3:uid="{00000000-0010-0000-0100-000003000000}" name="3. Variété**" dataDxfId="61"/>
    <tableColumn id="4" xr3:uid="{00000000-0010-0000-0100-000004000000}" name="4. Superficie des produits agricoles certifiés * _x000a_(ha)" dataDxfId="60"/>
    <tableColumn id="5" xr3:uid="{00000000-0010-0000-0100-000005000000}" name="5. Estimation totale de la récolte de l’année en cours* _x000a_(en kg ou en tiges de fleurs)" dataDxfId="59"/>
    <tableColumn id="6" xr3:uid="{00000000-0010-0000-0100-000006000000}" name="6. Récolte totale de l’année précédente* _x000a_(en kg ou en tiges de fleurs)" dataDxfId="58"/>
    <tableColumn id="7" xr3:uid="{00000000-0010-0000-0100-000007000000}" name="7. Volume vendu/livré au groupe l’année précédente *_x000a_(en kg ou en tiges de fleurs)" dataDxfId="57"/>
    <tableColumn id="8" xr3:uid="{00000000-0010-0000-0100-000008000000}" name="8. Volume vendu/livré au groupe les 2 années précédentes **_x000a_(en kg ou en tiges de fleurs)" dataDxfId="56"/>
    <tableColumn id="9" xr3:uid="{00000000-0010-0000-0100-000009000000}" name="9. Volume vendu/livré au groupe les 3 années précédentes **_x000a_(en kg ou en tiges de fleurs)" dataDxfId="55"/>
    <tableColumn id="17" xr3:uid="{00000000-0010-0000-0100-000011000000}" name="1. Identifiant interne de l’exploitation agricole présent sur la feuille 1. Membre du groupe" dataDxfId="54">
      <calculatedColumnFormula>IF(ISBLANK(CertifiedCrop[[#This Row],[1. Identifiant interne d’exploitation agricole*]]),"",IF(ISERROR(MATCH(CertifiedCrop[[#This Row],[1. Identifiant interne d’exploitation agricole*]],GroupMember[1. Identifiant interne d’exploitation agricole*],0)),FALSE,TRUE))</calculatedColumnFormula>
    </tableColumn>
    <tableColumn id="18" xr3:uid="{00000000-0010-0000-0100-000012000000}" name="2. Produit agricole certifié et 3. La combinaison de variétés est présente sur la liste des produits agricoles de la feuille." dataDxfId="53">
      <calculatedColumnFormula array="1">IF(ISBLANK(CertifiedCrop[[#This Row],[2. Produit agricole certifié*]]),"",IF(ISERROR(MATCH(1,(#REF!=CertifiedCrop[[#This Row],[2. Produit agricole certifié*]])*(#REF!=CertifiedCrop[[#This Row],[3. Variété**]]),0)),FALSE,TRUE))</calculatedColumnFormula>
    </tableColumn>
    <tableColumn id="10" xr3:uid="{00000000-0010-0000-0100-00000A000000}" name="Le volume vendu est supérieur à la récolte totale" dataDxfId="52">
      <calculatedColumnFormula>IF((F3-G3)&lt;0,"!","")</calculatedColumnFormula>
    </tableColumn>
    <tableColumn id="11" xr3:uid="{00000000-0010-0000-0100-00000B000000}" name="Croissance de la récolte" dataDxfId="51">
      <calculatedColumnFormula>IFERROR(IF((F3-G3)/G3&gt;25%,"!",IF((F3-G3)/G3&lt;-25%,"!","")),"")</calculatedColumnFormula>
    </tableColumn>
    <tableColumn id="12" xr3:uid="{00000000-0010-0000-0100-00000C000000}" name="Croissance du volume des ventes" dataDxfId="50">
      <calculatedColumnFormula>IFERROR(IF((G3-H3)/H3&gt;25%,"!",IF((G3-H3)/H3&lt;-25%,"!","")),"")</calculatedColumnFormula>
    </tableColumn>
    <tableColumn id="13" xr3:uid="{00000000-0010-0000-0100-00000D000000}" name="Rendement _x000a_estimé/ha" dataDxfId="49">
      <calculatedColumnFormula>IFERROR(E3/D3,"")</calculatedColumnFormula>
    </tableColumn>
    <tableColumn id="14" xr3:uid="{00000000-0010-0000-0100-00000E000000}" name="Rendement/ha_x000a_de l’année précédente" dataDxfId="48">
      <calculatedColumnFormula>IFERROR(F3/D3,"")</calculatedColumnFormula>
    </tableColumn>
    <tableColumn id="15" xr3:uid="{00000000-0010-0000-0100-00000F000000}" name="Superficie certifiée moins la superficie totale de l’exploitation" dataDxfId="47">
      <calculatedColumnFormula>IFERROR((VLOOKUP(A3,GM_Table,8,FALSE)-SUMIFS(D:D,A:A,A3,B:B,B3,C:C,C3)),"")</calculatedColumnFormula>
    </tableColumn>
    <tableColumn id="16" xr3:uid="{00000000-0010-0000-0100-000010000000}" name="Membre du groupe" dataDxfId="46">
      <calculatedColumnFormula>IFERROR(CONCATENATE(VLOOKUP(A3,GM_Table,12,FALSE)," ",(VLOOKUP(A3,GM_Table,13,FALSE))),"")</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armUnit" displayName="FarmUnit" ref="A2:J913" totalsRowShown="0" headerRowDxfId="32" tableBorderDxfId="31">
  <autoFilter ref="A2:J913" xr:uid="{00000000-0009-0000-0100-000003000000}"/>
  <sortState xmlns:xlrd2="http://schemas.microsoft.com/office/spreadsheetml/2017/richdata2" ref="A3:J913">
    <sortCondition sortBy="cellColor" ref="A2:A913" dxfId="30"/>
  </sortState>
  <tableColumns count="10">
    <tableColumn id="1" xr3:uid="{00000000-0010-0000-0200-000001000000}" name="1. Identifiant interne d’exploitation agricole*" dataDxfId="29"/>
    <tableColumn id="2" xr3:uid="{00000000-0010-0000-0200-000002000000}" name="2. Identifiant d’unité agricole*" dataDxfId="28"/>
    <tableColumn id="3" xr3:uid="{00000000-0010-0000-0200-000003000000}" name="3. Superficie de l’unité agricole (ha)*" dataDxfId="27"/>
    <tableColumn id="4" xr3:uid="{00000000-0010-0000-0200-000004000000}" name="4. Latitude (format DD)**" dataDxfId="26"/>
    <tableColumn id="5" xr3:uid="{00000000-0010-0000-0200-000005000000}" name="5. Longitude (format DD)**" dataDxfId="25"/>
    <tableColumn id="10" xr3:uid="{00000000-0010-0000-0200-00000A000000}" name="1. Identifiant interne de l’exploitation agricole présent sur la feuille 1. Membre du groupe" dataDxfId="24">
      <calculatedColumnFormula>IF(ISBLANK(FarmUnit[[#This Row],[1. Identifiant interne d’exploitation agricole*]]),"",IF(ISERROR(MATCH(FarmUnit[[#This Row],[1. Identifiant interne d’exploitation agricole*]],GroupMember[1. Identifiant interne d’exploitation agricole*],0)),FALSE,TRUE))</calculatedColumnFormula>
    </tableColumn>
    <tableColumn id="6" xr3:uid="{00000000-0010-0000-0200-000006000000}" name="Vérification de la latitude" dataDxfId="23">
      <calculatedColumnFormula>IF(D3=0,"",D3)</calculatedColumnFormula>
    </tableColumn>
    <tableColumn id="7" xr3:uid="{00000000-0010-0000-0200-000007000000}" name="Vérification de la longitude" dataDxfId="22">
      <calculatedColumnFormula>IF(E3=0,"",E3)</calculatedColumnFormula>
    </tableColumn>
    <tableColumn id="8" xr3:uid="{00000000-0010-0000-0200-000008000000}" name="S’agit-il de la plus grande unité agricole" dataDxfId="21">
      <calculatedColumnFormula array="1">IF(ISBLANK(C3),"",IF(C3=MAX(IF(FarmUnit[1. Identifiant interne d’exploitation agricole*]=A3,FarmUnit[3. Superficie de l’unité agricole (ha)*])),"!","-"))</calculatedColumnFormula>
    </tableColumn>
    <tableColumn id="9" xr3:uid="{00000000-0010-0000-0200-000009000000}" name="Membre du groupe" dataDxfId="20">
      <calculatedColumnFormula>IFERROR(CONCATENATE(VLOOKUP(A3,GM_Table,12,FALSE)," ",(VLOOKUP(A3,GM_Table,13,FALSE))),"")</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Croplist6" displayName="Croplist6" ref="A1:D372" totalsRowShown="0" dataDxfId="4">
  <autoFilter ref="A1:D372" xr:uid="{00000000-0009-0000-0100-000005000000}"/>
  <tableColumns count="4">
    <tableColumn id="1" xr3:uid="{00000000-0010-0000-0300-000001000000}" name="Nom final du produit agricole" dataDxfId="3"/>
    <tableColumn id="2" xr3:uid="{00000000-0010-0000-0300-000002000000}" name="Variété finale" dataDxfId="2"/>
    <tableColumn id="3" xr3:uid="{00000000-0010-0000-0300-000003000000}" name="Champ d’application de la certification (si aucun autre produit agricole RA)" dataDxfId="1"/>
    <tableColumn id="4" xr3:uid="{00000000-0010-0000-0300-000004000000}" name="Catégorie" dataDxfId="0"/>
  </tableColumns>
  <tableStyleInfo name="TableStyleMedium2"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5259"/>
  </sheetPr>
  <dimension ref="A1:M36"/>
  <sheetViews>
    <sheetView showGridLines="0" showWhiteSpace="0" workbookViewId="0">
      <selection activeCell="D32" sqref="D32"/>
    </sheetView>
  </sheetViews>
  <sheetFormatPr baseColWidth="10" defaultColWidth="10.7109375" defaultRowHeight="15" x14ac:dyDescent="0.25"/>
  <cols>
    <col min="1" max="5" width="10.7109375" style="31"/>
    <col min="6" max="6" width="11.7109375" style="31" customWidth="1"/>
    <col min="7" max="7" width="15.42578125" style="31" customWidth="1"/>
    <col min="8" max="16384" width="10.7109375" style="31"/>
  </cols>
  <sheetData>
    <row r="1" spans="1:13" ht="43.5" x14ac:dyDescent="0.25">
      <c r="A1" s="30" t="s">
        <v>296</v>
      </c>
    </row>
    <row r="2" spans="1:13" ht="25.5" x14ac:dyDescent="0.25">
      <c r="A2" s="32" t="s">
        <v>297</v>
      </c>
    </row>
    <row r="3" spans="1:13" ht="18" x14ac:dyDescent="0.25">
      <c r="A3" s="33" t="s">
        <v>0</v>
      </c>
    </row>
    <row r="4" spans="1:13" ht="16.149999999999999" customHeight="1" x14ac:dyDescent="0.25">
      <c r="F4" s="34" t="s">
        <v>298</v>
      </c>
    </row>
    <row r="5" spans="1:13" ht="18" customHeight="1" x14ac:dyDescent="0.25">
      <c r="A5" s="33"/>
      <c r="F5" s="201" t="s">
        <v>299</v>
      </c>
      <c r="G5" s="201"/>
      <c r="H5" s="201"/>
      <c r="I5" s="201"/>
      <c r="J5" s="201"/>
      <c r="K5" s="201"/>
      <c r="L5" s="201"/>
      <c r="M5" s="201"/>
    </row>
    <row r="6" spans="1:13" x14ac:dyDescent="0.25">
      <c r="F6" s="201"/>
      <c r="G6" s="201"/>
      <c r="H6" s="201"/>
      <c r="I6" s="201"/>
      <c r="J6" s="201"/>
      <c r="K6" s="201"/>
      <c r="L6" s="201"/>
      <c r="M6" s="201"/>
    </row>
    <row r="7" spans="1:13" x14ac:dyDescent="0.25">
      <c r="F7" s="201"/>
      <c r="G7" s="201"/>
      <c r="H7" s="201"/>
      <c r="I7" s="201"/>
      <c r="J7" s="201"/>
      <c r="K7" s="201"/>
      <c r="L7" s="201"/>
      <c r="M7" s="201"/>
    </row>
    <row r="8" spans="1:13" x14ac:dyDescent="0.25">
      <c r="F8" s="201"/>
      <c r="G8" s="201"/>
      <c r="H8" s="201"/>
      <c r="I8" s="201"/>
      <c r="J8" s="201"/>
      <c r="K8" s="201"/>
      <c r="L8" s="201"/>
      <c r="M8" s="201"/>
    </row>
    <row r="9" spans="1:13" ht="16.149999999999999" customHeight="1" x14ac:dyDescent="0.25">
      <c r="F9" s="35" t="s">
        <v>300</v>
      </c>
    </row>
    <row r="10" spans="1:13" ht="16.149999999999999" customHeight="1" x14ac:dyDescent="0.25">
      <c r="F10" s="206" t="s">
        <v>301</v>
      </c>
      <c r="G10" s="206"/>
      <c r="H10" s="206"/>
      <c r="I10" s="206"/>
      <c r="J10" s="206"/>
      <c r="K10" s="206"/>
      <c r="L10" s="206"/>
      <c r="M10" s="206"/>
    </row>
    <row r="11" spans="1:13" ht="23.65" customHeight="1" x14ac:dyDescent="0.25">
      <c r="F11" s="206"/>
      <c r="G11" s="206"/>
      <c r="H11" s="206"/>
      <c r="I11" s="206"/>
      <c r="J11" s="206"/>
      <c r="K11" s="206"/>
      <c r="L11" s="206"/>
      <c r="M11" s="206"/>
    </row>
    <row r="12" spans="1:13" ht="16.149999999999999" customHeight="1" x14ac:dyDescent="0.25">
      <c r="F12" s="132"/>
      <c r="G12" s="132"/>
      <c r="H12" s="132"/>
      <c r="I12" s="132"/>
      <c r="J12" s="132"/>
      <c r="K12" s="132"/>
      <c r="L12" s="132"/>
      <c r="M12" s="132"/>
    </row>
    <row r="13" spans="1:13" ht="18.600000000000001" customHeight="1" x14ac:dyDescent="0.25">
      <c r="F13" s="192" t="s">
        <v>302</v>
      </c>
      <c r="G13" s="207"/>
      <c r="H13" s="207"/>
      <c r="I13" s="207"/>
      <c r="J13" s="208" t="s">
        <v>303</v>
      </c>
      <c r="K13" s="208"/>
      <c r="L13" s="208" t="s">
        <v>304</v>
      </c>
      <c r="M13" s="208"/>
    </row>
    <row r="14" spans="1:13" ht="22.15" customHeight="1" x14ac:dyDescent="0.25">
      <c r="F14" s="195" t="s">
        <v>305</v>
      </c>
      <c r="G14" s="195"/>
      <c r="H14" s="195"/>
      <c r="I14" s="195"/>
      <c r="J14" s="195" t="s">
        <v>1</v>
      </c>
      <c r="K14" s="195"/>
      <c r="L14" s="195">
        <v>1.2</v>
      </c>
      <c r="M14" s="195"/>
    </row>
    <row r="15" spans="1:13" s="36" customFormat="1" ht="31.9" customHeight="1" x14ac:dyDescent="0.25">
      <c r="F15" s="196" t="s">
        <v>306</v>
      </c>
      <c r="G15" s="196"/>
      <c r="H15" s="204" t="s">
        <v>307</v>
      </c>
      <c r="I15" s="204"/>
      <c r="J15" s="192" t="s">
        <v>308</v>
      </c>
      <c r="K15" s="192"/>
      <c r="L15" s="192" t="s">
        <v>309</v>
      </c>
      <c r="M15" s="192"/>
    </row>
    <row r="16" spans="1:13" ht="18.600000000000001" customHeight="1" x14ac:dyDescent="0.25">
      <c r="F16" s="203" t="s">
        <v>310</v>
      </c>
      <c r="G16" s="203"/>
      <c r="H16" s="205" t="s">
        <v>2</v>
      </c>
      <c r="I16" s="203"/>
      <c r="J16" s="203" t="s">
        <v>311</v>
      </c>
      <c r="K16" s="203"/>
      <c r="L16" s="203" t="s">
        <v>312</v>
      </c>
      <c r="M16" s="203"/>
    </row>
    <row r="17" spans="1:13" ht="18.600000000000001" customHeight="1" x14ac:dyDescent="0.25">
      <c r="F17" s="196" t="s">
        <v>313</v>
      </c>
      <c r="G17" s="196"/>
      <c r="H17" s="196"/>
      <c r="I17" s="196"/>
      <c r="J17" s="196" t="s">
        <v>314</v>
      </c>
      <c r="K17" s="196"/>
      <c r="L17" s="196"/>
      <c r="M17" s="196"/>
    </row>
    <row r="18" spans="1:13" ht="26.65" customHeight="1" x14ac:dyDescent="0.25">
      <c r="F18" s="193" t="s">
        <v>315</v>
      </c>
      <c r="G18" s="193"/>
      <c r="H18" s="193"/>
      <c r="I18" s="193"/>
      <c r="J18" s="193" t="s">
        <v>316</v>
      </c>
      <c r="K18" s="193"/>
      <c r="L18" s="193"/>
      <c r="M18" s="193"/>
    </row>
    <row r="19" spans="1:13" ht="18.600000000000001" customHeight="1" x14ac:dyDescent="0.25">
      <c r="F19" s="192" t="s">
        <v>317</v>
      </c>
      <c r="G19" s="192"/>
      <c r="H19" s="192"/>
      <c r="I19" s="192"/>
      <c r="J19" s="192"/>
      <c r="K19" s="192"/>
      <c r="L19" s="192"/>
      <c r="M19" s="192"/>
    </row>
    <row r="20" spans="1:13" ht="18.600000000000001" customHeight="1" x14ac:dyDescent="0.25">
      <c r="F20" s="197" t="s">
        <v>318</v>
      </c>
      <c r="G20" s="198"/>
      <c r="H20" s="198"/>
      <c r="I20" s="198"/>
      <c r="J20" s="198"/>
      <c r="K20" s="198"/>
      <c r="L20" s="198"/>
      <c r="M20" s="199"/>
    </row>
    <row r="21" spans="1:13" ht="18.600000000000001" customHeight="1" x14ac:dyDescent="0.25">
      <c r="F21" s="200"/>
      <c r="G21" s="201"/>
      <c r="H21" s="201"/>
      <c r="I21" s="201"/>
      <c r="J21" s="201"/>
      <c r="K21" s="201"/>
      <c r="L21" s="201"/>
      <c r="M21" s="202"/>
    </row>
    <row r="22" spans="1:13" ht="18.600000000000001" customHeight="1" x14ac:dyDescent="0.25">
      <c r="F22" s="200"/>
      <c r="G22" s="201"/>
      <c r="H22" s="201"/>
      <c r="I22" s="201"/>
      <c r="J22" s="201"/>
      <c r="K22" s="201"/>
      <c r="L22" s="201"/>
      <c r="M22" s="202"/>
    </row>
    <row r="23" spans="1:13" ht="18.600000000000001" customHeight="1" x14ac:dyDescent="0.25">
      <c r="F23" s="192" t="s">
        <v>319</v>
      </c>
      <c r="G23" s="192"/>
      <c r="H23" s="192"/>
      <c r="I23" s="192"/>
      <c r="J23" s="192"/>
      <c r="K23" s="192"/>
      <c r="L23" s="192"/>
      <c r="M23" s="192"/>
    </row>
    <row r="24" spans="1:13" ht="18.600000000000001" customHeight="1" x14ac:dyDescent="0.25">
      <c r="F24" s="195"/>
      <c r="G24" s="195"/>
      <c r="H24" s="195"/>
      <c r="I24" s="195"/>
      <c r="J24" s="195"/>
      <c r="K24" s="195"/>
      <c r="L24" s="195"/>
      <c r="M24" s="195"/>
    </row>
    <row r="25" spans="1:13" ht="18.600000000000001" customHeight="1" x14ac:dyDescent="0.25">
      <c r="F25" s="192" t="s">
        <v>320</v>
      </c>
      <c r="G25" s="192"/>
      <c r="H25" s="192"/>
      <c r="I25" s="192"/>
      <c r="J25" s="192"/>
      <c r="K25" s="192"/>
      <c r="L25" s="192"/>
      <c r="M25" s="192"/>
    </row>
    <row r="26" spans="1:13" ht="18.600000000000001" customHeight="1" x14ac:dyDescent="0.25">
      <c r="F26" s="203" t="s">
        <v>321</v>
      </c>
      <c r="G26" s="203"/>
      <c r="H26" s="203"/>
      <c r="I26" s="203"/>
      <c r="J26" s="203"/>
      <c r="K26" s="203"/>
      <c r="L26" s="203"/>
      <c r="M26" s="203"/>
    </row>
    <row r="27" spans="1:13" ht="18.600000000000001" customHeight="1" x14ac:dyDescent="0.25">
      <c r="F27" s="192" t="s">
        <v>322</v>
      </c>
      <c r="G27" s="192"/>
      <c r="H27" s="192"/>
      <c r="I27" s="192"/>
      <c r="J27" s="192"/>
      <c r="K27" s="192"/>
      <c r="L27" s="192"/>
      <c r="M27" s="192"/>
    </row>
    <row r="28" spans="1:13" ht="18.600000000000001" customHeight="1" x14ac:dyDescent="0.25">
      <c r="F28" s="195" t="s">
        <v>323</v>
      </c>
      <c r="G28" s="195"/>
      <c r="H28" s="195"/>
      <c r="I28" s="195"/>
      <c r="J28" s="195"/>
      <c r="K28" s="195"/>
      <c r="L28" s="195"/>
      <c r="M28" s="195"/>
    </row>
    <row r="29" spans="1:13" ht="18.600000000000001" customHeight="1" x14ac:dyDescent="0.25">
      <c r="F29" s="192" t="s">
        <v>324</v>
      </c>
      <c r="G29" s="192"/>
      <c r="H29" s="192"/>
      <c r="I29" s="192"/>
      <c r="J29" s="192" t="s">
        <v>325</v>
      </c>
      <c r="K29" s="192"/>
      <c r="L29" s="192"/>
      <c r="M29" s="192"/>
    </row>
    <row r="30" spans="1:13" ht="18.75" customHeight="1" x14ac:dyDescent="0.25">
      <c r="A30" s="37" t="s">
        <v>328</v>
      </c>
      <c r="F30" s="193" t="s">
        <v>326</v>
      </c>
      <c r="G30" s="193"/>
      <c r="H30" s="193"/>
      <c r="I30" s="193"/>
      <c r="J30" s="193" t="s">
        <v>327</v>
      </c>
      <c r="K30" s="193"/>
      <c r="L30" s="193"/>
      <c r="M30" s="193"/>
    </row>
    <row r="31" spans="1:13" ht="21" customHeight="1" x14ac:dyDescent="0.25">
      <c r="F31" s="193"/>
      <c r="G31" s="193"/>
      <c r="H31" s="193"/>
      <c r="I31" s="193"/>
      <c r="J31" s="193"/>
      <c r="K31" s="193"/>
      <c r="L31" s="193"/>
      <c r="M31" s="193"/>
    </row>
    <row r="32" spans="1:13" ht="21" customHeight="1" x14ac:dyDescent="0.25">
      <c r="F32" s="69"/>
      <c r="G32" s="69"/>
      <c r="H32" s="69"/>
      <c r="I32" s="69"/>
      <c r="J32" s="69"/>
      <c r="K32" s="69"/>
      <c r="L32" s="69"/>
      <c r="M32" s="69"/>
    </row>
    <row r="33" spans="1:13" x14ac:dyDescent="0.25">
      <c r="A33" s="38" t="s">
        <v>3</v>
      </c>
      <c r="F33" s="4" t="s">
        <v>329</v>
      </c>
    </row>
    <row r="34" spans="1:13" ht="14.65" customHeight="1" x14ac:dyDescent="0.25">
      <c r="F34" s="194" t="s">
        <v>330</v>
      </c>
      <c r="G34" s="194"/>
      <c r="H34" s="194"/>
      <c r="I34" s="194"/>
      <c r="J34" s="194"/>
      <c r="K34" s="194"/>
      <c r="L34" s="194"/>
      <c r="M34" s="194"/>
    </row>
    <row r="35" spans="1:13" x14ac:dyDescent="0.25">
      <c r="F35" s="194"/>
      <c r="G35" s="194"/>
      <c r="H35" s="194"/>
      <c r="I35" s="194"/>
      <c r="J35" s="194"/>
      <c r="K35" s="194"/>
      <c r="L35" s="194"/>
      <c r="M35" s="194"/>
    </row>
    <row r="36" spans="1:13" x14ac:dyDescent="0.25">
      <c r="F36" s="39"/>
    </row>
  </sheetData>
  <sheetProtection sheet="1" objects="1" scenarios="1"/>
  <mergeCells count="33">
    <mergeCell ref="F14:I14"/>
    <mergeCell ref="J14:K14"/>
    <mergeCell ref="L14:M14"/>
    <mergeCell ref="F5:M8"/>
    <mergeCell ref="F10:M11"/>
    <mergeCell ref="F13:I13"/>
    <mergeCell ref="J13:K13"/>
    <mergeCell ref="L13:M13"/>
    <mergeCell ref="F15:G15"/>
    <mergeCell ref="H15:I15"/>
    <mergeCell ref="J15:K15"/>
    <mergeCell ref="L15:M15"/>
    <mergeCell ref="F16:G16"/>
    <mergeCell ref="H16:I16"/>
    <mergeCell ref="J16:K16"/>
    <mergeCell ref="L16:M16"/>
    <mergeCell ref="F28:M28"/>
    <mergeCell ref="F17:I17"/>
    <mergeCell ref="J17:M17"/>
    <mergeCell ref="F18:I18"/>
    <mergeCell ref="J18:M18"/>
    <mergeCell ref="F19:M19"/>
    <mergeCell ref="F20:M22"/>
    <mergeCell ref="F23:M23"/>
    <mergeCell ref="F24:M24"/>
    <mergeCell ref="F25:M25"/>
    <mergeCell ref="F26:M26"/>
    <mergeCell ref="F27:M27"/>
    <mergeCell ref="F29:I29"/>
    <mergeCell ref="J29:M29"/>
    <mergeCell ref="F30:I31"/>
    <mergeCell ref="J30:M31"/>
    <mergeCell ref="F34:M35"/>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rgb="FF94BA29"/>
    <pageSetUpPr fitToPage="1"/>
  </sheetPr>
  <dimension ref="A1:AP913"/>
  <sheetViews>
    <sheetView topLeftCell="A894" zoomScale="80" zoomScaleNormal="80" zoomScalePageLayoutView="75" workbookViewId="0">
      <pane xSplit="1" topLeftCell="B1" activePane="topRight" state="frozen"/>
      <selection activeCell="B4" sqref="B4"/>
      <selection pane="topRight" activeCell="H3" sqref="H3:H913"/>
    </sheetView>
  </sheetViews>
  <sheetFormatPr baseColWidth="10" defaultColWidth="8.7109375" defaultRowHeight="12.75" x14ac:dyDescent="0.2"/>
  <cols>
    <col min="1" max="1" width="22.28515625" style="2" customWidth="1"/>
    <col min="2" max="2" width="23.42578125" style="2" customWidth="1"/>
    <col min="3" max="3" width="21.7109375" style="2" customWidth="1"/>
    <col min="4" max="4" width="18.28515625" style="2" customWidth="1"/>
    <col min="5" max="5" width="20.42578125" style="2" customWidth="1"/>
    <col min="6" max="6" width="22.28515625" style="2" customWidth="1"/>
    <col min="7" max="7" width="21.42578125" style="2" customWidth="1"/>
    <col min="8" max="8" width="19.7109375" style="3" customWidth="1"/>
    <col min="9" max="9" width="20.7109375" style="2" customWidth="1"/>
    <col min="10" max="10" width="18.5703125" style="2" customWidth="1"/>
    <col min="11" max="11" width="21.7109375" style="3" customWidth="1"/>
    <col min="12" max="12" width="22.5703125" style="2" customWidth="1"/>
    <col min="13" max="13" width="20.7109375" style="2" customWidth="1"/>
    <col min="14" max="14" width="23.28515625" style="2" customWidth="1"/>
    <col min="15" max="15" width="22" style="2" customWidth="1"/>
    <col min="16" max="17" width="20.7109375" style="2" customWidth="1"/>
    <col min="18" max="18" width="19" style="2" customWidth="1"/>
    <col min="19" max="20" width="20.7109375" style="2" customWidth="1"/>
    <col min="21" max="21" width="21.28515625" style="2" customWidth="1"/>
    <col min="22" max="22" width="26" style="2" customWidth="1"/>
    <col min="23" max="23" width="20.7109375" style="2" customWidth="1"/>
    <col min="24" max="24" width="24.5703125" style="3" customWidth="1"/>
    <col min="25" max="25" width="35" style="3" customWidth="1"/>
    <col min="26" max="26" width="25.7109375" style="53" customWidth="1"/>
    <col min="27" max="27" width="24" style="54" customWidth="1"/>
    <col min="28" max="28" width="22.7109375" style="53" customWidth="1"/>
    <col min="29" max="29" width="21.28515625" style="53" customWidth="1"/>
    <col min="30" max="31" width="23.7109375" style="60" customWidth="1"/>
    <col min="32" max="32" width="33.7109375" style="60" customWidth="1"/>
    <col min="33" max="33" width="18" style="60" customWidth="1"/>
    <col min="34" max="35" width="21.42578125" style="61" customWidth="1"/>
    <col min="36" max="36" width="31.5703125" style="2" customWidth="1"/>
    <col min="37" max="37" width="13" style="2" customWidth="1"/>
    <col min="38" max="16384" width="8.7109375" style="2"/>
  </cols>
  <sheetData>
    <row r="1" spans="1:42" s="72" customFormat="1" ht="55.9" customHeight="1" x14ac:dyDescent="0.25">
      <c r="A1" s="136" t="s">
        <v>99</v>
      </c>
      <c r="B1" s="209" t="s">
        <v>110</v>
      </c>
      <c r="C1" s="209"/>
      <c r="D1" s="209"/>
      <c r="E1" s="209"/>
      <c r="F1" s="209"/>
      <c r="G1" s="209"/>
      <c r="H1" s="209"/>
      <c r="I1" s="209"/>
      <c r="J1" s="209"/>
      <c r="K1" s="210"/>
      <c r="L1" s="215" t="s">
        <v>118</v>
      </c>
      <c r="M1" s="215"/>
      <c r="N1" s="215"/>
      <c r="O1" s="215"/>
      <c r="P1" s="215"/>
      <c r="Q1" s="215"/>
      <c r="R1" s="215"/>
      <c r="S1" s="213" t="s">
        <v>124</v>
      </c>
      <c r="T1" s="214"/>
      <c r="U1" s="214"/>
      <c r="V1" s="214"/>
      <c r="W1" s="214"/>
      <c r="X1" s="211" t="s">
        <v>127</v>
      </c>
      <c r="Y1" s="212"/>
      <c r="Z1" s="216" t="s">
        <v>132</v>
      </c>
      <c r="AA1" s="217"/>
      <c r="AB1" s="217"/>
      <c r="AC1" s="217"/>
      <c r="AD1" s="70"/>
      <c r="AE1" s="131" t="s">
        <v>139</v>
      </c>
      <c r="AF1" s="131" t="s">
        <v>140</v>
      </c>
      <c r="AG1" s="131" t="s">
        <v>141</v>
      </c>
      <c r="AH1" s="70"/>
      <c r="AI1" s="70"/>
      <c r="AJ1" s="71"/>
      <c r="AK1" s="71"/>
      <c r="AL1" s="71"/>
      <c r="AM1" s="71"/>
      <c r="AN1" s="71"/>
      <c r="AO1" s="71"/>
      <c r="AP1" s="71"/>
    </row>
    <row r="2" spans="1:42" s="77" customFormat="1" ht="90" x14ac:dyDescent="0.25">
      <c r="A2" s="137" t="s">
        <v>100</v>
      </c>
      <c r="B2" s="138" t="s">
        <v>101</v>
      </c>
      <c r="C2" s="138" t="s">
        <v>102</v>
      </c>
      <c r="D2" s="138" t="s">
        <v>4</v>
      </c>
      <c r="E2" s="138" t="s">
        <v>103</v>
      </c>
      <c r="F2" s="138" t="s">
        <v>104</v>
      </c>
      <c r="G2" s="138" t="s">
        <v>105</v>
      </c>
      <c r="H2" s="139" t="s">
        <v>106</v>
      </c>
      <c r="I2" s="138" t="s">
        <v>107</v>
      </c>
      <c r="J2" s="138" t="s">
        <v>108</v>
      </c>
      <c r="K2" s="139" t="s">
        <v>109</v>
      </c>
      <c r="L2" s="140" t="s">
        <v>111</v>
      </c>
      <c r="M2" s="140" t="s">
        <v>112</v>
      </c>
      <c r="N2" s="140" t="s">
        <v>113</v>
      </c>
      <c r="O2" s="140" t="s">
        <v>114</v>
      </c>
      <c r="P2" s="140" t="s">
        <v>115</v>
      </c>
      <c r="Q2" s="140" t="s">
        <v>116</v>
      </c>
      <c r="R2" s="141" t="s">
        <v>117</v>
      </c>
      <c r="S2" s="142" t="s">
        <v>119</v>
      </c>
      <c r="T2" s="142" t="s">
        <v>120</v>
      </c>
      <c r="U2" s="142" t="s">
        <v>121</v>
      </c>
      <c r="V2" s="142" t="s">
        <v>122</v>
      </c>
      <c r="W2" s="142" t="s">
        <v>123</v>
      </c>
      <c r="X2" s="74" t="s">
        <v>125</v>
      </c>
      <c r="Y2" s="74" t="s">
        <v>126</v>
      </c>
      <c r="Z2" s="143" t="s">
        <v>128</v>
      </c>
      <c r="AA2" s="144" t="s">
        <v>129</v>
      </c>
      <c r="AB2" s="143" t="s">
        <v>130</v>
      </c>
      <c r="AC2" s="145" t="s">
        <v>131</v>
      </c>
      <c r="AD2" s="131" t="s">
        <v>133</v>
      </c>
      <c r="AE2" s="131" t="s">
        <v>134</v>
      </c>
      <c r="AF2" s="131" t="s">
        <v>135</v>
      </c>
      <c r="AG2" s="131" t="s">
        <v>136</v>
      </c>
      <c r="AH2" s="131" t="s">
        <v>137</v>
      </c>
      <c r="AI2" s="131" t="s">
        <v>138</v>
      </c>
      <c r="AJ2" s="75" t="s">
        <v>142</v>
      </c>
      <c r="AK2" s="76"/>
      <c r="AL2" s="76"/>
      <c r="AM2" s="76"/>
      <c r="AN2" s="76"/>
      <c r="AO2" s="76"/>
      <c r="AP2" s="76"/>
    </row>
    <row r="3" spans="1:42" s="1" customFormat="1" ht="13.15" customHeight="1" x14ac:dyDescent="0.25">
      <c r="A3" s="160" t="s">
        <v>666</v>
      </c>
      <c r="B3" s="160" t="s">
        <v>667</v>
      </c>
      <c r="C3" s="160" t="s">
        <v>666</v>
      </c>
      <c r="D3" s="160" t="s">
        <v>668</v>
      </c>
      <c r="E3" s="160" t="s">
        <v>669</v>
      </c>
      <c r="F3" s="160" t="s">
        <v>670</v>
      </c>
      <c r="G3" s="160" t="s">
        <v>671</v>
      </c>
      <c r="H3" s="161">
        <v>4.68</v>
      </c>
      <c r="I3" s="160" t="s">
        <v>3365</v>
      </c>
      <c r="J3" s="160">
        <v>1</v>
      </c>
      <c r="K3" s="161">
        <v>2021</v>
      </c>
      <c r="L3" s="160" t="s">
        <v>672</v>
      </c>
      <c r="M3" s="160" t="s">
        <v>673</v>
      </c>
      <c r="N3" s="162" t="s">
        <v>667</v>
      </c>
      <c r="O3" s="160" t="s">
        <v>674</v>
      </c>
      <c r="P3" s="160" t="s">
        <v>675</v>
      </c>
      <c r="Q3" s="163">
        <v>28856</v>
      </c>
      <c r="R3" s="160">
        <v>2</v>
      </c>
      <c r="S3" s="160"/>
      <c r="T3" s="160"/>
      <c r="U3" s="160"/>
      <c r="V3" s="160"/>
      <c r="W3" s="160"/>
      <c r="X3" s="161">
        <v>0</v>
      </c>
      <c r="Y3" s="161">
        <v>0</v>
      </c>
      <c r="Z3" s="164" t="s">
        <v>676</v>
      </c>
      <c r="AA3" s="165">
        <v>2021</v>
      </c>
      <c r="AB3" s="165">
        <v>9</v>
      </c>
      <c r="AC3" s="165">
        <v>1</v>
      </c>
      <c r="AD3" s="133" t="b">
        <f>IF(ISBLANK(GroupMember[[#This Row],[1. Identifiant interne d’exploitation agricole*]]),"",IF(ISERROR(MATCH(GroupMember[[#This Row],[1. Identifiant interne d’exploitation agricole*]],CertifiedCrop[1. Identifiant interne d’exploitation agricole*],0)),FALSE,TRUE))</f>
        <v>1</v>
      </c>
      <c r="AE3" s="133" t="b">
        <f>IF(ISBLANK(GroupMember[[#This Row],[1. Identifiant interne d’exploitation agricole*]]),"",IF(ISERROR(MATCH(GroupMember[[#This Row],[1. Identifiant interne d’exploitation agricole*]],FarmUnit[1. Identifiant interne d’exploitation agricole*],0)),FALSE,TRUE))</f>
        <v>1</v>
      </c>
      <c r="AF3" s="11" t="str">
        <f t="shared" ref="AF3:AF50" si="0">IFERROR(CONCATENATE(L3," ",M3),"")</f>
        <v>BAKAYOKO WOHI</v>
      </c>
      <c r="AG3" s="55" t="str">
        <f>CONCATENATE(AC3,"/",AB3,"/",AA3)</f>
        <v>1/9/2021</v>
      </c>
      <c r="AH3" s="56">
        <f t="shared" ref="AH3:AH66" si="1">COUNTIFS(Z:Z,Z3,AG:AG,AG3)</f>
        <v>4</v>
      </c>
      <c r="AI3" s="57">
        <f t="shared" ref="AI3:AI50" si="2">IF((X3+Y3/12)&lt;0,"",(X3+Y3/12))</f>
        <v>0</v>
      </c>
    </row>
    <row r="4" spans="1:42" s="1" customFormat="1" ht="13.15" customHeight="1" x14ac:dyDescent="0.25">
      <c r="A4" s="160" t="s">
        <v>677</v>
      </c>
      <c r="B4" s="160" t="s">
        <v>667</v>
      </c>
      <c r="C4" s="160" t="s">
        <v>678</v>
      </c>
      <c r="D4" s="160" t="s">
        <v>668</v>
      </c>
      <c r="E4" s="160" t="s">
        <v>669</v>
      </c>
      <c r="F4" s="160" t="s">
        <v>670</v>
      </c>
      <c r="G4" s="160" t="s">
        <v>671</v>
      </c>
      <c r="H4" s="161">
        <v>4.16</v>
      </c>
      <c r="I4" s="160" t="s">
        <v>3365</v>
      </c>
      <c r="J4" s="160">
        <v>1</v>
      </c>
      <c r="K4" s="161">
        <v>2021</v>
      </c>
      <c r="L4" s="160" t="s">
        <v>679</v>
      </c>
      <c r="M4" s="160" t="s">
        <v>680</v>
      </c>
      <c r="N4" s="162" t="s">
        <v>667</v>
      </c>
      <c r="O4" s="160" t="s">
        <v>667</v>
      </c>
      <c r="P4" s="160" t="s">
        <v>675</v>
      </c>
      <c r="Q4" s="163">
        <v>32509</v>
      </c>
      <c r="R4" s="160">
        <v>4</v>
      </c>
      <c r="S4" s="160"/>
      <c r="T4" s="160"/>
      <c r="U4" s="160"/>
      <c r="V4" s="160"/>
      <c r="W4" s="160"/>
      <c r="X4" s="161">
        <v>0</v>
      </c>
      <c r="Y4" s="161">
        <v>0</v>
      </c>
      <c r="Z4" s="164" t="s">
        <v>676</v>
      </c>
      <c r="AA4" s="165">
        <v>2021</v>
      </c>
      <c r="AB4" s="165">
        <v>9</v>
      </c>
      <c r="AC4" s="165">
        <v>2</v>
      </c>
      <c r="AD4" s="134" t="b">
        <f>IF(ISBLANK(GroupMember[[#This Row],[1. Identifiant interne d’exploitation agricole*]]),"",IF(ISERROR(MATCH(GroupMember[[#This Row],[1. Identifiant interne d’exploitation agricole*]],CertifiedCrop[1. Identifiant interne d’exploitation agricole*],0)),FALSE,TRUE))</f>
        <v>1</v>
      </c>
      <c r="AE4" s="134" t="b">
        <f>IF(ISBLANK(GroupMember[[#This Row],[1. Identifiant interne d’exploitation agricole*]]),"",IF(ISERROR(MATCH(GroupMember[[#This Row],[1. Identifiant interne d’exploitation agricole*]],FarmUnit[1. Identifiant interne d’exploitation agricole*],0)),FALSE,TRUE))</f>
        <v>1</v>
      </c>
      <c r="AF4" s="11" t="str">
        <f t="shared" si="0"/>
        <v>GBONGUE  BLE LOUA JULES</v>
      </c>
      <c r="AG4" s="58" t="str">
        <f t="shared" ref="AG4:AG50" si="3">CONCATENATE(AC4,"/",AB4,"/",AA4)</f>
        <v>2/9/2021</v>
      </c>
      <c r="AH4" s="59">
        <f t="shared" si="1"/>
        <v>4</v>
      </c>
      <c r="AI4" s="57">
        <f t="shared" si="2"/>
        <v>0</v>
      </c>
    </row>
    <row r="5" spans="1:42" s="1" customFormat="1" ht="13.15" customHeight="1" x14ac:dyDescent="0.25">
      <c r="A5" s="160" t="s">
        <v>681</v>
      </c>
      <c r="B5" s="160" t="s">
        <v>667</v>
      </c>
      <c r="C5" s="160" t="s">
        <v>681</v>
      </c>
      <c r="D5" s="160" t="s">
        <v>682</v>
      </c>
      <c r="E5" s="160" t="s">
        <v>669</v>
      </c>
      <c r="F5" s="160" t="s">
        <v>670</v>
      </c>
      <c r="G5" s="160" t="s">
        <v>671</v>
      </c>
      <c r="H5" s="161">
        <v>3.21</v>
      </c>
      <c r="I5" s="160" t="s">
        <v>3365</v>
      </c>
      <c r="J5" s="160">
        <v>1</v>
      </c>
      <c r="K5" s="161">
        <v>2021</v>
      </c>
      <c r="L5" s="160" t="s">
        <v>683</v>
      </c>
      <c r="M5" s="160" t="s">
        <v>684</v>
      </c>
      <c r="N5" s="162" t="s">
        <v>685</v>
      </c>
      <c r="O5" s="160" t="s">
        <v>686</v>
      </c>
      <c r="P5" s="160" t="s">
        <v>675</v>
      </c>
      <c r="Q5" s="163">
        <v>35115</v>
      </c>
      <c r="R5" s="160">
        <v>2</v>
      </c>
      <c r="S5" s="160"/>
      <c r="T5" s="160"/>
      <c r="U5" s="160"/>
      <c r="V5" s="160"/>
      <c r="W5" s="160"/>
      <c r="X5" s="161">
        <v>0</v>
      </c>
      <c r="Y5" s="161">
        <v>0</v>
      </c>
      <c r="Z5" s="164" t="s">
        <v>676</v>
      </c>
      <c r="AA5" s="165">
        <v>2021</v>
      </c>
      <c r="AB5" s="165">
        <v>9</v>
      </c>
      <c r="AC5" s="165">
        <v>3</v>
      </c>
      <c r="AD5" s="134" t="b">
        <f>IF(ISBLANK(GroupMember[[#This Row],[1. Identifiant interne d’exploitation agricole*]]),"",IF(ISERROR(MATCH(GroupMember[[#This Row],[1. Identifiant interne d’exploitation agricole*]],CertifiedCrop[1. Identifiant interne d’exploitation agricole*],0)),FALSE,TRUE))</f>
        <v>1</v>
      </c>
      <c r="AE5" s="134" t="b">
        <f>IF(ISBLANK(GroupMember[[#This Row],[1. Identifiant interne d’exploitation agricole*]]),"",IF(ISERROR(MATCH(GroupMember[[#This Row],[1. Identifiant interne d’exploitation agricole*]],FarmUnit[1. Identifiant interne d’exploitation agricole*],0)),FALSE,TRUE))</f>
        <v>1</v>
      </c>
      <c r="AF5" s="11" t="str">
        <f t="shared" si="0"/>
        <v>SOUMAHORO  GONE GUIAGNY</v>
      </c>
      <c r="AG5" s="58" t="str">
        <f t="shared" si="3"/>
        <v>3/9/2021</v>
      </c>
      <c r="AH5" s="59">
        <f t="shared" si="1"/>
        <v>4</v>
      </c>
      <c r="AI5" s="57">
        <f t="shared" si="2"/>
        <v>0</v>
      </c>
    </row>
    <row r="6" spans="1:42" s="1" customFormat="1" ht="13.15" customHeight="1" x14ac:dyDescent="0.25">
      <c r="A6" s="160" t="s">
        <v>687</v>
      </c>
      <c r="B6" s="160" t="s">
        <v>667</v>
      </c>
      <c r="C6" s="160" t="s">
        <v>687</v>
      </c>
      <c r="D6" s="160" t="s">
        <v>688</v>
      </c>
      <c r="E6" s="160" t="s">
        <v>669</v>
      </c>
      <c r="F6" s="160" t="s">
        <v>670</v>
      </c>
      <c r="G6" s="160" t="s">
        <v>671</v>
      </c>
      <c r="H6" s="161">
        <v>5.54</v>
      </c>
      <c r="I6" s="160" t="s">
        <v>3365</v>
      </c>
      <c r="J6" s="160">
        <v>1</v>
      </c>
      <c r="K6" s="161">
        <v>2021</v>
      </c>
      <c r="L6" s="160" t="s">
        <v>689</v>
      </c>
      <c r="M6" s="160" t="s">
        <v>690</v>
      </c>
      <c r="N6" s="162" t="s">
        <v>667</v>
      </c>
      <c r="O6" s="160" t="s">
        <v>691</v>
      </c>
      <c r="P6" s="160" t="s">
        <v>675</v>
      </c>
      <c r="Q6" s="163">
        <v>26299</v>
      </c>
      <c r="R6" s="160">
        <v>6</v>
      </c>
      <c r="S6" s="160"/>
      <c r="T6" s="160"/>
      <c r="U6" s="160"/>
      <c r="V6" s="160"/>
      <c r="W6" s="160"/>
      <c r="X6" s="161">
        <v>0</v>
      </c>
      <c r="Y6" s="161">
        <v>0</v>
      </c>
      <c r="Z6" s="164" t="s">
        <v>676</v>
      </c>
      <c r="AA6" s="165">
        <v>2021</v>
      </c>
      <c r="AB6" s="165">
        <v>9</v>
      </c>
      <c r="AC6" s="165">
        <v>4</v>
      </c>
      <c r="AD6" s="134" t="b">
        <f>IF(ISBLANK(GroupMember[[#This Row],[1. Identifiant interne d’exploitation agricole*]]),"",IF(ISERROR(MATCH(GroupMember[[#This Row],[1. Identifiant interne d’exploitation agricole*]],CertifiedCrop[1. Identifiant interne d’exploitation agricole*],0)),FALSE,TRUE))</f>
        <v>1</v>
      </c>
      <c r="AE6" s="134" t="b">
        <f>IF(ISBLANK(GroupMember[[#This Row],[1. Identifiant interne d’exploitation agricole*]]),"",IF(ISERROR(MATCH(GroupMember[[#This Row],[1. Identifiant interne d’exploitation agricole*]],FarmUnit[1. Identifiant interne d’exploitation agricole*],0)),FALSE,TRUE))</f>
        <v>1</v>
      </c>
      <c r="AF6" s="11" t="str">
        <f t="shared" si="0"/>
        <v>DIOMANDE  VALLET PASCAL</v>
      </c>
      <c r="AG6" s="58" t="str">
        <f t="shared" si="3"/>
        <v>4/9/2021</v>
      </c>
      <c r="AH6" s="59">
        <f t="shared" si="1"/>
        <v>4</v>
      </c>
      <c r="AI6" s="57">
        <f t="shared" si="2"/>
        <v>0</v>
      </c>
    </row>
    <row r="7" spans="1:42" s="1" customFormat="1" ht="13.15" customHeight="1" x14ac:dyDescent="0.25">
      <c r="A7" s="160" t="s">
        <v>692</v>
      </c>
      <c r="B7" s="160" t="s">
        <v>667</v>
      </c>
      <c r="C7" s="160" t="s">
        <v>692</v>
      </c>
      <c r="D7" s="160" t="s">
        <v>693</v>
      </c>
      <c r="E7" s="160" t="s">
        <v>669</v>
      </c>
      <c r="F7" s="160" t="s">
        <v>670</v>
      </c>
      <c r="G7" s="160" t="s">
        <v>671</v>
      </c>
      <c r="H7" s="161">
        <v>1.57</v>
      </c>
      <c r="I7" s="160" t="s">
        <v>3365</v>
      </c>
      <c r="J7" s="160">
        <v>1</v>
      </c>
      <c r="K7" s="161">
        <v>2021</v>
      </c>
      <c r="L7" s="160" t="s">
        <v>694</v>
      </c>
      <c r="M7" s="160" t="s">
        <v>695</v>
      </c>
      <c r="N7" s="162" t="s">
        <v>667</v>
      </c>
      <c r="O7" s="160" t="s">
        <v>667</v>
      </c>
      <c r="P7" s="160" t="s">
        <v>696</v>
      </c>
      <c r="Q7" s="163">
        <v>29221</v>
      </c>
      <c r="R7" s="160">
        <v>3</v>
      </c>
      <c r="S7" s="160"/>
      <c r="T7" s="160"/>
      <c r="U7" s="160"/>
      <c r="V7" s="160"/>
      <c r="W7" s="160"/>
      <c r="X7" s="161">
        <v>0</v>
      </c>
      <c r="Y7" s="161">
        <v>0</v>
      </c>
      <c r="Z7" s="164" t="s">
        <v>676</v>
      </c>
      <c r="AA7" s="165">
        <v>2021</v>
      </c>
      <c r="AB7" s="165">
        <v>9</v>
      </c>
      <c r="AC7" s="165">
        <v>7</v>
      </c>
      <c r="AD7" s="134" t="b">
        <f>IF(ISBLANK(GroupMember[[#This Row],[1. Identifiant interne d’exploitation agricole*]]),"",IF(ISERROR(MATCH(GroupMember[[#This Row],[1. Identifiant interne d’exploitation agricole*]],CertifiedCrop[1. Identifiant interne d’exploitation agricole*],0)),FALSE,TRUE))</f>
        <v>1</v>
      </c>
      <c r="AE7" s="134" t="b">
        <f>IF(ISBLANK(GroupMember[[#This Row],[1. Identifiant interne d’exploitation agricole*]]),"",IF(ISERROR(MATCH(GroupMember[[#This Row],[1. Identifiant interne d’exploitation agricole*]],FarmUnit[1. Identifiant interne d’exploitation agricole*],0)),FALSE,TRUE))</f>
        <v>1</v>
      </c>
      <c r="AF7" s="11" t="str">
        <f t="shared" si="0"/>
        <v>DIOAMANDE LOUALOU MARIE</v>
      </c>
      <c r="AG7" s="58" t="str">
        <f t="shared" si="3"/>
        <v>7/9/2021</v>
      </c>
      <c r="AH7" s="59">
        <f t="shared" si="1"/>
        <v>3</v>
      </c>
      <c r="AI7" s="57">
        <f t="shared" si="2"/>
        <v>0</v>
      </c>
    </row>
    <row r="8" spans="1:42" s="1" customFormat="1" ht="13.15" customHeight="1" x14ac:dyDescent="0.25">
      <c r="A8" s="160" t="s">
        <v>697</v>
      </c>
      <c r="B8" s="160" t="s">
        <v>667</v>
      </c>
      <c r="C8" s="160" t="s">
        <v>697</v>
      </c>
      <c r="D8" s="160" t="s">
        <v>693</v>
      </c>
      <c r="E8" s="160" t="s">
        <v>669</v>
      </c>
      <c r="F8" s="160" t="s">
        <v>670</v>
      </c>
      <c r="G8" s="160" t="s">
        <v>671</v>
      </c>
      <c r="H8" s="161">
        <v>7.93</v>
      </c>
      <c r="I8" s="160" t="s">
        <v>3365</v>
      </c>
      <c r="J8" s="160">
        <v>1</v>
      </c>
      <c r="K8" s="161">
        <v>2021</v>
      </c>
      <c r="L8" s="160" t="s">
        <v>698</v>
      </c>
      <c r="M8" s="160" t="s">
        <v>699</v>
      </c>
      <c r="N8" s="162" t="s">
        <v>667</v>
      </c>
      <c r="O8" s="160" t="s">
        <v>667</v>
      </c>
      <c r="P8" s="160" t="s">
        <v>675</v>
      </c>
      <c r="Q8" s="163">
        <v>21186</v>
      </c>
      <c r="R8" s="160">
        <v>5</v>
      </c>
      <c r="S8" s="160"/>
      <c r="T8" s="160"/>
      <c r="U8" s="160"/>
      <c r="V8" s="160"/>
      <c r="W8" s="160"/>
      <c r="X8" s="161">
        <v>0</v>
      </c>
      <c r="Y8" s="161">
        <v>0</v>
      </c>
      <c r="Z8" s="164" t="s">
        <v>676</v>
      </c>
      <c r="AA8" s="165">
        <v>2021</v>
      </c>
      <c r="AB8" s="165">
        <v>9</v>
      </c>
      <c r="AC8" s="165">
        <v>7</v>
      </c>
      <c r="AD8" s="134" t="b">
        <f>IF(ISBLANK(GroupMember[[#This Row],[1. Identifiant interne d’exploitation agricole*]]),"",IF(ISERROR(MATCH(GroupMember[[#This Row],[1. Identifiant interne d’exploitation agricole*]],CertifiedCrop[1. Identifiant interne d’exploitation agricole*],0)),FALSE,TRUE))</f>
        <v>1</v>
      </c>
      <c r="AE8" s="134" t="b">
        <f>IF(ISBLANK(GroupMember[[#This Row],[1. Identifiant interne d’exploitation agricole*]]),"",IF(ISERROR(MATCH(GroupMember[[#This Row],[1. Identifiant interne d’exploitation agricole*]],FarmUnit[1. Identifiant interne d’exploitation agricole*],0)),FALSE,TRUE))</f>
        <v>1</v>
      </c>
      <c r="AF8" s="11" t="str">
        <f t="shared" si="0"/>
        <v>GOGBEU  CELESTIN</v>
      </c>
      <c r="AG8" s="58" t="str">
        <f t="shared" si="3"/>
        <v>7/9/2021</v>
      </c>
      <c r="AH8" s="59">
        <f t="shared" si="1"/>
        <v>3</v>
      </c>
      <c r="AI8" s="57">
        <f>IF((X8+Y8/12)&lt;0,"",(X8+Y8/12))</f>
        <v>0</v>
      </c>
    </row>
    <row r="9" spans="1:42" s="1" customFormat="1" ht="13.15" customHeight="1" x14ac:dyDescent="0.25">
      <c r="A9" s="160" t="s">
        <v>700</v>
      </c>
      <c r="B9" s="160" t="s">
        <v>667</v>
      </c>
      <c r="C9" s="160" t="s">
        <v>700</v>
      </c>
      <c r="D9" s="160" t="s">
        <v>682</v>
      </c>
      <c r="E9" s="160" t="s">
        <v>669</v>
      </c>
      <c r="F9" s="160" t="s">
        <v>670</v>
      </c>
      <c r="G9" s="160" t="s">
        <v>671</v>
      </c>
      <c r="H9" s="161">
        <v>3.68</v>
      </c>
      <c r="I9" s="160" t="s">
        <v>3365</v>
      </c>
      <c r="J9" s="160">
        <v>1</v>
      </c>
      <c r="K9" s="161">
        <v>2021</v>
      </c>
      <c r="L9" s="160" t="s">
        <v>701</v>
      </c>
      <c r="M9" s="160" t="s">
        <v>702</v>
      </c>
      <c r="N9" s="162"/>
      <c r="O9" s="160" t="s">
        <v>704</v>
      </c>
      <c r="P9" s="160" t="s">
        <v>675</v>
      </c>
      <c r="Q9" s="163">
        <v>31931</v>
      </c>
      <c r="R9" s="160">
        <v>5</v>
      </c>
      <c r="S9" s="160"/>
      <c r="T9" s="160"/>
      <c r="U9" s="160"/>
      <c r="V9" s="160"/>
      <c r="W9" s="160"/>
      <c r="X9" s="161">
        <v>0</v>
      </c>
      <c r="Y9" s="161">
        <v>0</v>
      </c>
      <c r="Z9" s="164" t="s">
        <v>676</v>
      </c>
      <c r="AA9" s="165">
        <v>2021</v>
      </c>
      <c r="AB9" s="165">
        <v>9</v>
      </c>
      <c r="AC9" s="165">
        <v>1</v>
      </c>
      <c r="AD9" s="134" t="b">
        <f>IF(ISBLANK(GroupMember[[#This Row],[1. Identifiant interne d’exploitation agricole*]]),"",IF(ISERROR(MATCH(GroupMember[[#This Row],[1. Identifiant interne d’exploitation agricole*]],CertifiedCrop[1. Identifiant interne d’exploitation agricole*],0)),FALSE,TRUE))</f>
        <v>1</v>
      </c>
      <c r="AE9" s="134" t="b">
        <f>IF(ISBLANK(GroupMember[[#This Row],[1. Identifiant interne d’exploitation agricole*]]),"",IF(ISERROR(MATCH(GroupMember[[#This Row],[1. Identifiant interne d’exploitation agricole*]],FarmUnit[1. Identifiant interne d’exploitation agricole*],0)),FALSE,TRUE))</f>
        <v>1</v>
      </c>
      <c r="AF9" s="11" t="str">
        <f t="shared" si="0"/>
        <v>MOMINE  LOUA TIEMOKO</v>
      </c>
      <c r="AG9" s="58" t="str">
        <f t="shared" si="3"/>
        <v>1/9/2021</v>
      </c>
      <c r="AH9" s="59">
        <f t="shared" si="1"/>
        <v>4</v>
      </c>
      <c r="AI9" s="57">
        <f>IF((X9+Y9/12)&lt;0,"",(X9+Y9/12))</f>
        <v>0</v>
      </c>
    </row>
    <row r="10" spans="1:42" s="1" customFormat="1" ht="13.15" customHeight="1" x14ac:dyDescent="0.25">
      <c r="A10" s="160" t="s">
        <v>705</v>
      </c>
      <c r="B10" s="160" t="s">
        <v>667</v>
      </c>
      <c r="C10" s="160" t="s">
        <v>705</v>
      </c>
      <c r="D10" s="160" t="s">
        <v>668</v>
      </c>
      <c r="E10" s="160" t="s">
        <v>669</v>
      </c>
      <c r="F10" s="160" t="s">
        <v>670</v>
      </c>
      <c r="G10" s="160" t="s">
        <v>671</v>
      </c>
      <c r="H10" s="161">
        <v>4.7300000000000004</v>
      </c>
      <c r="I10" s="160" t="s">
        <v>3365</v>
      </c>
      <c r="J10" s="160">
        <v>1</v>
      </c>
      <c r="K10" s="161">
        <v>2021</v>
      </c>
      <c r="L10" s="160" t="s">
        <v>706</v>
      </c>
      <c r="M10" s="160" t="s">
        <v>707</v>
      </c>
      <c r="N10" s="162" t="s">
        <v>667</v>
      </c>
      <c r="O10" s="160" t="s">
        <v>667</v>
      </c>
      <c r="P10" s="160" t="s">
        <v>675</v>
      </c>
      <c r="Q10" s="163">
        <v>33604</v>
      </c>
      <c r="R10" s="160">
        <v>4</v>
      </c>
      <c r="S10" s="160"/>
      <c r="T10" s="160"/>
      <c r="U10" s="160"/>
      <c r="V10" s="160"/>
      <c r="W10" s="160"/>
      <c r="X10" s="161">
        <v>0</v>
      </c>
      <c r="Y10" s="161">
        <v>0</v>
      </c>
      <c r="Z10" s="164" t="s">
        <v>676</v>
      </c>
      <c r="AA10" s="165">
        <v>2021</v>
      </c>
      <c r="AB10" s="165">
        <v>9</v>
      </c>
      <c r="AC10" s="165">
        <v>1</v>
      </c>
      <c r="AD10" s="134" t="b">
        <f>IF(ISBLANK(GroupMember[[#This Row],[1. Identifiant interne d’exploitation agricole*]]),"",IF(ISERROR(MATCH(GroupMember[[#This Row],[1. Identifiant interne d’exploitation agricole*]],CertifiedCrop[1. Identifiant interne d’exploitation agricole*],0)),FALSE,TRUE))</f>
        <v>1</v>
      </c>
      <c r="AE10" s="134" t="b">
        <f>IF(ISBLANK(GroupMember[[#This Row],[1. Identifiant interne d’exploitation agricole*]]),"",IF(ISERROR(MATCH(GroupMember[[#This Row],[1. Identifiant interne d’exploitation agricole*]],FarmUnit[1. Identifiant interne d’exploitation agricole*],0)),FALSE,TRUE))</f>
        <v>1</v>
      </c>
      <c r="AF10" s="11" t="str">
        <f t="shared" si="0"/>
        <v>TOURE  LOUA MEDARD</v>
      </c>
      <c r="AG10" s="58" t="str">
        <f t="shared" si="3"/>
        <v>1/9/2021</v>
      </c>
      <c r="AH10" s="59">
        <f t="shared" si="1"/>
        <v>4</v>
      </c>
      <c r="AI10" s="57">
        <f t="shared" si="2"/>
        <v>0</v>
      </c>
    </row>
    <row r="11" spans="1:42" s="1" customFormat="1" ht="13.15" customHeight="1" x14ac:dyDescent="0.25">
      <c r="A11" s="160" t="s">
        <v>708</v>
      </c>
      <c r="B11" s="160" t="s">
        <v>667</v>
      </c>
      <c r="C11" s="160" t="s">
        <v>708</v>
      </c>
      <c r="D11" s="160" t="s">
        <v>668</v>
      </c>
      <c r="E11" s="160" t="s">
        <v>669</v>
      </c>
      <c r="F11" s="160" t="s">
        <v>670</v>
      </c>
      <c r="G11" s="160" t="s">
        <v>671</v>
      </c>
      <c r="H11" s="161">
        <v>13.75</v>
      </c>
      <c r="I11" s="160" t="s">
        <v>3365</v>
      </c>
      <c r="J11" s="160">
        <v>1</v>
      </c>
      <c r="K11" s="161">
        <v>2021</v>
      </c>
      <c r="L11" s="160" t="s">
        <v>672</v>
      </c>
      <c r="M11" s="160" t="s">
        <v>709</v>
      </c>
      <c r="N11" s="162" t="s">
        <v>667</v>
      </c>
      <c r="O11" s="160" t="s">
        <v>710</v>
      </c>
      <c r="P11" s="160" t="s">
        <v>675</v>
      </c>
      <c r="Q11" s="163">
        <v>18994</v>
      </c>
      <c r="R11" s="160">
        <v>8</v>
      </c>
      <c r="S11" s="160"/>
      <c r="T11" s="160"/>
      <c r="U11" s="160"/>
      <c r="V11" s="160"/>
      <c r="W11" s="160"/>
      <c r="X11" s="161">
        <v>0</v>
      </c>
      <c r="Y11" s="161">
        <v>0</v>
      </c>
      <c r="Z11" s="164" t="s">
        <v>676</v>
      </c>
      <c r="AA11" s="165">
        <v>2021</v>
      </c>
      <c r="AB11" s="165">
        <v>9</v>
      </c>
      <c r="AC11" s="165">
        <v>1</v>
      </c>
      <c r="AD11" s="134" t="b">
        <f>IF(ISBLANK(GroupMember[[#This Row],[1. Identifiant interne d’exploitation agricole*]]),"",IF(ISERROR(MATCH(GroupMember[[#This Row],[1. Identifiant interne d’exploitation agricole*]],CertifiedCrop[1. Identifiant interne d’exploitation agricole*],0)),FALSE,TRUE))</f>
        <v>1</v>
      </c>
      <c r="AE11" s="134" t="b">
        <f>IF(ISBLANK(GroupMember[[#This Row],[1. Identifiant interne d’exploitation agricole*]]),"",IF(ISERROR(MATCH(GroupMember[[#This Row],[1. Identifiant interne d’exploitation agricole*]],FarmUnit[1. Identifiant interne d’exploitation agricole*],0)),FALSE,TRUE))</f>
        <v>1</v>
      </c>
      <c r="AF11" s="11" t="str">
        <f t="shared" si="0"/>
        <v>BAKAYOKO KLA MATHIEU</v>
      </c>
      <c r="AG11" s="58" t="str">
        <f t="shared" si="3"/>
        <v>1/9/2021</v>
      </c>
      <c r="AH11" s="59">
        <f t="shared" si="1"/>
        <v>4</v>
      </c>
      <c r="AI11" s="57">
        <f t="shared" si="2"/>
        <v>0</v>
      </c>
    </row>
    <row r="12" spans="1:42" s="1" customFormat="1" ht="13.15" customHeight="1" x14ac:dyDescent="0.25">
      <c r="A12" s="160" t="s">
        <v>711</v>
      </c>
      <c r="B12" s="160" t="s">
        <v>667</v>
      </c>
      <c r="C12" s="160" t="s">
        <v>711</v>
      </c>
      <c r="D12" s="160" t="s">
        <v>712</v>
      </c>
      <c r="E12" s="160" t="s">
        <v>669</v>
      </c>
      <c r="F12" s="160" t="s">
        <v>670</v>
      </c>
      <c r="G12" s="160" t="s">
        <v>671</v>
      </c>
      <c r="H12" s="161">
        <v>4.58</v>
      </c>
      <c r="I12" s="160" t="s">
        <v>3365</v>
      </c>
      <c r="J12" s="160">
        <v>1</v>
      </c>
      <c r="K12" s="161">
        <v>2021</v>
      </c>
      <c r="L12" s="160" t="s">
        <v>713</v>
      </c>
      <c r="M12" s="160" t="s">
        <v>714</v>
      </c>
      <c r="N12" s="162" t="s">
        <v>667</v>
      </c>
      <c r="O12" s="160" t="s">
        <v>715</v>
      </c>
      <c r="P12" s="160" t="s">
        <v>675</v>
      </c>
      <c r="Q12" s="163">
        <v>30308</v>
      </c>
      <c r="R12" s="160">
        <v>5</v>
      </c>
      <c r="S12" s="160"/>
      <c r="T12" s="160"/>
      <c r="U12" s="160"/>
      <c r="V12" s="160"/>
      <c r="W12" s="160"/>
      <c r="X12" s="161">
        <v>0</v>
      </c>
      <c r="Y12" s="161">
        <v>0</v>
      </c>
      <c r="Z12" s="164" t="s">
        <v>676</v>
      </c>
      <c r="AA12" s="165">
        <v>2021</v>
      </c>
      <c r="AB12" s="165">
        <v>9</v>
      </c>
      <c r="AC12" s="165">
        <v>2</v>
      </c>
      <c r="AD12" s="134" t="b">
        <f>IF(ISBLANK(GroupMember[[#This Row],[1. Identifiant interne d’exploitation agricole*]]),"",IF(ISERROR(MATCH(GroupMember[[#This Row],[1. Identifiant interne d’exploitation agricole*]],CertifiedCrop[1. Identifiant interne d’exploitation agricole*],0)),FALSE,TRUE))</f>
        <v>1</v>
      </c>
      <c r="AE12" s="134" t="b">
        <f>IF(ISBLANK(GroupMember[[#This Row],[1. Identifiant interne d’exploitation agricole*]]),"",IF(ISERROR(MATCH(GroupMember[[#This Row],[1. Identifiant interne d’exploitation agricole*]],FarmUnit[1. Identifiant interne d’exploitation agricole*],0)),FALSE,TRUE))</f>
        <v>1</v>
      </c>
      <c r="AF12" s="11" t="str">
        <f t="shared" si="0"/>
        <v>BAKAYOKO  LOUA AMBROISE</v>
      </c>
      <c r="AG12" s="58" t="str">
        <f t="shared" si="3"/>
        <v>2/9/2021</v>
      </c>
      <c r="AH12" s="59">
        <f t="shared" si="1"/>
        <v>4</v>
      </c>
      <c r="AI12" s="57">
        <f t="shared" si="2"/>
        <v>0</v>
      </c>
    </row>
    <row r="13" spans="1:42" s="1" customFormat="1" ht="13.15" customHeight="1" x14ac:dyDescent="0.25">
      <c r="A13" s="160" t="s">
        <v>716</v>
      </c>
      <c r="B13" s="160" t="s">
        <v>667</v>
      </c>
      <c r="C13" s="160" t="s">
        <v>716</v>
      </c>
      <c r="D13" s="160" t="s">
        <v>668</v>
      </c>
      <c r="E13" s="160" t="s">
        <v>669</v>
      </c>
      <c r="F13" s="160" t="s">
        <v>670</v>
      </c>
      <c r="G13" s="160" t="s">
        <v>671</v>
      </c>
      <c r="H13" s="161">
        <v>4.99</v>
      </c>
      <c r="I13" s="160" t="s">
        <v>3365</v>
      </c>
      <c r="J13" s="160">
        <v>1</v>
      </c>
      <c r="K13" s="161">
        <v>2021</v>
      </c>
      <c r="L13" s="160" t="s">
        <v>717</v>
      </c>
      <c r="M13" s="160" t="s">
        <v>718</v>
      </c>
      <c r="N13" s="162" t="s">
        <v>667</v>
      </c>
      <c r="O13" s="160" t="s">
        <v>719</v>
      </c>
      <c r="P13" s="160" t="s">
        <v>675</v>
      </c>
      <c r="Q13" s="163">
        <v>29587</v>
      </c>
      <c r="R13" s="160">
        <v>7</v>
      </c>
      <c r="S13" s="160"/>
      <c r="T13" s="160"/>
      <c r="U13" s="160"/>
      <c r="V13" s="160"/>
      <c r="W13" s="160"/>
      <c r="X13" s="161">
        <v>0</v>
      </c>
      <c r="Y13" s="161">
        <v>0</v>
      </c>
      <c r="Z13" s="164" t="s">
        <v>676</v>
      </c>
      <c r="AA13" s="165">
        <v>2021</v>
      </c>
      <c r="AB13" s="165">
        <v>9</v>
      </c>
      <c r="AC13" s="165">
        <v>2</v>
      </c>
      <c r="AD13" s="134" t="b">
        <f>IF(ISBLANK(GroupMember[[#This Row],[1. Identifiant interne d’exploitation agricole*]]),"",IF(ISERROR(MATCH(GroupMember[[#This Row],[1. Identifiant interne d’exploitation agricole*]],CertifiedCrop[1. Identifiant interne d’exploitation agricole*],0)),FALSE,TRUE))</f>
        <v>1</v>
      </c>
      <c r="AE13" s="134" t="b">
        <f>IF(ISBLANK(GroupMember[[#This Row],[1. Identifiant interne d’exploitation agricole*]]),"",IF(ISERROR(MATCH(GroupMember[[#This Row],[1. Identifiant interne d’exploitation agricole*]],FarmUnit[1. Identifiant interne d’exploitation agricole*],0)),FALSE,TRUE))</f>
        <v>1</v>
      </c>
      <c r="AF13" s="11" t="str">
        <f t="shared" si="0"/>
        <v>GONDO  GONTY LOUA</v>
      </c>
      <c r="AG13" s="58" t="str">
        <f t="shared" si="3"/>
        <v>2/9/2021</v>
      </c>
      <c r="AH13" s="59">
        <f t="shared" si="1"/>
        <v>4</v>
      </c>
      <c r="AI13" s="57">
        <f t="shared" si="2"/>
        <v>0</v>
      </c>
    </row>
    <row r="14" spans="1:42" s="1" customFormat="1" ht="13.15" customHeight="1" x14ac:dyDescent="0.25">
      <c r="A14" s="160" t="s">
        <v>720</v>
      </c>
      <c r="B14" s="160" t="s">
        <v>667</v>
      </c>
      <c r="C14" s="160" t="s">
        <v>720</v>
      </c>
      <c r="D14" s="160" t="s">
        <v>668</v>
      </c>
      <c r="E14" s="160" t="s">
        <v>669</v>
      </c>
      <c r="F14" s="160" t="s">
        <v>670</v>
      </c>
      <c r="G14" s="160" t="s">
        <v>671</v>
      </c>
      <c r="H14" s="161">
        <v>6.18</v>
      </c>
      <c r="I14" s="160" t="s">
        <v>3365</v>
      </c>
      <c r="J14" s="160">
        <v>1</v>
      </c>
      <c r="K14" s="161">
        <v>2021</v>
      </c>
      <c r="L14" s="160" t="s">
        <v>689</v>
      </c>
      <c r="M14" s="160" t="s">
        <v>721</v>
      </c>
      <c r="N14" s="162" t="s">
        <v>667</v>
      </c>
      <c r="O14" s="160" t="s">
        <v>667</v>
      </c>
      <c r="P14" s="160" t="s">
        <v>675</v>
      </c>
      <c r="Q14" s="163">
        <v>29952</v>
      </c>
      <c r="R14" s="160">
        <v>6</v>
      </c>
      <c r="S14" s="160"/>
      <c r="T14" s="160"/>
      <c r="U14" s="160"/>
      <c r="V14" s="160"/>
      <c r="W14" s="160"/>
      <c r="X14" s="161">
        <v>0</v>
      </c>
      <c r="Y14" s="161">
        <v>0</v>
      </c>
      <c r="Z14" s="164" t="s">
        <v>676</v>
      </c>
      <c r="AA14" s="165">
        <v>2021</v>
      </c>
      <c r="AB14" s="165">
        <v>9</v>
      </c>
      <c r="AC14" s="165">
        <v>2</v>
      </c>
      <c r="AD14" s="134" t="b">
        <f>IF(ISBLANK(GroupMember[[#This Row],[1. Identifiant interne d’exploitation agricole*]]),"",IF(ISERROR(MATCH(GroupMember[[#This Row],[1. Identifiant interne d’exploitation agricole*]],CertifiedCrop[1. Identifiant interne d’exploitation agricole*],0)),FALSE,TRUE))</f>
        <v>1</v>
      </c>
      <c r="AE14" s="134" t="b">
        <f>IF(ISBLANK(GroupMember[[#This Row],[1. Identifiant interne d’exploitation agricole*]]),"",IF(ISERROR(MATCH(GroupMember[[#This Row],[1. Identifiant interne d’exploitation agricole*]],FarmUnit[1. Identifiant interne d’exploitation agricole*],0)),FALSE,TRUE))</f>
        <v>1</v>
      </c>
      <c r="AF14" s="11" t="str">
        <f t="shared" si="0"/>
        <v>DIOMANDE  BLONDE</v>
      </c>
      <c r="AG14" s="58" t="str">
        <f t="shared" si="3"/>
        <v>2/9/2021</v>
      </c>
      <c r="AH14" s="59">
        <f t="shared" si="1"/>
        <v>4</v>
      </c>
      <c r="AI14" s="57">
        <f t="shared" si="2"/>
        <v>0</v>
      </c>
    </row>
    <row r="15" spans="1:42" s="1" customFormat="1" ht="13.15" customHeight="1" x14ac:dyDescent="0.25">
      <c r="A15" s="160" t="s">
        <v>722</v>
      </c>
      <c r="B15" s="160" t="s">
        <v>667</v>
      </c>
      <c r="C15" s="160" t="s">
        <v>722</v>
      </c>
      <c r="D15" s="160" t="s">
        <v>712</v>
      </c>
      <c r="E15" s="160" t="s">
        <v>669</v>
      </c>
      <c r="F15" s="160" t="s">
        <v>670</v>
      </c>
      <c r="G15" s="160" t="s">
        <v>671</v>
      </c>
      <c r="H15" s="161">
        <v>3.78</v>
      </c>
      <c r="I15" s="160" t="s">
        <v>3365</v>
      </c>
      <c r="J15" s="160">
        <v>1</v>
      </c>
      <c r="K15" s="161">
        <v>2021</v>
      </c>
      <c r="L15" s="160" t="s">
        <v>723</v>
      </c>
      <c r="M15" s="160" t="s">
        <v>724</v>
      </c>
      <c r="N15" s="162" t="s">
        <v>667</v>
      </c>
      <c r="O15" s="160" t="s">
        <v>667</v>
      </c>
      <c r="P15" s="160" t="s">
        <v>675</v>
      </c>
      <c r="Q15" s="163">
        <v>34032</v>
      </c>
      <c r="R15" s="160">
        <v>3</v>
      </c>
      <c r="S15" s="160"/>
      <c r="T15" s="166"/>
      <c r="U15" s="160"/>
      <c r="V15" s="160"/>
      <c r="W15" s="160"/>
      <c r="X15" s="161">
        <v>0</v>
      </c>
      <c r="Y15" s="161">
        <v>0</v>
      </c>
      <c r="Z15" s="164" t="s">
        <v>676</v>
      </c>
      <c r="AA15" s="165">
        <v>2021</v>
      </c>
      <c r="AB15" s="165">
        <v>9</v>
      </c>
      <c r="AC15" s="165">
        <v>3</v>
      </c>
      <c r="AD15" s="134" t="b">
        <f>IF(ISBLANK(GroupMember[[#This Row],[1. Identifiant interne d’exploitation agricole*]]),"",IF(ISERROR(MATCH(GroupMember[[#This Row],[1. Identifiant interne d’exploitation agricole*]],CertifiedCrop[1. Identifiant interne d’exploitation agricole*],0)),FALSE,TRUE))</f>
        <v>1</v>
      </c>
      <c r="AE15" s="134" t="b">
        <f>IF(ISBLANK(GroupMember[[#This Row],[1. Identifiant interne d’exploitation agricole*]]),"",IF(ISERROR(MATCH(GroupMember[[#This Row],[1. Identifiant interne d’exploitation agricole*]],FarmUnit[1. Identifiant interne d’exploitation agricole*],0)),FALSE,TRUE))</f>
        <v>1</v>
      </c>
      <c r="AF15" s="11" t="str">
        <f t="shared" si="0"/>
        <v>LAGO BLAISE</v>
      </c>
      <c r="AG15" s="58" t="str">
        <f t="shared" si="3"/>
        <v>3/9/2021</v>
      </c>
      <c r="AH15" s="59">
        <f t="shared" si="1"/>
        <v>4</v>
      </c>
      <c r="AI15" s="57">
        <f t="shared" si="2"/>
        <v>0</v>
      </c>
    </row>
    <row r="16" spans="1:42" s="1" customFormat="1" ht="13.15" customHeight="1" x14ac:dyDescent="0.25">
      <c r="A16" s="160" t="s">
        <v>725</v>
      </c>
      <c r="B16" s="160" t="s">
        <v>667</v>
      </c>
      <c r="C16" s="160" t="s">
        <v>725</v>
      </c>
      <c r="D16" s="160" t="s">
        <v>712</v>
      </c>
      <c r="E16" s="160" t="s">
        <v>669</v>
      </c>
      <c r="F16" s="160" t="s">
        <v>670</v>
      </c>
      <c r="G16" s="160" t="s">
        <v>671</v>
      </c>
      <c r="H16" s="161">
        <v>15.73</v>
      </c>
      <c r="I16" s="160" t="s">
        <v>3365</v>
      </c>
      <c r="J16" s="160">
        <v>1</v>
      </c>
      <c r="K16" s="161">
        <v>2021</v>
      </c>
      <c r="L16" s="160" t="s">
        <v>726</v>
      </c>
      <c r="M16" s="160" t="s">
        <v>727</v>
      </c>
      <c r="N16" s="162" t="s">
        <v>728</v>
      </c>
      <c r="O16" s="160" t="s">
        <v>667</v>
      </c>
      <c r="P16" s="160" t="s">
        <v>675</v>
      </c>
      <c r="Q16" s="163">
        <v>22282</v>
      </c>
      <c r="R16" s="160">
        <v>8</v>
      </c>
      <c r="S16" s="160"/>
      <c r="T16" s="166"/>
      <c r="U16" s="160"/>
      <c r="V16" s="160"/>
      <c r="W16" s="160"/>
      <c r="X16" s="161">
        <v>0</v>
      </c>
      <c r="Y16" s="161">
        <v>0</v>
      </c>
      <c r="Z16" s="164" t="s">
        <v>676</v>
      </c>
      <c r="AA16" s="165">
        <v>2021</v>
      </c>
      <c r="AB16" s="165">
        <v>9</v>
      </c>
      <c r="AC16" s="165">
        <v>3</v>
      </c>
      <c r="AD16" s="134" t="b">
        <f>IF(ISBLANK(GroupMember[[#This Row],[1. Identifiant interne d’exploitation agricole*]]),"",IF(ISERROR(MATCH(GroupMember[[#This Row],[1. Identifiant interne d’exploitation agricole*]],CertifiedCrop[1. Identifiant interne d’exploitation agricole*],0)),FALSE,TRUE))</f>
        <v>1</v>
      </c>
      <c r="AE16" s="134" t="b">
        <f>IF(ISBLANK(GroupMember[[#This Row],[1. Identifiant interne d’exploitation agricole*]]),"",IF(ISERROR(MATCH(GroupMember[[#This Row],[1. Identifiant interne d’exploitation agricole*]],FarmUnit[1. Identifiant interne d’exploitation agricole*],0)),FALSE,TRUE))</f>
        <v>1</v>
      </c>
      <c r="AF16" s="11" t="str">
        <f t="shared" si="0"/>
        <v>BAMBA LOUH</v>
      </c>
      <c r="AG16" s="58" t="str">
        <f t="shared" si="3"/>
        <v>3/9/2021</v>
      </c>
      <c r="AH16" s="59">
        <f t="shared" si="1"/>
        <v>4</v>
      </c>
      <c r="AI16" s="57">
        <f t="shared" si="2"/>
        <v>0</v>
      </c>
    </row>
    <row r="17" spans="1:35" s="1" customFormat="1" ht="13.15" customHeight="1" x14ac:dyDescent="0.25">
      <c r="A17" s="160" t="s">
        <v>729</v>
      </c>
      <c r="B17" s="160" t="s">
        <v>667</v>
      </c>
      <c r="C17" s="160" t="s">
        <v>729</v>
      </c>
      <c r="D17" s="160" t="s">
        <v>688</v>
      </c>
      <c r="E17" s="160" t="s">
        <v>669</v>
      </c>
      <c r="F17" s="160" t="s">
        <v>670</v>
      </c>
      <c r="G17" s="160" t="s">
        <v>671</v>
      </c>
      <c r="H17" s="161">
        <v>7</v>
      </c>
      <c r="I17" s="160" t="s">
        <v>3365</v>
      </c>
      <c r="J17" s="160">
        <v>1</v>
      </c>
      <c r="K17" s="161">
        <v>2021</v>
      </c>
      <c r="L17" s="160" t="s">
        <v>730</v>
      </c>
      <c r="M17" s="160" t="s">
        <v>731</v>
      </c>
      <c r="N17" s="162" t="s">
        <v>667</v>
      </c>
      <c r="O17" s="160" t="s">
        <v>732</v>
      </c>
      <c r="P17" s="160" t="s">
        <v>675</v>
      </c>
      <c r="Q17" s="163">
        <v>27030</v>
      </c>
      <c r="R17" s="160">
        <v>7</v>
      </c>
      <c r="S17" s="160"/>
      <c r="T17" s="166"/>
      <c r="U17" s="160"/>
      <c r="V17" s="160"/>
      <c r="W17" s="160"/>
      <c r="X17" s="161">
        <v>0</v>
      </c>
      <c r="Y17" s="161">
        <v>0</v>
      </c>
      <c r="Z17" s="164" t="s">
        <v>676</v>
      </c>
      <c r="AA17" s="165">
        <v>2021</v>
      </c>
      <c r="AB17" s="165">
        <v>9</v>
      </c>
      <c r="AC17" s="165">
        <v>3</v>
      </c>
      <c r="AD17" s="134" t="b">
        <f>IF(ISBLANK(GroupMember[[#This Row],[1. Identifiant interne d’exploitation agricole*]]),"",IF(ISERROR(MATCH(GroupMember[[#This Row],[1. Identifiant interne d’exploitation agricole*]],CertifiedCrop[1. Identifiant interne d’exploitation agricole*],0)),FALSE,TRUE))</f>
        <v>1</v>
      </c>
      <c r="AE17" s="134" t="b">
        <f>IF(ISBLANK(GroupMember[[#This Row],[1. Identifiant interne d’exploitation agricole*]]),"",IF(ISERROR(MATCH(GroupMember[[#This Row],[1. Identifiant interne d’exploitation agricole*]],FarmUnit[1. Identifiant interne d’exploitation agricole*],0)),FALSE,TRUE))</f>
        <v>1</v>
      </c>
      <c r="AF17" s="11" t="str">
        <f t="shared" si="0"/>
        <v>DROH JEAN</v>
      </c>
      <c r="AG17" s="58" t="str">
        <f t="shared" si="3"/>
        <v>3/9/2021</v>
      </c>
      <c r="AH17" s="59">
        <f t="shared" si="1"/>
        <v>4</v>
      </c>
      <c r="AI17" s="57">
        <f t="shared" si="2"/>
        <v>0</v>
      </c>
    </row>
    <row r="18" spans="1:35" s="1" customFormat="1" ht="13.15" customHeight="1" x14ac:dyDescent="0.25">
      <c r="A18" s="160" t="s">
        <v>733</v>
      </c>
      <c r="B18" s="160" t="s">
        <v>667</v>
      </c>
      <c r="C18" s="160" t="s">
        <v>733</v>
      </c>
      <c r="D18" s="160" t="s">
        <v>712</v>
      </c>
      <c r="E18" s="160" t="s">
        <v>669</v>
      </c>
      <c r="F18" s="160" t="s">
        <v>670</v>
      </c>
      <c r="G18" s="160" t="s">
        <v>671</v>
      </c>
      <c r="H18" s="161">
        <v>6.0129999999999999</v>
      </c>
      <c r="I18" s="160" t="s">
        <v>3365</v>
      </c>
      <c r="J18" s="160">
        <v>1</v>
      </c>
      <c r="K18" s="161">
        <v>2021</v>
      </c>
      <c r="L18" s="160" t="s">
        <v>734</v>
      </c>
      <c r="M18" s="160" t="s">
        <v>735</v>
      </c>
      <c r="N18" s="162" t="s">
        <v>667</v>
      </c>
      <c r="O18" s="160" t="s">
        <v>667</v>
      </c>
      <c r="P18" s="160" t="s">
        <v>675</v>
      </c>
      <c r="Q18" s="163">
        <v>36148</v>
      </c>
      <c r="R18" s="160">
        <v>3</v>
      </c>
      <c r="S18" s="160"/>
      <c r="T18" s="166"/>
      <c r="U18" s="160"/>
      <c r="V18" s="160"/>
      <c r="W18" s="160"/>
      <c r="X18" s="161">
        <v>0</v>
      </c>
      <c r="Y18" s="161">
        <v>0</v>
      </c>
      <c r="Z18" s="164" t="s">
        <v>676</v>
      </c>
      <c r="AA18" s="165">
        <v>2021</v>
      </c>
      <c r="AB18" s="165">
        <v>9</v>
      </c>
      <c r="AC18" s="165">
        <v>4</v>
      </c>
      <c r="AD18" s="134" t="b">
        <f>IF(ISBLANK(GroupMember[[#This Row],[1. Identifiant interne d’exploitation agricole*]]),"",IF(ISERROR(MATCH(GroupMember[[#This Row],[1. Identifiant interne d’exploitation agricole*]],CertifiedCrop[1. Identifiant interne d’exploitation agricole*],0)),FALSE,TRUE))</f>
        <v>1</v>
      </c>
      <c r="AE18" s="134" t="b">
        <f>IF(ISBLANK(GroupMember[[#This Row],[1. Identifiant interne d’exploitation agricole*]]),"",IF(ISERROR(MATCH(GroupMember[[#This Row],[1. Identifiant interne d’exploitation agricole*]],FarmUnit[1. Identifiant interne d’exploitation agricole*],0)),FALSE,TRUE))</f>
        <v>1</v>
      </c>
      <c r="AF18" s="11" t="str">
        <f t="shared" si="0"/>
        <v>DOSSO ALEX</v>
      </c>
      <c r="AG18" s="58" t="str">
        <f t="shared" si="3"/>
        <v>4/9/2021</v>
      </c>
      <c r="AH18" s="59">
        <f t="shared" si="1"/>
        <v>4</v>
      </c>
      <c r="AI18" s="57">
        <f t="shared" si="2"/>
        <v>0</v>
      </c>
    </row>
    <row r="19" spans="1:35" s="1" customFormat="1" ht="13.15" customHeight="1" x14ac:dyDescent="0.25">
      <c r="A19" s="160" t="s">
        <v>736</v>
      </c>
      <c r="B19" s="160" t="s">
        <v>667</v>
      </c>
      <c r="C19" s="160" t="s">
        <v>736</v>
      </c>
      <c r="D19" s="160" t="s">
        <v>669</v>
      </c>
      <c r="E19" s="160" t="s">
        <v>669</v>
      </c>
      <c r="F19" s="160" t="s">
        <v>670</v>
      </c>
      <c r="G19" s="160" t="s">
        <v>671</v>
      </c>
      <c r="H19" s="161">
        <v>8.42</v>
      </c>
      <c r="I19" s="160" t="s">
        <v>3365</v>
      </c>
      <c r="J19" s="160">
        <v>1</v>
      </c>
      <c r="K19" s="161">
        <v>2021</v>
      </c>
      <c r="L19" s="160" t="s">
        <v>737</v>
      </c>
      <c r="M19" s="160" t="s">
        <v>738</v>
      </c>
      <c r="N19" s="162" t="s">
        <v>667</v>
      </c>
      <c r="O19" s="160" t="s">
        <v>667</v>
      </c>
      <c r="P19" s="160" t="s">
        <v>675</v>
      </c>
      <c r="Q19" s="163">
        <v>21551</v>
      </c>
      <c r="R19" s="160">
        <v>5</v>
      </c>
      <c r="S19" s="160"/>
      <c r="T19" s="167"/>
      <c r="U19" s="160"/>
      <c r="V19" s="160"/>
      <c r="W19" s="160"/>
      <c r="X19" s="161">
        <v>0</v>
      </c>
      <c r="Y19" s="161">
        <v>0</v>
      </c>
      <c r="Z19" s="164" t="s">
        <v>676</v>
      </c>
      <c r="AA19" s="165">
        <v>2021</v>
      </c>
      <c r="AB19" s="165">
        <v>9</v>
      </c>
      <c r="AC19" s="165">
        <v>4</v>
      </c>
      <c r="AD19" s="134" t="b">
        <f>IF(ISBLANK(GroupMember[[#This Row],[1. Identifiant interne d’exploitation agricole*]]),"",IF(ISERROR(MATCH(GroupMember[[#This Row],[1. Identifiant interne d’exploitation agricole*]],CertifiedCrop[1. Identifiant interne d’exploitation agricole*],0)),FALSE,TRUE))</f>
        <v>1</v>
      </c>
      <c r="AE19" s="134" t="b">
        <f>IF(ISBLANK(GroupMember[[#This Row],[1. Identifiant interne d’exploitation agricole*]]),"",IF(ISERROR(MATCH(GroupMember[[#This Row],[1. Identifiant interne d’exploitation agricole*]],FarmUnit[1. Identifiant interne d’exploitation agricole*],0)),FALSE,TRUE))</f>
        <v>1</v>
      </c>
      <c r="AF19" s="11" t="str">
        <f t="shared" si="0"/>
        <v>BAMBA  BLE</v>
      </c>
      <c r="AG19" s="58" t="str">
        <f t="shared" si="3"/>
        <v>4/9/2021</v>
      </c>
      <c r="AH19" s="59">
        <f t="shared" si="1"/>
        <v>4</v>
      </c>
      <c r="AI19" s="57">
        <f t="shared" si="2"/>
        <v>0</v>
      </c>
    </row>
    <row r="20" spans="1:35" s="1" customFormat="1" ht="13.15" customHeight="1" x14ac:dyDescent="0.25">
      <c r="A20" s="160" t="s">
        <v>739</v>
      </c>
      <c r="B20" s="160" t="s">
        <v>667</v>
      </c>
      <c r="C20" s="160" t="s">
        <v>739</v>
      </c>
      <c r="D20" s="160" t="s">
        <v>669</v>
      </c>
      <c r="E20" s="160" t="s">
        <v>669</v>
      </c>
      <c r="F20" s="160" t="s">
        <v>670</v>
      </c>
      <c r="G20" s="160" t="s">
        <v>671</v>
      </c>
      <c r="H20" s="161">
        <v>9.2799999999999994</v>
      </c>
      <c r="I20" s="160" t="s">
        <v>3365</v>
      </c>
      <c r="J20" s="160">
        <v>1</v>
      </c>
      <c r="K20" s="161">
        <v>2021</v>
      </c>
      <c r="L20" s="160" t="s">
        <v>740</v>
      </c>
      <c r="M20" s="160" t="s">
        <v>741</v>
      </c>
      <c r="N20" s="162" t="s">
        <v>667</v>
      </c>
      <c r="O20" s="160" t="s">
        <v>667</v>
      </c>
      <c r="P20" s="160" t="s">
        <v>675</v>
      </c>
      <c r="Q20" s="163">
        <v>28491</v>
      </c>
      <c r="R20" s="160">
        <v>4</v>
      </c>
      <c r="S20" s="160"/>
      <c r="T20" s="167"/>
      <c r="U20" s="160"/>
      <c r="V20" s="160"/>
      <c r="W20" s="160"/>
      <c r="X20" s="161">
        <v>0</v>
      </c>
      <c r="Y20" s="161">
        <v>0</v>
      </c>
      <c r="Z20" s="164" t="s">
        <v>676</v>
      </c>
      <c r="AA20" s="165">
        <v>2021</v>
      </c>
      <c r="AB20" s="165">
        <v>9</v>
      </c>
      <c r="AC20" s="165">
        <v>4</v>
      </c>
      <c r="AD20" s="134" t="b">
        <f>IF(ISBLANK(GroupMember[[#This Row],[1. Identifiant interne d’exploitation agricole*]]),"",IF(ISERROR(MATCH(GroupMember[[#This Row],[1. Identifiant interne d’exploitation agricole*]],CertifiedCrop[1. Identifiant interne d’exploitation agricole*],0)),FALSE,TRUE))</f>
        <v>1</v>
      </c>
      <c r="AE20" s="134" t="b">
        <f>IF(ISBLANK(GroupMember[[#This Row],[1. Identifiant interne d’exploitation agricole*]]),"",IF(ISERROR(MATCH(GroupMember[[#This Row],[1. Identifiant interne d’exploitation agricole*]],FarmUnit[1. Identifiant interne d’exploitation agricole*],0)),FALSE,TRUE))</f>
        <v>1</v>
      </c>
      <c r="AF20" s="11" t="str">
        <f t="shared" si="0"/>
        <v>DION DAN DAVID</v>
      </c>
      <c r="AG20" s="58" t="str">
        <f t="shared" si="3"/>
        <v>4/9/2021</v>
      </c>
      <c r="AH20" s="59">
        <f t="shared" si="1"/>
        <v>4</v>
      </c>
      <c r="AI20" s="57">
        <f t="shared" si="2"/>
        <v>0</v>
      </c>
    </row>
    <row r="21" spans="1:35" s="1" customFormat="1" ht="13.15" customHeight="1" x14ac:dyDescent="0.25">
      <c r="A21" s="160" t="s">
        <v>742</v>
      </c>
      <c r="B21" s="160" t="s">
        <v>667</v>
      </c>
      <c r="C21" s="160" t="s">
        <v>742</v>
      </c>
      <c r="D21" s="160" t="s">
        <v>669</v>
      </c>
      <c r="E21" s="160" t="s">
        <v>669</v>
      </c>
      <c r="F21" s="160" t="s">
        <v>670</v>
      </c>
      <c r="G21" s="160" t="s">
        <v>671</v>
      </c>
      <c r="H21" s="161">
        <v>10.047000000000001</v>
      </c>
      <c r="I21" s="160" t="s">
        <v>3365</v>
      </c>
      <c r="J21" s="160">
        <v>1</v>
      </c>
      <c r="K21" s="161">
        <v>2021</v>
      </c>
      <c r="L21" s="160" t="s">
        <v>743</v>
      </c>
      <c r="M21" s="160" t="s">
        <v>744</v>
      </c>
      <c r="N21" s="162" t="s">
        <v>667</v>
      </c>
      <c r="O21" s="160" t="s">
        <v>667</v>
      </c>
      <c r="P21" s="160" t="s">
        <v>675</v>
      </c>
      <c r="Q21" s="163">
        <v>24838</v>
      </c>
      <c r="R21" s="160">
        <v>4</v>
      </c>
      <c r="S21" s="160"/>
      <c r="T21" s="167"/>
      <c r="U21" s="160"/>
      <c r="V21" s="160"/>
      <c r="W21" s="160"/>
      <c r="X21" s="161">
        <v>0</v>
      </c>
      <c r="Y21" s="161">
        <v>0</v>
      </c>
      <c r="Z21" s="164" t="s">
        <v>676</v>
      </c>
      <c r="AA21" s="165">
        <v>2021</v>
      </c>
      <c r="AB21" s="165">
        <v>9</v>
      </c>
      <c r="AC21" s="165">
        <v>6</v>
      </c>
      <c r="AD21" s="134" t="b">
        <f>IF(ISBLANK(GroupMember[[#This Row],[1. Identifiant interne d’exploitation agricole*]]),"",IF(ISERROR(MATCH(GroupMember[[#This Row],[1. Identifiant interne d’exploitation agricole*]],CertifiedCrop[1. Identifiant interne d’exploitation agricole*],0)),FALSE,TRUE))</f>
        <v>1</v>
      </c>
      <c r="AE21" s="134" t="b">
        <f>IF(ISBLANK(GroupMember[[#This Row],[1. Identifiant interne d’exploitation agricole*]]),"",IF(ISERROR(MATCH(GroupMember[[#This Row],[1. Identifiant interne d’exploitation agricole*]],FarmUnit[1. Identifiant interne d’exploitation agricole*],0)),FALSE,TRUE))</f>
        <v>1</v>
      </c>
      <c r="AF21" s="11" t="str">
        <f t="shared" si="0"/>
        <v>MANIGA  LOUA SAMMUEL</v>
      </c>
      <c r="AG21" s="58" t="str">
        <f t="shared" si="3"/>
        <v>6/9/2021</v>
      </c>
      <c r="AH21" s="59">
        <f t="shared" si="1"/>
        <v>3</v>
      </c>
      <c r="AI21" s="57">
        <f t="shared" si="2"/>
        <v>0</v>
      </c>
    </row>
    <row r="22" spans="1:35" s="1" customFormat="1" ht="13.15" customHeight="1" x14ac:dyDescent="0.25">
      <c r="A22" s="160" t="s">
        <v>745</v>
      </c>
      <c r="B22" s="160" t="s">
        <v>667</v>
      </c>
      <c r="C22" s="160" t="s">
        <v>745</v>
      </c>
      <c r="D22" s="160" t="s">
        <v>669</v>
      </c>
      <c r="E22" s="160" t="s">
        <v>669</v>
      </c>
      <c r="F22" s="160" t="s">
        <v>670</v>
      </c>
      <c r="G22" s="160" t="s">
        <v>671</v>
      </c>
      <c r="H22" s="161">
        <v>8.57</v>
      </c>
      <c r="I22" s="160" t="s">
        <v>3365</v>
      </c>
      <c r="J22" s="160">
        <v>1</v>
      </c>
      <c r="K22" s="161">
        <v>2021</v>
      </c>
      <c r="L22" s="160" t="s">
        <v>672</v>
      </c>
      <c r="M22" s="160" t="s">
        <v>746</v>
      </c>
      <c r="N22" s="162" t="s">
        <v>667</v>
      </c>
      <c r="O22" s="160" t="s">
        <v>747</v>
      </c>
      <c r="P22" s="160" t="s">
        <v>675</v>
      </c>
      <c r="Q22" s="163" t="s">
        <v>667</v>
      </c>
      <c r="R22" s="160">
        <v>7</v>
      </c>
      <c r="S22" s="160"/>
      <c r="T22" s="167"/>
      <c r="U22" s="160"/>
      <c r="V22" s="160"/>
      <c r="W22" s="160"/>
      <c r="X22" s="161">
        <v>0</v>
      </c>
      <c r="Y22" s="161">
        <v>0</v>
      </c>
      <c r="Z22" s="164" t="s">
        <v>676</v>
      </c>
      <c r="AA22" s="165">
        <v>2021</v>
      </c>
      <c r="AB22" s="165">
        <v>9</v>
      </c>
      <c r="AC22" s="165">
        <v>6</v>
      </c>
      <c r="AD22" s="134" t="b">
        <f>IF(ISBLANK(GroupMember[[#This Row],[1. Identifiant interne d’exploitation agricole*]]),"",IF(ISERROR(MATCH(GroupMember[[#This Row],[1. Identifiant interne d’exploitation agricole*]],CertifiedCrop[1. Identifiant interne d’exploitation agricole*],0)),FALSE,TRUE))</f>
        <v>1</v>
      </c>
      <c r="AE22" s="134" t="b">
        <f>IF(ISBLANK(GroupMember[[#This Row],[1. Identifiant interne d’exploitation agricole*]]),"",IF(ISERROR(MATCH(GroupMember[[#This Row],[1. Identifiant interne d’exploitation agricole*]],FarmUnit[1. Identifiant interne d’exploitation agricole*],0)),FALSE,TRUE))</f>
        <v>1</v>
      </c>
      <c r="AF22" s="11" t="str">
        <f t="shared" si="0"/>
        <v>BAKAYOKO TIA KOUE</v>
      </c>
      <c r="AG22" s="58" t="str">
        <f t="shared" si="3"/>
        <v>6/9/2021</v>
      </c>
      <c r="AH22" s="59">
        <f t="shared" si="1"/>
        <v>3</v>
      </c>
      <c r="AI22" s="57">
        <f t="shared" si="2"/>
        <v>0</v>
      </c>
    </row>
    <row r="23" spans="1:35" s="1" customFormat="1" ht="13.15" customHeight="1" x14ac:dyDescent="0.25">
      <c r="A23" s="160" t="s">
        <v>748</v>
      </c>
      <c r="B23" s="160" t="s">
        <v>667</v>
      </c>
      <c r="C23" s="160" t="s">
        <v>748</v>
      </c>
      <c r="D23" s="160" t="s">
        <v>668</v>
      </c>
      <c r="E23" s="160" t="s">
        <v>669</v>
      </c>
      <c r="F23" s="160" t="s">
        <v>670</v>
      </c>
      <c r="G23" s="160" t="s">
        <v>671</v>
      </c>
      <c r="H23" s="161">
        <v>5.12</v>
      </c>
      <c r="I23" s="160" t="s">
        <v>3365</v>
      </c>
      <c r="J23" s="160">
        <v>1</v>
      </c>
      <c r="K23" s="161">
        <v>2021</v>
      </c>
      <c r="L23" s="167" t="s">
        <v>679</v>
      </c>
      <c r="M23" s="167" t="s">
        <v>749</v>
      </c>
      <c r="N23" s="162" t="s">
        <v>667</v>
      </c>
      <c r="O23" s="160" t="s">
        <v>667</v>
      </c>
      <c r="P23" s="160" t="s">
        <v>675</v>
      </c>
      <c r="Q23" s="163">
        <v>27395</v>
      </c>
      <c r="R23" s="160">
        <v>5</v>
      </c>
      <c r="S23" s="160"/>
      <c r="T23" s="167"/>
      <c r="U23" s="160"/>
      <c r="V23" s="160"/>
      <c r="W23" s="160"/>
      <c r="X23" s="161">
        <v>0</v>
      </c>
      <c r="Y23" s="161">
        <v>0</v>
      </c>
      <c r="Z23" s="164" t="s">
        <v>676</v>
      </c>
      <c r="AA23" s="165">
        <v>2021</v>
      </c>
      <c r="AB23" s="165">
        <v>9</v>
      </c>
      <c r="AC23" s="165">
        <v>6</v>
      </c>
      <c r="AD23" s="134" t="b">
        <f>IF(ISBLANK(GroupMember[[#This Row],[1. Identifiant interne d’exploitation agricole*]]),"",IF(ISERROR(MATCH(GroupMember[[#This Row],[1. Identifiant interne d’exploitation agricole*]],CertifiedCrop[1. Identifiant interne d’exploitation agricole*],0)),FALSE,TRUE))</f>
        <v>1</v>
      </c>
      <c r="AE23" s="134" t="b">
        <f>IF(ISBLANK(GroupMember[[#This Row],[1. Identifiant interne d’exploitation agricole*]]),"",IF(ISERROR(MATCH(GroupMember[[#This Row],[1. Identifiant interne d’exploitation agricole*]],FarmUnit[1. Identifiant interne d’exploitation agricole*],0)),FALSE,TRUE))</f>
        <v>1</v>
      </c>
      <c r="AF23" s="11" t="str">
        <f t="shared" si="0"/>
        <v>GBONGUE  SERGE</v>
      </c>
      <c r="AG23" s="58" t="str">
        <f t="shared" si="3"/>
        <v>6/9/2021</v>
      </c>
      <c r="AH23" s="59">
        <f t="shared" si="1"/>
        <v>3</v>
      </c>
      <c r="AI23" s="57">
        <f t="shared" si="2"/>
        <v>0</v>
      </c>
    </row>
    <row r="24" spans="1:35" s="1" customFormat="1" ht="13.15" customHeight="1" x14ac:dyDescent="0.25">
      <c r="A24" s="160" t="s">
        <v>750</v>
      </c>
      <c r="B24" s="160" t="s">
        <v>667</v>
      </c>
      <c r="C24" s="160" t="s">
        <v>750</v>
      </c>
      <c r="D24" s="160" t="s">
        <v>669</v>
      </c>
      <c r="E24" s="160" t="s">
        <v>669</v>
      </c>
      <c r="F24" s="160" t="s">
        <v>670</v>
      </c>
      <c r="G24" s="160" t="s">
        <v>671</v>
      </c>
      <c r="H24" s="161">
        <v>6.89</v>
      </c>
      <c r="I24" s="160" t="s">
        <v>3365</v>
      </c>
      <c r="J24" s="160">
        <v>1</v>
      </c>
      <c r="K24" s="161">
        <v>2021</v>
      </c>
      <c r="L24" s="167" t="s">
        <v>689</v>
      </c>
      <c r="M24" s="167" t="s">
        <v>751</v>
      </c>
      <c r="N24" s="162" t="s">
        <v>667</v>
      </c>
      <c r="O24" s="160" t="s">
        <v>667</v>
      </c>
      <c r="P24" s="160" t="s">
        <v>675</v>
      </c>
      <c r="Q24" s="163">
        <v>28856</v>
      </c>
      <c r="R24" s="160">
        <v>6</v>
      </c>
      <c r="S24" s="160"/>
      <c r="T24" s="167"/>
      <c r="U24" s="160"/>
      <c r="V24" s="160"/>
      <c r="W24" s="160"/>
      <c r="X24" s="161">
        <v>0</v>
      </c>
      <c r="Y24" s="161">
        <v>0</v>
      </c>
      <c r="Z24" s="164" t="s">
        <v>676</v>
      </c>
      <c r="AA24" s="165">
        <v>2021</v>
      </c>
      <c r="AB24" s="165">
        <v>9</v>
      </c>
      <c r="AC24" s="165">
        <v>8</v>
      </c>
      <c r="AD24" s="134" t="b">
        <f>IF(ISBLANK(GroupMember[[#This Row],[1. Identifiant interne d’exploitation agricole*]]),"",IF(ISERROR(MATCH(GroupMember[[#This Row],[1. Identifiant interne d’exploitation agricole*]],CertifiedCrop[1. Identifiant interne d’exploitation agricole*],0)),FALSE,TRUE))</f>
        <v>1</v>
      </c>
      <c r="AE24" s="134" t="b">
        <f>IF(ISBLANK(GroupMember[[#This Row],[1. Identifiant interne d’exploitation agricole*]]),"",IF(ISERROR(MATCH(GroupMember[[#This Row],[1. Identifiant interne d’exploitation agricole*]],FarmUnit[1. Identifiant interne d’exploitation agricole*],0)),FALSE,TRUE))</f>
        <v>1</v>
      </c>
      <c r="AF24" s="11" t="str">
        <f t="shared" si="0"/>
        <v>DIOMANDE  GBONGUE (BIANKOUMA)</v>
      </c>
      <c r="AG24" s="58" t="str">
        <f t="shared" si="3"/>
        <v>8/9/2021</v>
      </c>
      <c r="AH24" s="59">
        <f t="shared" si="1"/>
        <v>3</v>
      </c>
      <c r="AI24" s="57">
        <f t="shared" si="2"/>
        <v>0</v>
      </c>
    </row>
    <row r="25" spans="1:35" s="1" customFormat="1" ht="13.15" customHeight="1" x14ac:dyDescent="0.25">
      <c r="A25" s="160" t="s">
        <v>752</v>
      </c>
      <c r="B25" s="160" t="s">
        <v>667</v>
      </c>
      <c r="C25" s="160" t="s">
        <v>752</v>
      </c>
      <c r="D25" s="160" t="s">
        <v>669</v>
      </c>
      <c r="E25" s="160" t="s">
        <v>669</v>
      </c>
      <c r="F25" s="160" t="s">
        <v>670</v>
      </c>
      <c r="G25" s="160" t="s">
        <v>671</v>
      </c>
      <c r="H25" s="161">
        <v>9.77</v>
      </c>
      <c r="I25" s="160" t="s">
        <v>3365</v>
      </c>
      <c r="J25" s="160">
        <v>1</v>
      </c>
      <c r="K25" s="161">
        <v>2021</v>
      </c>
      <c r="L25" s="167" t="s">
        <v>753</v>
      </c>
      <c r="M25" s="167" t="s">
        <v>754</v>
      </c>
      <c r="N25" s="162" t="s">
        <v>667</v>
      </c>
      <c r="O25" s="160" t="s">
        <v>667</v>
      </c>
      <c r="P25" s="160" t="s">
        <v>675</v>
      </c>
      <c r="Q25" s="163">
        <v>27429</v>
      </c>
      <c r="R25" s="160">
        <v>4</v>
      </c>
      <c r="S25" s="160"/>
      <c r="T25" s="167"/>
      <c r="U25" s="160"/>
      <c r="V25" s="160"/>
      <c r="W25" s="160"/>
      <c r="X25" s="161">
        <v>0</v>
      </c>
      <c r="Y25" s="161">
        <v>0</v>
      </c>
      <c r="Z25" s="164" t="s">
        <v>676</v>
      </c>
      <c r="AA25" s="165">
        <v>2021</v>
      </c>
      <c r="AB25" s="165">
        <v>9</v>
      </c>
      <c r="AC25" s="165">
        <v>7</v>
      </c>
      <c r="AD25" s="134" t="b">
        <f>IF(ISBLANK(GroupMember[[#This Row],[1. Identifiant interne d’exploitation agricole*]]),"",IF(ISERROR(MATCH(GroupMember[[#This Row],[1. Identifiant interne d’exploitation agricole*]],CertifiedCrop[1. Identifiant interne d’exploitation agricole*],0)),FALSE,TRUE))</f>
        <v>1</v>
      </c>
      <c r="AE25" s="134" t="b">
        <f>IF(ISBLANK(GroupMember[[#This Row],[1. Identifiant interne d’exploitation agricole*]]),"",IF(ISERROR(MATCH(GroupMember[[#This Row],[1. Identifiant interne d’exploitation agricole*]],FarmUnit[1. Identifiant interne d’exploitation agricole*],0)),FALSE,TRUE))</f>
        <v>1</v>
      </c>
      <c r="AF25" s="11" t="str">
        <f t="shared" si="0"/>
        <v>SIGUI GOUEU JEROME</v>
      </c>
      <c r="AG25" s="58" t="str">
        <f t="shared" si="3"/>
        <v>7/9/2021</v>
      </c>
      <c r="AH25" s="59">
        <f t="shared" si="1"/>
        <v>3</v>
      </c>
      <c r="AI25" s="57">
        <f t="shared" si="2"/>
        <v>0</v>
      </c>
    </row>
    <row r="26" spans="1:35" s="1" customFormat="1" ht="13.15" customHeight="1" x14ac:dyDescent="0.25">
      <c r="A26" s="160" t="s">
        <v>755</v>
      </c>
      <c r="B26" s="160" t="s">
        <v>667</v>
      </c>
      <c r="C26" s="160" t="s">
        <v>755</v>
      </c>
      <c r="D26" s="160" t="s">
        <v>669</v>
      </c>
      <c r="E26" s="160" t="s">
        <v>669</v>
      </c>
      <c r="F26" s="160" t="s">
        <v>670</v>
      </c>
      <c r="G26" s="160" t="s">
        <v>671</v>
      </c>
      <c r="H26" s="161">
        <v>9.5</v>
      </c>
      <c r="I26" s="160" t="s">
        <v>3365</v>
      </c>
      <c r="J26" s="160">
        <v>1</v>
      </c>
      <c r="K26" s="161">
        <v>2021</v>
      </c>
      <c r="L26" s="167" t="s">
        <v>683</v>
      </c>
      <c r="M26" s="167" t="s">
        <v>756</v>
      </c>
      <c r="N26" s="162" t="s">
        <v>667</v>
      </c>
      <c r="O26" s="160" t="s">
        <v>757</v>
      </c>
      <c r="P26" s="160" t="s">
        <v>675</v>
      </c>
      <c r="Q26" s="163" t="s">
        <v>667</v>
      </c>
      <c r="R26" s="160">
        <v>3</v>
      </c>
      <c r="S26" s="160"/>
      <c r="T26" s="167"/>
      <c r="U26" s="160"/>
      <c r="V26" s="160"/>
      <c r="W26" s="160"/>
      <c r="X26" s="161">
        <v>0</v>
      </c>
      <c r="Y26" s="161">
        <v>0</v>
      </c>
      <c r="Z26" s="164" t="s">
        <v>676</v>
      </c>
      <c r="AA26" s="165">
        <v>2021</v>
      </c>
      <c r="AB26" s="165">
        <v>9</v>
      </c>
      <c r="AC26" s="165">
        <v>8</v>
      </c>
      <c r="AD26" s="134" t="b">
        <f>IF(ISBLANK(GroupMember[[#This Row],[1. Identifiant interne d’exploitation agricole*]]),"",IF(ISERROR(MATCH(GroupMember[[#This Row],[1. Identifiant interne d’exploitation agricole*]],CertifiedCrop[1. Identifiant interne d’exploitation agricole*],0)),FALSE,TRUE))</f>
        <v>1</v>
      </c>
      <c r="AE26" s="134" t="b">
        <f>IF(ISBLANK(GroupMember[[#This Row],[1. Identifiant interne d’exploitation agricole*]]),"",IF(ISERROR(MATCH(GroupMember[[#This Row],[1. Identifiant interne d’exploitation agricole*]],FarmUnit[1. Identifiant interne d’exploitation agricole*],0)),FALSE,TRUE))</f>
        <v>1</v>
      </c>
      <c r="AF26" s="11" t="str">
        <f t="shared" si="0"/>
        <v>SOUMAHORO  GUEU</v>
      </c>
      <c r="AG26" s="58" t="str">
        <f t="shared" si="3"/>
        <v>8/9/2021</v>
      </c>
      <c r="AH26" s="59">
        <f t="shared" si="1"/>
        <v>3</v>
      </c>
      <c r="AI26" s="57">
        <f t="shared" si="2"/>
        <v>0</v>
      </c>
    </row>
    <row r="27" spans="1:35" s="1" customFormat="1" ht="13.15" customHeight="1" x14ac:dyDescent="0.25">
      <c r="A27" s="160" t="s">
        <v>758</v>
      </c>
      <c r="B27" s="160" t="s">
        <v>667</v>
      </c>
      <c r="C27" s="160" t="s">
        <v>758</v>
      </c>
      <c r="D27" s="160" t="s">
        <v>668</v>
      </c>
      <c r="E27" s="160" t="s">
        <v>669</v>
      </c>
      <c r="F27" s="160" t="s">
        <v>670</v>
      </c>
      <c r="G27" s="160" t="s">
        <v>671</v>
      </c>
      <c r="H27" s="161">
        <v>8</v>
      </c>
      <c r="I27" s="160" t="s">
        <v>3365</v>
      </c>
      <c r="J27" s="160">
        <v>1</v>
      </c>
      <c r="K27" s="161">
        <v>2021</v>
      </c>
      <c r="L27" s="167" t="s">
        <v>689</v>
      </c>
      <c r="M27" s="167" t="s">
        <v>759</v>
      </c>
      <c r="N27" s="162" t="s">
        <v>667</v>
      </c>
      <c r="O27" s="160" t="s">
        <v>667</v>
      </c>
      <c r="P27" s="160" t="s">
        <v>675</v>
      </c>
      <c r="Q27" s="163">
        <v>23377</v>
      </c>
      <c r="R27" s="160">
        <v>8</v>
      </c>
      <c r="S27" s="160"/>
      <c r="T27" s="167"/>
      <c r="U27" s="160"/>
      <c r="V27" s="160"/>
      <c r="W27" s="160"/>
      <c r="X27" s="161">
        <v>0</v>
      </c>
      <c r="Y27" s="161">
        <v>0</v>
      </c>
      <c r="Z27" s="164" t="s">
        <v>676</v>
      </c>
      <c r="AA27" s="165">
        <v>2021</v>
      </c>
      <c r="AB27" s="165">
        <v>9</v>
      </c>
      <c r="AC27" s="165">
        <v>8</v>
      </c>
      <c r="AD27" s="134" t="b">
        <f>IF(ISBLANK(GroupMember[[#This Row],[1. Identifiant interne d’exploitation agricole*]]),"",IF(ISERROR(MATCH(GroupMember[[#This Row],[1. Identifiant interne d’exploitation agricole*]],CertifiedCrop[1. Identifiant interne d’exploitation agricole*],0)),FALSE,TRUE))</f>
        <v>1</v>
      </c>
      <c r="AE27" s="134" t="b">
        <f>IF(ISBLANK(GroupMember[[#This Row],[1. Identifiant interne d’exploitation agricole*]]),"",IF(ISERROR(MATCH(GroupMember[[#This Row],[1. Identifiant interne d’exploitation agricole*]],FarmUnit[1. Identifiant interne d’exploitation agricole*],0)),FALSE,TRUE))</f>
        <v>1</v>
      </c>
      <c r="AF27" s="11" t="str">
        <f t="shared" si="0"/>
        <v>DIOMANDE  BODE</v>
      </c>
      <c r="AG27" s="58" t="str">
        <f t="shared" si="3"/>
        <v>8/9/2021</v>
      </c>
      <c r="AH27" s="59">
        <f t="shared" si="1"/>
        <v>3</v>
      </c>
      <c r="AI27" s="57">
        <f t="shared" si="2"/>
        <v>0</v>
      </c>
    </row>
    <row r="28" spans="1:35" s="1" customFormat="1" ht="13.15" customHeight="1" x14ac:dyDescent="0.25">
      <c r="A28" s="160" t="s">
        <v>760</v>
      </c>
      <c r="B28" s="160" t="s">
        <v>667</v>
      </c>
      <c r="C28" s="160" t="s">
        <v>760</v>
      </c>
      <c r="D28" s="160" t="s">
        <v>668</v>
      </c>
      <c r="E28" s="160" t="s">
        <v>669</v>
      </c>
      <c r="F28" s="160" t="s">
        <v>670</v>
      </c>
      <c r="G28" s="160" t="s">
        <v>671</v>
      </c>
      <c r="H28" s="161">
        <v>7</v>
      </c>
      <c r="I28" s="160" t="s">
        <v>3365</v>
      </c>
      <c r="J28" s="160">
        <v>1</v>
      </c>
      <c r="K28" s="161">
        <v>2021</v>
      </c>
      <c r="L28" s="167" t="s">
        <v>717</v>
      </c>
      <c r="M28" s="167" t="s">
        <v>761</v>
      </c>
      <c r="N28" s="162" t="s">
        <v>667</v>
      </c>
      <c r="O28" s="160" t="s">
        <v>762</v>
      </c>
      <c r="P28" s="160" t="s">
        <v>675</v>
      </c>
      <c r="Q28" s="163">
        <v>30317</v>
      </c>
      <c r="R28" s="160">
        <v>6</v>
      </c>
      <c r="S28" s="160"/>
      <c r="T28" s="167"/>
      <c r="U28" s="160"/>
      <c r="V28" s="160"/>
      <c r="W28" s="160"/>
      <c r="X28" s="161">
        <v>0</v>
      </c>
      <c r="Y28" s="161">
        <v>0</v>
      </c>
      <c r="Z28" s="164" t="s">
        <v>676</v>
      </c>
      <c r="AA28" s="165">
        <v>2021</v>
      </c>
      <c r="AB28" s="165">
        <v>9</v>
      </c>
      <c r="AC28" s="165">
        <v>9</v>
      </c>
      <c r="AD28" s="134" t="b">
        <f>IF(ISBLANK(GroupMember[[#This Row],[1. Identifiant interne d’exploitation agricole*]]),"",IF(ISERROR(MATCH(GroupMember[[#This Row],[1. Identifiant interne d’exploitation agricole*]],CertifiedCrop[1. Identifiant interne d’exploitation agricole*],0)),FALSE,TRUE))</f>
        <v>1</v>
      </c>
      <c r="AE28" s="134" t="b">
        <f>IF(ISBLANK(GroupMember[[#This Row],[1. Identifiant interne d’exploitation agricole*]]),"",IF(ISERROR(MATCH(GroupMember[[#This Row],[1. Identifiant interne d’exploitation agricole*]],FarmUnit[1. Identifiant interne d’exploitation agricole*],0)),FALSE,TRUE))</f>
        <v>1</v>
      </c>
      <c r="AF28" s="11" t="str">
        <f t="shared" si="0"/>
        <v>GONDO  GUEU OLIVIER</v>
      </c>
      <c r="AG28" s="58" t="str">
        <f t="shared" si="3"/>
        <v>9/9/2021</v>
      </c>
      <c r="AH28" s="59">
        <f t="shared" si="1"/>
        <v>3</v>
      </c>
      <c r="AI28" s="57">
        <f t="shared" si="2"/>
        <v>0</v>
      </c>
    </row>
    <row r="29" spans="1:35" s="1" customFormat="1" ht="13.15" customHeight="1" x14ac:dyDescent="0.25">
      <c r="A29" s="160" t="s">
        <v>763</v>
      </c>
      <c r="B29" s="160" t="s">
        <v>667</v>
      </c>
      <c r="C29" s="160" t="s">
        <v>763</v>
      </c>
      <c r="D29" s="160" t="s">
        <v>688</v>
      </c>
      <c r="E29" s="160" t="s">
        <v>669</v>
      </c>
      <c r="F29" s="160" t="s">
        <v>670</v>
      </c>
      <c r="G29" s="160" t="s">
        <v>671</v>
      </c>
      <c r="H29" s="161">
        <v>5</v>
      </c>
      <c r="I29" s="160" t="s">
        <v>3365</v>
      </c>
      <c r="J29" s="160">
        <v>1</v>
      </c>
      <c r="K29" s="161">
        <v>2021</v>
      </c>
      <c r="L29" s="167" t="s">
        <v>683</v>
      </c>
      <c r="M29" s="167" t="s">
        <v>764</v>
      </c>
      <c r="N29" s="162" t="s">
        <v>667</v>
      </c>
      <c r="O29" s="160" t="s">
        <v>765</v>
      </c>
      <c r="P29" s="160" t="s">
        <v>675</v>
      </c>
      <c r="Q29" s="163">
        <v>25569</v>
      </c>
      <c r="R29" s="160">
        <v>11</v>
      </c>
      <c r="S29" s="160"/>
      <c r="T29" s="167"/>
      <c r="U29" s="160"/>
      <c r="V29" s="160"/>
      <c r="W29" s="160"/>
      <c r="X29" s="161">
        <v>0</v>
      </c>
      <c r="Y29" s="161">
        <v>0</v>
      </c>
      <c r="Z29" s="164" t="s">
        <v>676</v>
      </c>
      <c r="AA29" s="165">
        <v>2021</v>
      </c>
      <c r="AB29" s="165">
        <v>9</v>
      </c>
      <c r="AC29" s="165">
        <v>9</v>
      </c>
      <c r="AD29" s="134" t="b">
        <f>IF(ISBLANK(GroupMember[[#This Row],[1. Identifiant interne d’exploitation agricole*]]),"",IF(ISERROR(MATCH(GroupMember[[#This Row],[1. Identifiant interne d’exploitation agricole*]],CertifiedCrop[1. Identifiant interne d’exploitation agricole*],0)),FALSE,TRUE))</f>
        <v>1</v>
      </c>
      <c r="AE29" s="134" t="b">
        <f>IF(ISBLANK(GroupMember[[#This Row],[1. Identifiant interne d’exploitation agricole*]]),"",IF(ISERROR(MATCH(GroupMember[[#This Row],[1. Identifiant interne d’exploitation agricole*]],FarmUnit[1. Identifiant interne d’exploitation agricole*],0)),FALSE,TRUE))</f>
        <v>1</v>
      </c>
      <c r="AF29" s="11" t="str">
        <f t="shared" si="0"/>
        <v>SOUMAHORO  SINGO</v>
      </c>
      <c r="AG29" s="58" t="str">
        <f t="shared" si="3"/>
        <v>9/9/2021</v>
      </c>
      <c r="AH29" s="59">
        <f t="shared" si="1"/>
        <v>3</v>
      </c>
      <c r="AI29" s="57">
        <f t="shared" si="2"/>
        <v>0</v>
      </c>
    </row>
    <row r="30" spans="1:35" s="1" customFormat="1" ht="13.15" customHeight="1" x14ac:dyDescent="0.25">
      <c r="A30" s="160" t="s">
        <v>766</v>
      </c>
      <c r="B30" s="160" t="s">
        <v>667</v>
      </c>
      <c r="C30" s="160" t="s">
        <v>766</v>
      </c>
      <c r="D30" s="160" t="s">
        <v>668</v>
      </c>
      <c r="E30" s="160" t="s">
        <v>669</v>
      </c>
      <c r="F30" s="160" t="s">
        <v>670</v>
      </c>
      <c r="G30" s="160" t="s">
        <v>671</v>
      </c>
      <c r="H30" s="161">
        <v>6</v>
      </c>
      <c r="I30" s="160" t="s">
        <v>3365</v>
      </c>
      <c r="J30" s="160">
        <v>1</v>
      </c>
      <c r="K30" s="161">
        <v>2021</v>
      </c>
      <c r="L30" s="167" t="s">
        <v>767</v>
      </c>
      <c r="M30" s="167" t="s">
        <v>768</v>
      </c>
      <c r="N30" s="162" t="s">
        <v>667</v>
      </c>
      <c r="O30" s="160" t="s">
        <v>667</v>
      </c>
      <c r="P30" s="160" t="s">
        <v>675</v>
      </c>
      <c r="Q30" s="163">
        <v>31594</v>
      </c>
      <c r="R30" s="160">
        <v>5</v>
      </c>
      <c r="S30" s="160"/>
      <c r="T30" s="167"/>
      <c r="U30" s="160"/>
      <c r="V30" s="160"/>
      <c r="W30" s="160"/>
      <c r="X30" s="161">
        <v>0</v>
      </c>
      <c r="Y30" s="161">
        <v>0</v>
      </c>
      <c r="Z30" s="164" t="s">
        <v>676</v>
      </c>
      <c r="AA30" s="165">
        <v>2021</v>
      </c>
      <c r="AB30" s="165">
        <v>9</v>
      </c>
      <c r="AC30" s="165">
        <v>9</v>
      </c>
      <c r="AD30" s="134" t="b">
        <f>IF(ISBLANK(GroupMember[[#This Row],[1. Identifiant interne d’exploitation agricole*]]),"",IF(ISERROR(MATCH(GroupMember[[#This Row],[1. Identifiant interne d’exploitation agricole*]],CertifiedCrop[1. Identifiant interne d’exploitation agricole*],0)),FALSE,TRUE))</f>
        <v>1</v>
      </c>
      <c r="AE30" s="134" t="b">
        <f>IF(ISBLANK(GroupMember[[#This Row],[1. Identifiant interne d’exploitation agricole*]]),"",IF(ISERROR(MATCH(GroupMember[[#This Row],[1. Identifiant interne d’exploitation agricole*]],FarmUnit[1. Identifiant interne d’exploitation agricole*],0)),FALSE,TRUE))</f>
        <v>1</v>
      </c>
      <c r="AF30" s="11" t="str">
        <f t="shared" si="0"/>
        <v>DOUEU  DROH INNOCENT</v>
      </c>
      <c r="AG30" s="58" t="str">
        <f t="shared" si="3"/>
        <v>9/9/2021</v>
      </c>
      <c r="AH30" s="59">
        <f t="shared" si="1"/>
        <v>3</v>
      </c>
      <c r="AI30" s="57">
        <f t="shared" si="2"/>
        <v>0</v>
      </c>
    </row>
    <row r="31" spans="1:35" s="1" customFormat="1" ht="13.15" customHeight="1" x14ac:dyDescent="0.25">
      <c r="A31" s="160" t="s">
        <v>769</v>
      </c>
      <c r="B31" s="160" t="s">
        <v>667</v>
      </c>
      <c r="C31" s="160" t="s">
        <v>769</v>
      </c>
      <c r="D31" s="160" t="s">
        <v>669</v>
      </c>
      <c r="E31" s="160" t="s">
        <v>669</v>
      </c>
      <c r="F31" s="160" t="s">
        <v>670</v>
      </c>
      <c r="G31" s="160" t="s">
        <v>671</v>
      </c>
      <c r="H31" s="161">
        <v>5.0279999999999996</v>
      </c>
      <c r="I31" s="160" t="s">
        <v>3365</v>
      </c>
      <c r="J31" s="160">
        <v>1</v>
      </c>
      <c r="K31" s="161">
        <v>2021</v>
      </c>
      <c r="L31" s="167" t="s">
        <v>683</v>
      </c>
      <c r="M31" s="167" t="s">
        <v>770</v>
      </c>
      <c r="N31" s="162" t="s">
        <v>667</v>
      </c>
      <c r="O31" s="160" t="s">
        <v>771</v>
      </c>
      <c r="P31" s="160" t="s">
        <v>675</v>
      </c>
      <c r="Q31" s="163">
        <v>27876</v>
      </c>
      <c r="R31" s="160">
        <v>6</v>
      </c>
      <c r="S31" s="160"/>
      <c r="T31" s="167"/>
      <c r="U31" s="160"/>
      <c r="V31" s="160"/>
      <c r="W31" s="160"/>
      <c r="X31" s="161">
        <v>0</v>
      </c>
      <c r="Y31" s="161">
        <v>0</v>
      </c>
      <c r="Z31" s="164" t="s">
        <v>676</v>
      </c>
      <c r="AA31" s="165">
        <v>2021</v>
      </c>
      <c r="AB31" s="165">
        <v>9</v>
      </c>
      <c r="AC31" s="165">
        <v>10</v>
      </c>
      <c r="AD31" s="134" t="b">
        <f>IF(ISBLANK(GroupMember[[#This Row],[1. Identifiant interne d’exploitation agricole*]]),"",IF(ISERROR(MATCH(GroupMember[[#This Row],[1. Identifiant interne d’exploitation agricole*]],CertifiedCrop[1. Identifiant interne d’exploitation agricole*],0)),FALSE,TRUE))</f>
        <v>1</v>
      </c>
      <c r="AE31" s="134" t="b">
        <f>IF(ISBLANK(GroupMember[[#This Row],[1. Identifiant interne d’exploitation agricole*]]),"",IF(ISERROR(MATCH(GroupMember[[#This Row],[1. Identifiant interne d’exploitation agricole*]],FarmUnit[1. Identifiant interne d’exploitation agricole*],0)),FALSE,TRUE))</f>
        <v>1</v>
      </c>
      <c r="AF31" s="11" t="str">
        <f t="shared" si="0"/>
        <v>SOUMAHORO  MOMINE</v>
      </c>
      <c r="AG31" s="58" t="str">
        <f t="shared" si="3"/>
        <v>10/9/2021</v>
      </c>
      <c r="AH31" s="59">
        <f t="shared" si="1"/>
        <v>3</v>
      </c>
      <c r="AI31" s="57">
        <f t="shared" si="2"/>
        <v>0</v>
      </c>
    </row>
    <row r="32" spans="1:35" s="1" customFormat="1" ht="13.15" customHeight="1" x14ac:dyDescent="0.25">
      <c r="A32" s="160" t="s">
        <v>772</v>
      </c>
      <c r="B32" s="160" t="s">
        <v>667</v>
      </c>
      <c r="C32" s="160" t="s">
        <v>772</v>
      </c>
      <c r="D32" s="160" t="s">
        <v>668</v>
      </c>
      <c r="E32" s="160" t="s">
        <v>669</v>
      </c>
      <c r="F32" s="160" t="s">
        <v>670</v>
      </c>
      <c r="G32" s="160" t="s">
        <v>671</v>
      </c>
      <c r="H32" s="161">
        <v>4</v>
      </c>
      <c r="I32" s="160" t="s">
        <v>3365</v>
      </c>
      <c r="J32" s="160">
        <v>1</v>
      </c>
      <c r="K32" s="161">
        <v>2021</v>
      </c>
      <c r="L32" s="167" t="s">
        <v>672</v>
      </c>
      <c r="M32" s="167" t="s">
        <v>773</v>
      </c>
      <c r="N32" s="162" t="s">
        <v>774</v>
      </c>
      <c r="O32" s="160" t="s">
        <v>775</v>
      </c>
      <c r="P32" s="160" t="s">
        <v>675</v>
      </c>
      <c r="Q32" s="168">
        <v>0.61105324074074074</v>
      </c>
      <c r="R32" s="160">
        <v>5</v>
      </c>
      <c r="S32" s="160"/>
      <c r="T32" s="167"/>
      <c r="U32" s="160"/>
      <c r="V32" s="160"/>
      <c r="W32" s="160"/>
      <c r="X32" s="161">
        <v>0</v>
      </c>
      <c r="Y32" s="161">
        <v>0</v>
      </c>
      <c r="Z32" s="164" t="s">
        <v>676</v>
      </c>
      <c r="AA32" s="165">
        <v>2021</v>
      </c>
      <c r="AB32" s="165">
        <v>9</v>
      </c>
      <c r="AC32" s="165">
        <v>10</v>
      </c>
      <c r="AD32" s="134" t="b">
        <f>IF(ISBLANK(GroupMember[[#This Row],[1. Identifiant interne d’exploitation agricole*]]),"",IF(ISERROR(MATCH(GroupMember[[#This Row],[1. Identifiant interne d’exploitation agricole*]],CertifiedCrop[1. Identifiant interne d’exploitation agricole*],0)),FALSE,TRUE))</f>
        <v>1</v>
      </c>
      <c r="AE32" s="134" t="b">
        <f>IF(ISBLANK(GroupMember[[#This Row],[1. Identifiant interne d’exploitation agricole*]]),"",IF(ISERROR(MATCH(GroupMember[[#This Row],[1. Identifiant interne d’exploitation agricole*]],FarmUnit[1. Identifiant interne d’exploitation agricole*],0)),FALSE,TRUE))</f>
        <v>1</v>
      </c>
      <c r="AF32" s="11" t="str">
        <f t="shared" si="0"/>
        <v>BAKAYOKO VIENNE</v>
      </c>
      <c r="AG32" s="58" t="str">
        <f t="shared" si="3"/>
        <v>10/9/2021</v>
      </c>
      <c r="AH32" s="59">
        <f t="shared" si="1"/>
        <v>3</v>
      </c>
      <c r="AI32" s="57">
        <f t="shared" si="2"/>
        <v>0</v>
      </c>
    </row>
    <row r="33" spans="1:35" s="1" customFormat="1" ht="13.15" customHeight="1" x14ac:dyDescent="0.25">
      <c r="A33" s="160" t="s">
        <v>776</v>
      </c>
      <c r="B33" s="160" t="s">
        <v>667</v>
      </c>
      <c r="C33" s="160" t="s">
        <v>776</v>
      </c>
      <c r="D33" s="160" t="s">
        <v>668</v>
      </c>
      <c r="E33" s="160" t="s">
        <v>669</v>
      </c>
      <c r="F33" s="160" t="s">
        <v>670</v>
      </c>
      <c r="G33" s="160" t="s">
        <v>671</v>
      </c>
      <c r="H33" s="161">
        <v>7</v>
      </c>
      <c r="I33" s="160" t="s">
        <v>3365</v>
      </c>
      <c r="J33" s="160">
        <v>1</v>
      </c>
      <c r="K33" s="161">
        <v>2021</v>
      </c>
      <c r="L33" s="167" t="s">
        <v>672</v>
      </c>
      <c r="M33" s="167" t="s">
        <v>777</v>
      </c>
      <c r="N33" s="162" t="s">
        <v>667</v>
      </c>
      <c r="O33" s="160" t="s">
        <v>778</v>
      </c>
      <c r="P33" s="160" t="s">
        <v>675</v>
      </c>
      <c r="Q33" s="163">
        <v>19779</v>
      </c>
      <c r="R33" s="160">
        <v>9</v>
      </c>
      <c r="S33" s="160"/>
      <c r="T33" s="167"/>
      <c r="U33" s="160"/>
      <c r="V33" s="160"/>
      <c r="W33" s="160"/>
      <c r="X33" s="161">
        <v>0</v>
      </c>
      <c r="Y33" s="161">
        <v>0</v>
      </c>
      <c r="Z33" s="164" t="s">
        <v>676</v>
      </c>
      <c r="AA33" s="165">
        <v>2021</v>
      </c>
      <c r="AB33" s="165">
        <v>9</v>
      </c>
      <c r="AC33" s="165">
        <v>10</v>
      </c>
      <c r="AD33" s="134" t="b">
        <f>IF(ISBLANK(GroupMember[[#This Row],[1. Identifiant interne d’exploitation agricole*]]),"",IF(ISERROR(MATCH(GroupMember[[#This Row],[1. Identifiant interne d’exploitation agricole*]],CertifiedCrop[1. Identifiant interne d’exploitation agricole*],0)),FALSE,TRUE))</f>
        <v>1</v>
      </c>
      <c r="AE33" s="134" t="b">
        <f>IF(ISBLANK(GroupMember[[#This Row],[1. Identifiant interne d’exploitation agricole*]]),"",IF(ISERROR(MATCH(GroupMember[[#This Row],[1. Identifiant interne d’exploitation agricole*]],FarmUnit[1. Identifiant interne d’exploitation agricole*],0)),FALSE,TRUE))</f>
        <v>1</v>
      </c>
      <c r="AF33" s="11" t="str">
        <f t="shared" si="0"/>
        <v>BAKAYOKO GUE JEAN</v>
      </c>
      <c r="AG33" s="58" t="str">
        <f t="shared" si="3"/>
        <v>10/9/2021</v>
      </c>
      <c r="AH33" s="59">
        <f t="shared" si="1"/>
        <v>3</v>
      </c>
      <c r="AI33" s="57">
        <f t="shared" si="2"/>
        <v>0</v>
      </c>
    </row>
    <row r="34" spans="1:35" s="1" customFormat="1" ht="13.15" customHeight="1" x14ac:dyDescent="0.25">
      <c r="A34" s="160" t="s">
        <v>779</v>
      </c>
      <c r="B34" s="160" t="s">
        <v>667</v>
      </c>
      <c r="C34" s="160" t="s">
        <v>779</v>
      </c>
      <c r="D34" s="160" t="s">
        <v>712</v>
      </c>
      <c r="E34" s="160" t="s">
        <v>669</v>
      </c>
      <c r="F34" s="160" t="s">
        <v>670</v>
      </c>
      <c r="G34" s="160" t="s">
        <v>671</v>
      </c>
      <c r="H34" s="161">
        <v>7</v>
      </c>
      <c r="I34" s="160" t="s">
        <v>3365</v>
      </c>
      <c r="J34" s="160">
        <v>1</v>
      </c>
      <c r="K34" s="161">
        <v>2021</v>
      </c>
      <c r="L34" s="167" t="s">
        <v>737</v>
      </c>
      <c r="M34" s="167" t="s">
        <v>756</v>
      </c>
      <c r="N34" s="162" t="s">
        <v>667</v>
      </c>
      <c r="O34" s="160" t="s">
        <v>780</v>
      </c>
      <c r="P34" s="160" t="s">
        <v>675</v>
      </c>
      <c r="Q34" s="163">
        <v>22407</v>
      </c>
      <c r="R34" s="160">
        <v>7</v>
      </c>
      <c r="S34" s="160"/>
      <c r="T34" s="167"/>
      <c r="U34" s="160"/>
      <c r="V34" s="160"/>
      <c r="W34" s="160"/>
      <c r="X34" s="161">
        <v>0</v>
      </c>
      <c r="Y34" s="161">
        <v>0</v>
      </c>
      <c r="Z34" s="164" t="s">
        <v>676</v>
      </c>
      <c r="AA34" s="165">
        <v>2021</v>
      </c>
      <c r="AB34" s="165">
        <v>9</v>
      </c>
      <c r="AC34" s="165">
        <v>22</v>
      </c>
      <c r="AD34" s="134" t="b">
        <f>IF(ISBLANK(GroupMember[[#This Row],[1. Identifiant interne d’exploitation agricole*]]),"",IF(ISERROR(MATCH(GroupMember[[#This Row],[1. Identifiant interne d’exploitation agricole*]],CertifiedCrop[1. Identifiant interne d’exploitation agricole*],0)),FALSE,TRUE))</f>
        <v>1</v>
      </c>
      <c r="AE34" s="134" t="b">
        <f>IF(ISBLANK(GroupMember[[#This Row],[1. Identifiant interne d’exploitation agricole*]]),"",IF(ISERROR(MATCH(GroupMember[[#This Row],[1. Identifiant interne d’exploitation agricole*]],FarmUnit[1. Identifiant interne d’exploitation agricole*],0)),FALSE,TRUE))</f>
        <v>1</v>
      </c>
      <c r="AF34" s="11" t="str">
        <f t="shared" si="0"/>
        <v>BAMBA  GUEU</v>
      </c>
      <c r="AG34" s="58" t="str">
        <f t="shared" si="3"/>
        <v>22/9/2021</v>
      </c>
      <c r="AH34" s="59">
        <f t="shared" si="1"/>
        <v>4</v>
      </c>
      <c r="AI34" s="57">
        <f t="shared" si="2"/>
        <v>0</v>
      </c>
    </row>
    <row r="35" spans="1:35" s="1" customFormat="1" ht="13.15" customHeight="1" x14ac:dyDescent="0.25">
      <c r="A35" s="160" t="s">
        <v>781</v>
      </c>
      <c r="B35" s="160" t="s">
        <v>667</v>
      </c>
      <c r="C35" s="160" t="s">
        <v>781</v>
      </c>
      <c r="D35" s="160" t="s">
        <v>668</v>
      </c>
      <c r="E35" s="160" t="s">
        <v>669</v>
      </c>
      <c r="F35" s="160" t="s">
        <v>670</v>
      </c>
      <c r="G35" s="160" t="s">
        <v>671</v>
      </c>
      <c r="H35" s="161">
        <v>9</v>
      </c>
      <c r="I35" s="160" t="s">
        <v>3365</v>
      </c>
      <c r="J35" s="160">
        <v>1</v>
      </c>
      <c r="K35" s="161">
        <v>2021</v>
      </c>
      <c r="L35" s="167" t="s">
        <v>689</v>
      </c>
      <c r="M35" s="167" t="s">
        <v>782</v>
      </c>
      <c r="N35" s="162" t="s">
        <v>667</v>
      </c>
      <c r="O35" s="160" t="s">
        <v>667</v>
      </c>
      <c r="P35" s="160" t="s">
        <v>675</v>
      </c>
      <c r="Q35" s="163">
        <v>25356</v>
      </c>
      <c r="R35" s="160">
        <v>4</v>
      </c>
      <c r="S35" s="160"/>
      <c r="T35" s="167"/>
      <c r="U35" s="160"/>
      <c r="V35" s="160"/>
      <c r="W35" s="160"/>
      <c r="X35" s="161">
        <v>0</v>
      </c>
      <c r="Y35" s="161">
        <v>0</v>
      </c>
      <c r="Z35" s="164" t="s">
        <v>676</v>
      </c>
      <c r="AA35" s="165">
        <v>2021</v>
      </c>
      <c r="AB35" s="165">
        <v>9</v>
      </c>
      <c r="AC35" s="165">
        <v>22</v>
      </c>
      <c r="AD35" s="134" t="b">
        <f>IF(ISBLANK(GroupMember[[#This Row],[1. Identifiant interne d’exploitation agricole*]]),"",IF(ISERROR(MATCH(GroupMember[[#This Row],[1. Identifiant interne d’exploitation agricole*]],CertifiedCrop[1. Identifiant interne d’exploitation agricole*],0)),FALSE,TRUE))</f>
        <v>1</v>
      </c>
      <c r="AE35" s="134" t="b">
        <f>IF(ISBLANK(GroupMember[[#This Row],[1. Identifiant interne d’exploitation agricole*]]),"",IF(ISERROR(MATCH(GroupMember[[#This Row],[1. Identifiant interne d’exploitation agricole*]],FarmUnit[1. Identifiant interne d’exploitation agricole*],0)),FALSE,TRUE))</f>
        <v>1</v>
      </c>
      <c r="AF35" s="11" t="str">
        <f t="shared" si="0"/>
        <v>DIOMANDE  BAFFO GUE DROH</v>
      </c>
      <c r="AG35" s="58" t="str">
        <f t="shared" si="3"/>
        <v>22/9/2021</v>
      </c>
      <c r="AH35" s="59">
        <f t="shared" si="1"/>
        <v>4</v>
      </c>
      <c r="AI35" s="57">
        <f t="shared" si="2"/>
        <v>0</v>
      </c>
    </row>
    <row r="36" spans="1:35" s="1" customFormat="1" ht="13.15" customHeight="1" x14ac:dyDescent="0.25">
      <c r="A36" s="160" t="s">
        <v>783</v>
      </c>
      <c r="B36" s="160" t="s">
        <v>667</v>
      </c>
      <c r="C36" s="160" t="s">
        <v>783</v>
      </c>
      <c r="D36" s="160" t="s">
        <v>712</v>
      </c>
      <c r="E36" s="160" t="s">
        <v>669</v>
      </c>
      <c r="F36" s="160" t="s">
        <v>670</v>
      </c>
      <c r="G36" s="160" t="s">
        <v>671</v>
      </c>
      <c r="H36" s="161">
        <v>4.5</v>
      </c>
      <c r="I36" s="160" t="s">
        <v>3365</v>
      </c>
      <c r="J36" s="160">
        <v>1</v>
      </c>
      <c r="K36" s="161">
        <v>2021</v>
      </c>
      <c r="L36" s="167" t="s">
        <v>689</v>
      </c>
      <c r="M36" s="167" t="s">
        <v>784</v>
      </c>
      <c r="N36" s="162" t="s">
        <v>667</v>
      </c>
      <c r="O36" s="160" t="s">
        <v>667</v>
      </c>
      <c r="P36" s="160" t="s">
        <v>675</v>
      </c>
      <c r="Q36" s="163">
        <v>30317</v>
      </c>
      <c r="R36" s="160">
        <v>8</v>
      </c>
      <c r="S36" s="160"/>
      <c r="T36" s="167"/>
      <c r="U36" s="160"/>
      <c r="V36" s="160"/>
      <c r="W36" s="160"/>
      <c r="X36" s="161">
        <v>0</v>
      </c>
      <c r="Y36" s="161">
        <v>0</v>
      </c>
      <c r="Z36" s="164" t="s">
        <v>676</v>
      </c>
      <c r="AA36" s="165">
        <v>2021</v>
      </c>
      <c r="AB36" s="165">
        <v>9</v>
      </c>
      <c r="AC36" s="165">
        <v>22</v>
      </c>
      <c r="AD36" s="134" t="b">
        <f>IF(ISBLANK(GroupMember[[#This Row],[1. Identifiant interne d’exploitation agricole*]]),"",IF(ISERROR(MATCH(GroupMember[[#This Row],[1. Identifiant interne d’exploitation agricole*]],CertifiedCrop[1. Identifiant interne d’exploitation agricole*],0)),FALSE,TRUE))</f>
        <v>1</v>
      </c>
      <c r="AE36" s="134" t="b">
        <f>IF(ISBLANK(GroupMember[[#This Row],[1. Identifiant interne d’exploitation agricole*]]),"",IF(ISERROR(MATCH(GroupMember[[#This Row],[1. Identifiant interne d’exploitation agricole*]],FarmUnit[1. Identifiant interne d’exploitation agricole*],0)),FALSE,TRUE))</f>
        <v>1</v>
      </c>
      <c r="AF36" s="11" t="str">
        <f t="shared" si="0"/>
        <v>DIOMANDE  SAHI OLIVIER</v>
      </c>
      <c r="AG36" s="58" t="str">
        <f t="shared" si="3"/>
        <v>22/9/2021</v>
      </c>
      <c r="AH36" s="59">
        <f t="shared" si="1"/>
        <v>4</v>
      </c>
      <c r="AI36" s="57">
        <f t="shared" si="2"/>
        <v>0</v>
      </c>
    </row>
    <row r="37" spans="1:35" s="1" customFormat="1" ht="13.15" customHeight="1" x14ac:dyDescent="0.25">
      <c r="A37" s="160" t="s">
        <v>785</v>
      </c>
      <c r="B37" s="160" t="s">
        <v>667</v>
      </c>
      <c r="C37" s="160" t="s">
        <v>785</v>
      </c>
      <c r="D37" s="160" t="s">
        <v>668</v>
      </c>
      <c r="E37" s="160" t="s">
        <v>669</v>
      </c>
      <c r="F37" s="160" t="s">
        <v>670</v>
      </c>
      <c r="G37" s="160" t="s">
        <v>671</v>
      </c>
      <c r="H37" s="161">
        <v>4</v>
      </c>
      <c r="I37" s="160" t="s">
        <v>3365</v>
      </c>
      <c r="J37" s="160">
        <v>1</v>
      </c>
      <c r="K37" s="161">
        <v>2021</v>
      </c>
      <c r="L37" s="167" t="s">
        <v>786</v>
      </c>
      <c r="M37" s="167" t="s">
        <v>787</v>
      </c>
      <c r="N37" s="162" t="s">
        <v>667</v>
      </c>
      <c r="O37" s="160" t="s">
        <v>788</v>
      </c>
      <c r="P37" s="160" t="s">
        <v>696</v>
      </c>
      <c r="Q37" s="163" t="s">
        <v>667</v>
      </c>
      <c r="R37" s="160">
        <v>2</v>
      </c>
      <c r="S37" s="160"/>
      <c r="T37" s="167"/>
      <c r="U37" s="160"/>
      <c r="V37" s="160"/>
      <c r="W37" s="160"/>
      <c r="X37" s="161">
        <v>0</v>
      </c>
      <c r="Y37" s="161">
        <v>0</v>
      </c>
      <c r="Z37" s="164" t="s">
        <v>676</v>
      </c>
      <c r="AA37" s="165">
        <v>2021</v>
      </c>
      <c r="AB37" s="165">
        <v>9</v>
      </c>
      <c r="AC37" s="165">
        <v>21</v>
      </c>
      <c r="AD37" s="134" t="b">
        <f>IF(ISBLANK(GroupMember[[#This Row],[1. Identifiant interne d’exploitation agricole*]]),"",IF(ISERROR(MATCH(GroupMember[[#This Row],[1. Identifiant interne d’exploitation agricole*]],CertifiedCrop[1. Identifiant interne d’exploitation agricole*],0)),FALSE,TRUE))</f>
        <v>1</v>
      </c>
      <c r="AE37" s="134" t="b">
        <f>IF(ISBLANK(GroupMember[[#This Row],[1. Identifiant interne d’exploitation agricole*]]),"",IF(ISERROR(MATCH(GroupMember[[#This Row],[1. Identifiant interne d’exploitation agricole*]],FarmUnit[1. Identifiant interne d’exploitation agricole*],0)),FALSE,TRUE))</f>
        <v>1</v>
      </c>
      <c r="AF37" s="11" t="str">
        <f t="shared" si="0"/>
        <v>DOSSO  GOLOU SATY</v>
      </c>
      <c r="AG37" s="58" t="str">
        <f t="shared" si="3"/>
        <v>21/9/2021</v>
      </c>
      <c r="AH37" s="59">
        <f t="shared" si="1"/>
        <v>3</v>
      </c>
      <c r="AI37" s="57">
        <f t="shared" si="2"/>
        <v>0</v>
      </c>
    </row>
    <row r="38" spans="1:35" s="1" customFormat="1" ht="13.15" customHeight="1" x14ac:dyDescent="0.25">
      <c r="A38" s="160" t="s">
        <v>789</v>
      </c>
      <c r="B38" s="160" t="s">
        <v>667</v>
      </c>
      <c r="C38" s="160" t="s">
        <v>789</v>
      </c>
      <c r="D38" s="160" t="s">
        <v>668</v>
      </c>
      <c r="E38" s="160" t="s">
        <v>669</v>
      </c>
      <c r="F38" s="160" t="s">
        <v>670</v>
      </c>
      <c r="G38" s="160" t="s">
        <v>671</v>
      </c>
      <c r="H38" s="161">
        <v>14.14</v>
      </c>
      <c r="I38" s="160" t="s">
        <v>3365</v>
      </c>
      <c r="J38" s="160">
        <v>1</v>
      </c>
      <c r="K38" s="161">
        <v>2021</v>
      </c>
      <c r="L38" s="167" t="s">
        <v>790</v>
      </c>
      <c r="M38" s="167" t="s">
        <v>791</v>
      </c>
      <c r="N38" s="162" t="s">
        <v>667</v>
      </c>
      <c r="O38" s="160" t="s">
        <v>792</v>
      </c>
      <c r="P38" s="160" t="s">
        <v>675</v>
      </c>
      <c r="Q38" s="163">
        <v>27279</v>
      </c>
      <c r="R38" s="160">
        <v>4</v>
      </c>
      <c r="S38" s="160"/>
      <c r="T38" s="167"/>
      <c r="U38" s="160"/>
      <c r="V38" s="160"/>
      <c r="W38" s="160"/>
      <c r="X38" s="161">
        <v>0</v>
      </c>
      <c r="Y38" s="161">
        <v>0</v>
      </c>
      <c r="Z38" s="164" t="s">
        <v>676</v>
      </c>
      <c r="AA38" s="165">
        <v>2021</v>
      </c>
      <c r="AB38" s="165">
        <v>9</v>
      </c>
      <c r="AC38" s="165">
        <v>21</v>
      </c>
      <c r="AD38" s="134" t="b">
        <f>IF(ISBLANK(GroupMember[[#This Row],[1. Identifiant interne d’exploitation agricole*]]),"",IF(ISERROR(MATCH(GroupMember[[#This Row],[1. Identifiant interne d’exploitation agricole*]],CertifiedCrop[1. Identifiant interne d’exploitation agricole*],0)),FALSE,TRUE))</f>
        <v>1</v>
      </c>
      <c r="AE38" s="134" t="b">
        <f>IF(ISBLANK(GroupMember[[#This Row],[1. Identifiant interne d’exploitation agricole*]]),"",IF(ISERROR(MATCH(GroupMember[[#This Row],[1. Identifiant interne d’exploitation agricole*]],FarmUnit[1. Identifiant interne d’exploitation agricole*],0)),FALSE,TRUE))</f>
        <v>1</v>
      </c>
      <c r="AF38" s="11" t="str">
        <f t="shared" si="0"/>
        <v>LOUA MALICK</v>
      </c>
      <c r="AG38" s="58" t="str">
        <f t="shared" si="3"/>
        <v>21/9/2021</v>
      </c>
      <c r="AH38" s="59">
        <f t="shared" si="1"/>
        <v>3</v>
      </c>
      <c r="AI38" s="57">
        <f t="shared" si="2"/>
        <v>0</v>
      </c>
    </row>
    <row r="39" spans="1:35" s="1" customFormat="1" ht="13.15" customHeight="1" x14ac:dyDescent="0.25">
      <c r="A39" s="160" t="s">
        <v>793</v>
      </c>
      <c r="B39" s="160" t="s">
        <v>667</v>
      </c>
      <c r="C39" s="160" t="s">
        <v>793</v>
      </c>
      <c r="D39" s="160" t="s">
        <v>668</v>
      </c>
      <c r="E39" s="160" t="s">
        <v>669</v>
      </c>
      <c r="F39" s="160" t="s">
        <v>670</v>
      </c>
      <c r="G39" s="160" t="s">
        <v>671</v>
      </c>
      <c r="H39" s="161">
        <v>6</v>
      </c>
      <c r="I39" s="160" t="s">
        <v>3365</v>
      </c>
      <c r="J39" s="160">
        <v>1</v>
      </c>
      <c r="K39" s="161">
        <v>2021</v>
      </c>
      <c r="L39" s="167" t="s">
        <v>679</v>
      </c>
      <c r="M39" s="167" t="s">
        <v>794</v>
      </c>
      <c r="N39" s="162" t="s">
        <v>667</v>
      </c>
      <c r="O39" s="160" t="s">
        <v>795</v>
      </c>
      <c r="P39" s="160" t="s">
        <v>675</v>
      </c>
      <c r="Q39" s="163">
        <v>32143</v>
      </c>
      <c r="R39" s="160">
        <v>3</v>
      </c>
      <c r="S39" s="160"/>
      <c r="T39" s="167"/>
      <c r="U39" s="160"/>
      <c r="V39" s="160"/>
      <c r="W39" s="160"/>
      <c r="X39" s="161">
        <v>0</v>
      </c>
      <c r="Y39" s="161">
        <v>0</v>
      </c>
      <c r="Z39" s="164" t="s">
        <v>676</v>
      </c>
      <c r="AA39" s="165">
        <v>2021</v>
      </c>
      <c r="AB39" s="165">
        <v>9</v>
      </c>
      <c r="AC39" s="165">
        <v>21</v>
      </c>
      <c r="AD39" s="134" t="b">
        <f>IF(ISBLANK(GroupMember[[#This Row],[1. Identifiant interne d’exploitation agricole*]]),"",IF(ISERROR(MATCH(GroupMember[[#This Row],[1. Identifiant interne d’exploitation agricole*]],CertifiedCrop[1. Identifiant interne d’exploitation agricole*],0)),FALSE,TRUE))</f>
        <v>1</v>
      </c>
      <c r="AE39" s="134" t="b">
        <f>IF(ISBLANK(GroupMember[[#This Row],[1. Identifiant interne d’exploitation agricole*]]),"",IF(ISERROR(MATCH(GroupMember[[#This Row],[1. Identifiant interne d’exploitation agricole*]],FarmUnit[1. Identifiant interne d’exploitation agricole*],0)),FALSE,TRUE))</f>
        <v>1</v>
      </c>
      <c r="AF39" s="11" t="str">
        <f t="shared" si="0"/>
        <v>GBONGUE  SINGO ERIC</v>
      </c>
      <c r="AG39" s="58" t="str">
        <f t="shared" si="3"/>
        <v>21/9/2021</v>
      </c>
      <c r="AH39" s="59">
        <f t="shared" si="1"/>
        <v>3</v>
      </c>
      <c r="AI39" s="57">
        <f t="shared" si="2"/>
        <v>0</v>
      </c>
    </row>
    <row r="40" spans="1:35" s="1" customFormat="1" ht="13.15" customHeight="1" x14ac:dyDescent="0.25">
      <c r="A40" s="160" t="s">
        <v>796</v>
      </c>
      <c r="B40" s="160" t="s">
        <v>667</v>
      </c>
      <c r="C40" s="160" t="s">
        <v>796</v>
      </c>
      <c r="D40" s="160" t="s">
        <v>668</v>
      </c>
      <c r="E40" s="160" t="s">
        <v>669</v>
      </c>
      <c r="F40" s="160" t="s">
        <v>670</v>
      </c>
      <c r="G40" s="160" t="s">
        <v>671</v>
      </c>
      <c r="H40" s="161">
        <v>6</v>
      </c>
      <c r="I40" s="160" t="s">
        <v>3365</v>
      </c>
      <c r="J40" s="160">
        <v>1</v>
      </c>
      <c r="K40" s="161">
        <v>2021</v>
      </c>
      <c r="L40" s="167" t="s">
        <v>689</v>
      </c>
      <c r="M40" s="167" t="s">
        <v>790</v>
      </c>
      <c r="N40" s="162" t="s">
        <v>667</v>
      </c>
      <c r="O40" s="160" t="s">
        <v>797</v>
      </c>
      <c r="P40" s="160" t="s">
        <v>675</v>
      </c>
      <c r="Q40" s="163">
        <v>25403</v>
      </c>
      <c r="R40" s="160">
        <v>4</v>
      </c>
      <c r="S40" s="160"/>
      <c r="T40" s="167"/>
      <c r="U40" s="160"/>
      <c r="V40" s="160"/>
      <c r="W40" s="160"/>
      <c r="X40" s="161">
        <v>0</v>
      </c>
      <c r="Y40" s="161">
        <v>0</v>
      </c>
      <c r="Z40" s="164" t="s">
        <v>676</v>
      </c>
      <c r="AA40" s="165">
        <v>2021</v>
      </c>
      <c r="AB40" s="165">
        <v>10</v>
      </c>
      <c r="AC40" s="165">
        <v>7</v>
      </c>
      <c r="AD40" s="134" t="b">
        <f>IF(ISBLANK(GroupMember[[#This Row],[1. Identifiant interne d’exploitation agricole*]]),"",IF(ISERROR(MATCH(GroupMember[[#This Row],[1. Identifiant interne d’exploitation agricole*]],CertifiedCrop[1. Identifiant interne d’exploitation agricole*],0)),FALSE,TRUE))</f>
        <v>1</v>
      </c>
      <c r="AE40" s="134" t="b">
        <f>IF(ISBLANK(GroupMember[[#This Row],[1. Identifiant interne d’exploitation agricole*]]),"",IF(ISERROR(MATCH(GroupMember[[#This Row],[1. Identifiant interne d’exploitation agricole*]],FarmUnit[1. Identifiant interne d’exploitation agricole*],0)),FALSE,TRUE))</f>
        <v>1</v>
      </c>
      <c r="AF40" s="11" t="str">
        <f t="shared" si="0"/>
        <v>DIOMANDE  LOUA</v>
      </c>
      <c r="AG40" s="58" t="str">
        <f t="shared" si="3"/>
        <v>7/10/2021</v>
      </c>
      <c r="AH40" s="59">
        <f t="shared" si="1"/>
        <v>3</v>
      </c>
      <c r="AI40" s="57">
        <f t="shared" si="2"/>
        <v>0</v>
      </c>
    </row>
    <row r="41" spans="1:35" s="1" customFormat="1" ht="13.15" customHeight="1" x14ac:dyDescent="0.25">
      <c r="A41" s="160" t="s">
        <v>798</v>
      </c>
      <c r="B41" s="160" t="s">
        <v>667</v>
      </c>
      <c r="C41" s="160" t="s">
        <v>798</v>
      </c>
      <c r="D41" s="160" t="s">
        <v>712</v>
      </c>
      <c r="E41" s="160" t="s">
        <v>669</v>
      </c>
      <c r="F41" s="160" t="s">
        <v>670</v>
      </c>
      <c r="G41" s="160" t="s">
        <v>671</v>
      </c>
      <c r="H41" s="161">
        <v>6</v>
      </c>
      <c r="I41" s="160" t="s">
        <v>3365</v>
      </c>
      <c r="J41" s="160">
        <v>1</v>
      </c>
      <c r="K41" s="161">
        <v>2021</v>
      </c>
      <c r="L41" s="167" t="s">
        <v>799</v>
      </c>
      <c r="M41" s="167" t="s">
        <v>800</v>
      </c>
      <c r="N41" s="162" t="s">
        <v>667</v>
      </c>
      <c r="O41" s="160" t="s">
        <v>667</v>
      </c>
      <c r="P41" s="160" t="s">
        <v>675</v>
      </c>
      <c r="Q41" s="163">
        <v>25600</v>
      </c>
      <c r="R41" s="160">
        <v>5</v>
      </c>
      <c r="S41" s="160"/>
      <c r="T41" s="167"/>
      <c r="U41" s="160"/>
      <c r="V41" s="160"/>
      <c r="W41" s="160"/>
      <c r="X41" s="161">
        <v>0</v>
      </c>
      <c r="Y41" s="161">
        <v>0</v>
      </c>
      <c r="Z41" s="164" t="s">
        <v>676</v>
      </c>
      <c r="AA41" s="165">
        <v>2021</v>
      </c>
      <c r="AB41" s="165">
        <v>9</v>
      </c>
      <c r="AC41" s="165">
        <v>20</v>
      </c>
      <c r="AD41" s="134" t="b">
        <f>IF(ISBLANK(GroupMember[[#This Row],[1. Identifiant interne d’exploitation agricole*]]),"",IF(ISERROR(MATCH(GroupMember[[#This Row],[1. Identifiant interne d’exploitation agricole*]],CertifiedCrop[1. Identifiant interne d’exploitation agricole*],0)),FALSE,TRUE))</f>
        <v>1</v>
      </c>
      <c r="AE41" s="134" t="b">
        <f>IF(ISBLANK(GroupMember[[#This Row],[1. Identifiant interne d’exploitation agricole*]]),"",IF(ISERROR(MATCH(GroupMember[[#This Row],[1. Identifiant interne d’exploitation agricole*]],FarmUnit[1. Identifiant interne d’exploitation agricole*],0)),FALSE,TRUE))</f>
        <v>1</v>
      </c>
      <c r="AF41" s="11" t="str">
        <f t="shared" si="0"/>
        <v>KONE  GBONGUE (GAN2)</v>
      </c>
      <c r="AG41" s="58" t="str">
        <f t="shared" si="3"/>
        <v>20/9/2021</v>
      </c>
      <c r="AH41" s="59">
        <f t="shared" si="1"/>
        <v>2</v>
      </c>
      <c r="AI41" s="57">
        <f t="shared" si="2"/>
        <v>0</v>
      </c>
    </row>
    <row r="42" spans="1:35" s="1" customFormat="1" ht="13.15" customHeight="1" x14ac:dyDescent="0.25">
      <c r="A42" s="160" t="s">
        <v>801</v>
      </c>
      <c r="B42" s="160" t="s">
        <v>667</v>
      </c>
      <c r="C42" s="160" t="s">
        <v>801</v>
      </c>
      <c r="D42" s="160" t="s">
        <v>712</v>
      </c>
      <c r="E42" s="160" t="s">
        <v>669</v>
      </c>
      <c r="F42" s="160" t="s">
        <v>670</v>
      </c>
      <c r="G42" s="160" t="s">
        <v>671</v>
      </c>
      <c r="H42" s="161">
        <v>9</v>
      </c>
      <c r="I42" s="160" t="s">
        <v>3365</v>
      </c>
      <c r="J42" s="160">
        <v>1</v>
      </c>
      <c r="K42" s="161">
        <v>2021</v>
      </c>
      <c r="L42" s="169" t="s">
        <v>802</v>
      </c>
      <c r="M42" s="169" t="s">
        <v>803</v>
      </c>
      <c r="N42" s="162" t="s">
        <v>667</v>
      </c>
      <c r="O42" s="160" t="s">
        <v>667</v>
      </c>
      <c r="P42" s="160" t="s">
        <v>675</v>
      </c>
      <c r="Q42" s="163" t="s">
        <v>667</v>
      </c>
      <c r="R42" s="160">
        <v>5</v>
      </c>
      <c r="S42" s="160"/>
      <c r="T42" s="169"/>
      <c r="U42" s="160"/>
      <c r="V42" s="160"/>
      <c r="W42" s="160"/>
      <c r="X42" s="161">
        <v>0</v>
      </c>
      <c r="Y42" s="161">
        <v>0</v>
      </c>
      <c r="Z42" s="164" t="s">
        <v>676</v>
      </c>
      <c r="AA42" s="165">
        <v>2021</v>
      </c>
      <c r="AB42" s="165">
        <v>9</v>
      </c>
      <c r="AC42" s="165">
        <v>20</v>
      </c>
      <c r="AD42" s="134" t="b">
        <f>IF(ISBLANK(GroupMember[[#This Row],[1. Identifiant interne d’exploitation agricole*]]),"",IF(ISERROR(MATCH(GroupMember[[#This Row],[1. Identifiant interne d’exploitation agricole*]],CertifiedCrop[1. Identifiant interne d’exploitation agricole*],0)),FALSE,TRUE))</f>
        <v>1</v>
      </c>
      <c r="AE42" s="134" t="b">
        <f>IF(ISBLANK(GroupMember[[#This Row],[1. Identifiant interne d’exploitation agricole*]]),"",IF(ISERROR(MATCH(GroupMember[[#This Row],[1. Identifiant interne d’exploitation agricole*]],FarmUnit[1. Identifiant interne d’exploitation agricole*],0)),FALSE,TRUE))</f>
        <v>1</v>
      </c>
      <c r="AF42" s="11" t="str">
        <f t="shared" si="0"/>
        <v>KONAN MATO ROBERT</v>
      </c>
      <c r="AG42" s="58" t="str">
        <f t="shared" si="3"/>
        <v>20/9/2021</v>
      </c>
      <c r="AH42" s="59">
        <f t="shared" si="1"/>
        <v>2</v>
      </c>
      <c r="AI42" s="57">
        <f t="shared" si="2"/>
        <v>0</v>
      </c>
    </row>
    <row r="43" spans="1:35" s="1" customFormat="1" ht="13.15" customHeight="1" x14ac:dyDescent="0.25">
      <c r="A43" s="160" t="s">
        <v>804</v>
      </c>
      <c r="B43" s="160" t="s">
        <v>667</v>
      </c>
      <c r="C43" s="160" t="s">
        <v>804</v>
      </c>
      <c r="D43" s="160" t="s">
        <v>668</v>
      </c>
      <c r="E43" s="160" t="s">
        <v>669</v>
      </c>
      <c r="F43" s="160" t="s">
        <v>670</v>
      </c>
      <c r="G43" s="160" t="s">
        <v>671</v>
      </c>
      <c r="H43" s="161">
        <v>6</v>
      </c>
      <c r="I43" s="160" t="s">
        <v>3365</v>
      </c>
      <c r="J43" s="160">
        <v>1</v>
      </c>
      <c r="K43" s="161">
        <v>2021</v>
      </c>
      <c r="L43" s="169" t="s">
        <v>805</v>
      </c>
      <c r="M43" s="169" t="s">
        <v>806</v>
      </c>
      <c r="N43" s="162" t="s">
        <v>667</v>
      </c>
      <c r="O43" s="160" t="s">
        <v>667</v>
      </c>
      <c r="P43" s="160" t="s">
        <v>675</v>
      </c>
      <c r="Q43" s="163">
        <v>26146</v>
      </c>
      <c r="R43" s="160">
        <v>4</v>
      </c>
      <c r="S43" s="160"/>
      <c r="T43" s="169"/>
      <c r="U43" s="160"/>
      <c r="V43" s="160"/>
      <c r="W43" s="160"/>
      <c r="X43" s="161">
        <v>0</v>
      </c>
      <c r="Y43" s="161">
        <v>0</v>
      </c>
      <c r="Z43" s="164" t="s">
        <v>676</v>
      </c>
      <c r="AA43" s="165">
        <v>2021</v>
      </c>
      <c r="AB43" s="165">
        <v>9</v>
      </c>
      <c r="AC43" s="165">
        <v>18</v>
      </c>
      <c r="AD43" s="134" t="b">
        <f>IF(ISBLANK(GroupMember[[#This Row],[1. Identifiant interne d’exploitation agricole*]]),"",IF(ISERROR(MATCH(GroupMember[[#This Row],[1. Identifiant interne d’exploitation agricole*]],CertifiedCrop[1. Identifiant interne d’exploitation agricole*],0)),FALSE,TRUE))</f>
        <v>1</v>
      </c>
      <c r="AE43" s="134" t="b">
        <f>IF(ISBLANK(GroupMember[[#This Row],[1. Identifiant interne d’exploitation agricole*]]),"",IF(ISERROR(MATCH(GroupMember[[#This Row],[1. Identifiant interne d’exploitation agricole*]],FarmUnit[1. Identifiant interne d’exploitation agricole*],0)),FALSE,TRUE))</f>
        <v>1</v>
      </c>
      <c r="AF43" s="11" t="str">
        <f t="shared" si="0"/>
        <v>SEDE  KONE</v>
      </c>
      <c r="AG43" s="58" t="str">
        <f t="shared" si="3"/>
        <v>18/9/2021</v>
      </c>
      <c r="AH43" s="59">
        <f t="shared" si="1"/>
        <v>3</v>
      </c>
      <c r="AI43" s="57">
        <f t="shared" si="2"/>
        <v>0</v>
      </c>
    </row>
    <row r="44" spans="1:35" s="1" customFormat="1" ht="13.15" customHeight="1" x14ac:dyDescent="0.25">
      <c r="A44" s="160" t="s">
        <v>807</v>
      </c>
      <c r="B44" s="160" t="s">
        <v>667</v>
      </c>
      <c r="C44" s="160" t="s">
        <v>807</v>
      </c>
      <c r="D44" s="160" t="s">
        <v>668</v>
      </c>
      <c r="E44" s="160" t="s">
        <v>669</v>
      </c>
      <c r="F44" s="160" t="s">
        <v>670</v>
      </c>
      <c r="G44" s="160" t="s">
        <v>671</v>
      </c>
      <c r="H44" s="161">
        <v>7</v>
      </c>
      <c r="I44" s="160" t="s">
        <v>3365</v>
      </c>
      <c r="J44" s="160">
        <v>1</v>
      </c>
      <c r="K44" s="161">
        <v>2021</v>
      </c>
      <c r="L44" s="169" t="s">
        <v>689</v>
      </c>
      <c r="M44" s="169" t="s">
        <v>808</v>
      </c>
      <c r="N44" s="162" t="s">
        <v>809</v>
      </c>
      <c r="O44" s="160" t="s">
        <v>810</v>
      </c>
      <c r="P44" s="160" t="s">
        <v>675</v>
      </c>
      <c r="Q44" s="163">
        <v>26665</v>
      </c>
      <c r="R44" s="160">
        <v>5</v>
      </c>
      <c r="S44" s="160"/>
      <c r="T44" s="169"/>
      <c r="U44" s="160"/>
      <c r="V44" s="160"/>
      <c r="W44" s="160"/>
      <c r="X44" s="161">
        <v>0</v>
      </c>
      <c r="Y44" s="161">
        <v>0</v>
      </c>
      <c r="Z44" s="164" t="s">
        <v>676</v>
      </c>
      <c r="AA44" s="165">
        <v>2021</v>
      </c>
      <c r="AB44" s="165">
        <v>9</v>
      </c>
      <c r="AC44" s="165">
        <v>18</v>
      </c>
      <c r="AD44" s="134" t="b">
        <f>IF(ISBLANK(GroupMember[[#This Row],[1. Identifiant interne d’exploitation agricole*]]),"",IF(ISERROR(MATCH(GroupMember[[#This Row],[1. Identifiant interne d’exploitation agricole*]],CertifiedCrop[1. Identifiant interne d’exploitation agricole*],0)),FALSE,TRUE))</f>
        <v>1</v>
      </c>
      <c r="AE44" s="134" t="b">
        <f>IF(ISBLANK(GroupMember[[#This Row],[1. Identifiant interne d’exploitation agricole*]]),"",IF(ISERROR(MATCH(GroupMember[[#This Row],[1. Identifiant interne d’exploitation agricole*]],FarmUnit[1. Identifiant interne d’exploitation agricole*],0)),FALSE,TRUE))</f>
        <v>1</v>
      </c>
      <c r="AF44" s="11" t="str">
        <f t="shared" si="0"/>
        <v>DIOMANDE  GBONGUE (GAN 1)</v>
      </c>
      <c r="AG44" s="58" t="str">
        <f t="shared" si="3"/>
        <v>18/9/2021</v>
      </c>
      <c r="AH44" s="59">
        <f t="shared" si="1"/>
        <v>3</v>
      </c>
      <c r="AI44" s="57">
        <f t="shared" si="2"/>
        <v>0</v>
      </c>
    </row>
    <row r="45" spans="1:35" s="1" customFormat="1" ht="13.15" customHeight="1" x14ac:dyDescent="0.25">
      <c r="A45" s="160" t="s">
        <v>811</v>
      </c>
      <c r="B45" s="160" t="s">
        <v>667</v>
      </c>
      <c r="C45" s="160" t="s">
        <v>811</v>
      </c>
      <c r="D45" s="160" t="s">
        <v>668</v>
      </c>
      <c r="E45" s="160" t="s">
        <v>669</v>
      </c>
      <c r="F45" s="160" t="s">
        <v>670</v>
      </c>
      <c r="G45" s="160" t="s">
        <v>671</v>
      </c>
      <c r="H45" s="161">
        <v>4.5</v>
      </c>
      <c r="I45" s="160" t="s">
        <v>3365</v>
      </c>
      <c r="J45" s="160">
        <v>1</v>
      </c>
      <c r="K45" s="161">
        <v>2021</v>
      </c>
      <c r="L45" s="169" t="s">
        <v>689</v>
      </c>
      <c r="M45" s="169" t="s">
        <v>812</v>
      </c>
      <c r="N45" s="162" t="s">
        <v>667</v>
      </c>
      <c r="O45" s="160" t="s">
        <v>667</v>
      </c>
      <c r="P45" s="160" t="s">
        <v>675</v>
      </c>
      <c r="Q45" s="163">
        <v>27090</v>
      </c>
      <c r="R45" s="160">
        <v>7</v>
      </c>
      <c r="S45" s="160"/>
      <c r="T45" s="169"/>
      <c r="U45" s="160"/>
      <c r="V45" s="160"/>
      <c r="W45" s="160"/>
      <c r="X45" s="161">
        <v>0</v>
      </c>
      <c r="Y45" s="161">
        <v>0</v>
      </c>
      <c r="Z45" s="164" t="s">
        <v>676</v>
      </c>
      <c r="AA45" s="165">
        <v>2021</v>
      </c>
      <c r="AB45" s="165">
        <v>9</v>
      </c>
      <c r="AC45" s="165">
        <v>17</v>
      </c>
      <c r="AD45" s="134" t="b">
        <f>IF(ISBLANK(GroupMember[[#This Row],[1. Identifiant interne d’exploitation agricole*]]),"",IF(ISERROR(MATCH(GroupMember[[#This Row],[1. Identifiant interne d’exploitation agricole*]],CertifiedCrop[1. Identifiant interne d’exploitation agricole*],0)),FALSE,TRUE))</f>
        <v>1</v>
      </c>
      <c r="AE45" s="134" t="b">
        <f>IF(ISBLANK(GroupMember[[#This Row],[1. Identifiant interne d’exploitation agricole*]]),"",IF(ISERROR(MATCH(GroupMember[[#This Row],[1. Identifiant interne d’exploitation agricole*]],FarmUnit[1. Identifiant interne d’exploitation agricole*],0)),FALSE,TRUE))</f>
        <v>1</v>
      </c>
      <c r="AF45" s="11" t="str">
        <f t="shared" si="0"/>
        <v>DIOMANDE  GBONGUE MICKAEL</v>
      </c>
      <c r="AG45" s="58" t="str">
        <f t="shared" si="3"/>
        <v>17/9/2021</v>
      </c>
      <c r="AH45" s="59">
        <f t="shared" si="1"/>
        <v>3</v>
      </c>
      <c r="AI45" s="57">
        <f t="shared" si="2"/>
        <v>0</v>
      </c>
    </row>
    <row r="46" spans="1:35" s="1" customFormat="1" ht="13.15" customHeight="1" x14ac:dyDescent="0.25">
      <c r="A46" s="160" t="s">
        <v>813</v>
      </c>
      <c r="B46" s="160" t="s">
        <v>667</v>
      </c>
      <c r="C46" s="160" t="s">
        <v>813</v>
      </c>
      <c r="D46" s="160" t="s">
        <v>669</v>
      </c>
      <c r="E46" s="160" t="s">
        <v>669</v>
      </c>
      <c r="F46" s="160" t="s">
        <v>670</v>
      </c>
      <c r="G46" s="160" t="s">
        <v>671</v>
      </c>
      <c r="H46" s="161">
        <v>7</v>
      </c>
      <c r="I46" s="160" t="s">
        <v>3365</v>
      </c>
      <c r="J46" s="160">
        <v>1</v>
      </c>
      <c r="K46" s="161">
        <v>2021</v>
      </c>
      <c r="L46" s="169" t="s">
        <v>814</v>
      </c>
      <c r="M46" s="169" t="s">
        <v>815</v>
      </c>
      <c r="N46" s="162" t="s">
        <v>667</v>
      </c>
      <c r="O46" s="160" t="s">
        <v>816</v>
      </c>
      <c r="P46" s="160" t="s">
        <v>675</v>
      </c>
      <c r="Q46" s="163">
        <v>27030</v>
      </c>
      <c r="R46" s="160">
        <v>5</v>
      </c>
      <c r="S46" s="160"/>
      <c r="T46" s="169"/>
      <c r="U46" s="160"/>
      <c r="V46" s="160"/>
      <c r="W46" s="160"/>
      <c r="X46" s="161">
        <v>0</v>
      </c>
      <c r="Y46" s="161">
        <v>0</v>
      </c>
      <c r="Z46" s="164" t="s">
        <v>676</v>
      </c>
      <c r="AA46" s="165">
        <v>2021</v>
      </c>
      <c r="AB46" s="165">
        <v>9</v>
      </c>
      <c r="AC46" s="165">
        <v>18</v>
      </c>
      <c r="AD46" s="134" t="b">
        <f>IF(ISBLANK(GroupMember[[#This Row],[1. Identifiant interne d’exploitation agricole*]]),"",IF(ISERROR(MATCH(GroupMember[[#This Row],[1. Identifiant interne d’exploitation agricole*]],CertifiedCrop[1. Identifiant interne d’exploitation agricole*],0)),FALSE,TRUE))</f>
        <v>1</v>
      </c>
      <c r="AE46" s="134" t="b">
        <f>IF(ISBLANK(GroupMember[[#This Row],[1. Identifiant interne d’exploitation agricole*]]),"",IF(ISERROR(MATCH(GroupMember[[#This Row],[1. Identifiant interne d’exploitation agricole*]],FarmUnit[1. Identifiant interne d’exploitation agricole*],0)),FALSE,TRUE))</f>
        <v>1</v>
      </c>
      <c r="AF46" s="11" t="str">
        <f t="shared" si="0"/>
        <v>MAINGA  MOMINE JOSEPH</v>
      </c>
      <c r="AG46" s="58" t="str">
        <f t="shared" si="3"/>
        <v>18/9/2021</v>
      </c>
      <c r="AH46" s="59">
        <f t="shared" si="1"/>
        <v>3</v>
      </c>
      <c r="AI46" s="57">
        <f t="shared" si="2"/>
        <v>0</v>
      </c>
    </row>
    <row r="47" spans="1:35" s="1" customFormat="1" ht="13.15" customHeight="1" x14ac:dyDescent="0.25">
      <c r="A47" s="160" t="s">
        <v>817</v>
      </c>
      <c r="B47" s="160" t="s">
        <v>667</v>
      </c>
      <c r="C47" s="160" t="s">
        <v>817</v>
      </c>
      <c r="D47" s="160" t="s">
        <v>669</v>
      </c>
      <c r="E47" s="160" t="s">
        <v>669</v>
      </c>
      <c r="F47" s="160" t="s">
        <v>670</v>
      </c>
      <c r="G47" s="160" t="s">
        <v>671</v>
      </c>
      <c r="H47" s="161">
        <v>5</v>
      </c>
      <c r="I47" s="160" t="s">
        <v>3365</v>
      </c>
      <c r="J47" s="160">
        <v>1</v>
      </c>
      <c r="K47" s="161">
        <v>2021</v>
      </c>
      <c r="L47" s="169" t="s">
        <v>683</v>
      </c>
      <c r="M47" s="169" t="s">
        <v>818</v>
      </c>
      <c r="N47" s="162" t="s">
        <v>819</v>
      </c>
      <c r="O47" s="160" t="s">
        <v>820</v>
      </c>
      <c r="P47" s="160" t="s">
        <v>675</v>
      </c>
      <c r="Q47" s="163">
        <v>26674</v>
      </c>
      <c r="R47" s="160">
        <v>3</v>
      </c>
      <c r="S47" s="160"/>
      <c r="T47" s="169"/>
      <c r="U47" s="160"/>
      <c r="V47" s="160"/>
      <c r="W47" s="160"/>
      <c r="X47" s="161">
        <v>0</v>
      </c>
      <c r="Y47" s="161">
        <v>0</v>
      </c>
      <c r="Z47" s="164" t="s">
        <v>676</v>
      </c>
      <c r="AA47" s="165">
        <v>2021</v>
      </c>
      <c r="AB47" s="165">
        <v>9</v>
      </c>
      <c r="AC47" s="165">
        <v>17</v>
      </c>
      <c r="AD47" s="134" t="b">
        <f>IF(ISBLANK(GroupMember[[#This Row],[1. Identifiant interne d’exploitation agricole*]]),"",IF(ISERROR(MATCH(GroupMember[[#This Row],[1. Identifiant interne d’exploitation agricole*]],CertifiedCrop[1. Identifiant interne d’exploitation agricole*],0)),FALSE,TRUE))</f>
        <v>1</v>
      </c>
      <c r="AE47" s="134" t="b">
        <f>IF(ISBLANK(GroupMember[[#This Row],[1. Identifiant interne d’exploitation agricole*]]),"",IF(ISERROR(MATCH(GroupMember[[#This Row],[1. Identifiant interne d’exploitation agricole*]],FarmUnit[1. Identifiant interne d’exploitation agricole*],0)),FALSE,TRUE))</f>
        <v>1</v>
      </c>
      <c r="AF47" s="11" t="str">
        <f t="shared" si="0"/>
        <v>SOUMAHORO  TIA KOBY</v>
      </c>
      <c r="AG47" s="58" t="str">
        <f t="shared" si="3"/>
        <v>17/9/2021</v>
      </c>
      <c r="AH47" s="59">
        <f t="shared" si="1"/>
        <v>3</v>
      </c>
      <c r="AI47" s="57">
        <f t="shared" si="2"/>
        <v>0</v>
      </c>
    </row>
    <row r="48" spans="1:35" s="1" customFormat="1" ht="13.15" customHeight="1" x14ac:dyDescent="0.25">
      <c r="A48" s="160" t="s">
        <v>821</v>
      </c>
      <c r="B48" s="160" t="s">
        <v>667</v>
      </c>
      <c r="C48" s="160" t="s">
        <v>821</v>
      </c>
      <c r="D48" s="160" t="s">
        <v>668</v>
      </c>
      <c r="E48" s="160" t="s">
        <v>669</v>
      </c>
      <c r="F48" s="160" t="s">
        <v>670</v>
      </c>
      <c r="G48" s="160" t="s">
        <v>671</v>
      </c>
      <c r="H48" s="161">
        <v>8</v>
      </c>
      <c r="I48" s="160" t="s">
        <v>3365</v>
      </c>
      <c r="J48" s="160">
        <v>1</v>
      </c>
      <c r="K48" s="161">
        <v>2021</v>
      </c>
      <c r="L48" s="169" t="s">
        <v>730</v>
      </c>
      <c r="M48" s="169" t="s">
        <v>672</v>
      </c>
      <c r="N48" s="162" t="s">
        <v>667</v>
      </c>
      <c r="O48" s="160" t="s">
        <v>822</v>
      </c>
      <c r="P48" s="160" t="s">
        <v>675</v>
      </c>
      <c r="Q48" s="163">
        <v>23422</v>
      </c>
      <c r="R48" s="160">
        <v>5</v>
      </c>
      <c r="S48" s="160"/>
      <c r="T48" s="169"/>
      <c r="U48" s="160"/>
      <c r="V48" s="160"/>
      <c r="W48" s="160"/>
      <c r="X48" s="161">
        <v>0</v>
      </c>
      <c r="Y48" s="161">
        <v>0</v>
      </c>
      <c r="Z48" s="164" t="s">
        <v>676</v>
      </c>
      <c r="AA48" s="165">
        <v>2021</v>
      </c>
      <c r="AB48" s="165">
        <v>9</v>
      </c>
      <c r="AC48" s="165">
        <v>16</v>
      </c>
      <c r="AD48" s="134" t="b">
        <f>IF(ISBLANK(GroupMember[[#This Row],[1. Identifiant interne d’exploitation agricole*]]),"",IF(ISERROR(MATCH(GroupMember[[#This Row],[1. Identifiant interne d’exploitation agricole*]],CertifiedCrop[1. Identifiant interne d’exploitation agricole*],0)),FALSE,TRUE))</f>
        <v>1</v>
      </c>
      <c r="AE48" s="134" t="b">
        <f>IF(ISBLANK(GroupMember[[#This Row],[1. Identifiant interne d’exploitation agricole*]]),"",IF(ISERROR(MATCH(GroupMember[[#This Row],[1. Identifiant interne d’exploitation agricole*]],FarmUnit[1. Identifiant interne d’exploitation agricole*],0)),FALSE,TRUE))</f>
        <v>1</v>
      </c>
      <c r="AF48" s="11" t="str">
        <f t="shared" si="0"/>
        <v>DROH BAKAYOKO</v>
      </c>
      <c r="AG48" s="58" t="str">
        <f t="shared" si="3"/>
        <v>16/9/2021</v>
      </c>
      <c r="AH48" s="59">
        <f t="shared" si="1"/>
        <v>3</v>
      </c>
      <c r="AI48" s="57">
        <f t="shared" si="2"/>
        <v>0</v>
      </c>
    </row>
    <row r="49" spans="1:35" s="1" customFormat="1" ht="13.15" customHeight="1" x14ac:dyDescent="0.25">
      <c r="A49" s="160" t="s">
        <v>823</v>
      </c>
      <c r="B49" s="160" t="s">
        <v>667</v>
      </c>
      <c r="C49" s="160" t="s">
        <v>823</v>
      </c>
      <c r="D49" s="160" t="s">
        <v>824</v>
      </c>
      <c r="E49" s="160" t="s">
        <v>669</v>
      </c>
      <c r="F49" s="160" t="s">
        <v>670</v>
      </c>
      <c r="G49" s="160" t="s">
        <v>671</v>
      </c>
      <c r="H49" s="161">
        <v>7</v>
      </c>
      <c r="I49" s="160" t="s">
        <v>3365</v>
      </c>
      <c r="J49" s="160">
        <v>1</v>
      </c>
      <c r="K49" s="161">
        <v>2021</v>
      </c>
      <c r="L49" s="169" t="s">
        <v>825</v>
      </c>
      <c r="M49" s="169" t="s">
        <v>826</v>
      </c>
      <c r="N49" s="162" t="s">
        <v>667</v>
      </c>
      <c r="O49" s="160" t="s">
        <v>667</v>
      </c>
      <c r="P49" s="160" t="s">
        <v>675</v>
      </c>
      <c r="Q49" s="163">
        <v>25327</v>
      </c>
      <c r="R49" s="160">
        <v>5</v>
      </c>
      <c r="S49" s="160"/>
      <c r="T49" s="169"/>
      <c r="U49" s="160"/>
      <c r="V49" s="160"/>
      <c r="W49" s="160"/>
      <c r="X49" s="161">
        <v>0</v>
      </c>
      <c r="Y49" s="161">
        <v>0</v>
      </c>
      <c r="Z49" s="164" t="s">
        <v>676</v>
      </c>
      <c r="AA49" s="165">
        <v>2021</v>
      </c>
      <c r="AB49" s="165">
        <v>9</v>
      </c>
      <c r="AC49" s="165">
        <v>16</v>
      </c>
      <c r="AD49" s="134" t="b">
        <f>IF(ISBLANK(GroupMember[[#This Row],[1. Identifiant interne d’exploitation agricole*]]),"",IF(ISERROR(MATCH(GroupMember[[#This Row],[1. Identifiant interne d’exploitation agricole*]],CertifiedCrop[1. Identifiant interne d’exploitation agricole*],0)),FALSE,TRUE))</f>
        <v>1</v>
      </c>
      <c r="AE49" s="134" t="b">
        <f>IF(ISBLANK(GroupMember[[#This Row],[1. Identifiant interne d’exploitation agricole*]]),"",IF(ISERROR(MATCH(GroupMember[[#This Row],[1. Identifiant interne d’exploitation agricole*]],FarmUnit[1. Identifiant interne d’exploitation agricole*],0)),FALSE,TRUE))</f>
        <v>1</v>
      </c>
      <c r="AF49" s="11" t="str">
        <f t="shared" si="0"/>
        <v>DROGON BAKAYOKO MICHEL (KPATA)</v>
      </c>
      <c r="AG49" s="58" t="str">
        <f t="shared" si="3"/>
        <v>16/9/2021</v>
      </c>
      <c r="AH49" s="59">
        <f t="shared" si="1"/>
        <v>3</v>
      </c>
      <c r="AI49" s="57">
        <f t="shared" si="2"/>
        <v>0</v>
      </c>
    </row>
    <row r="50" spans="1:35" s="1" customFormat="1" ht="13.15" customHeight="1" x14ac:dyDescent="0.25">
      <c r="A50" s="160" t="s">
        <v>827</v>
      </c>
      <c r="B50" s="160" t="s">
        <v>667</v>
      </c>
      <c r="C50" s="160" t="s">
        <v>827</v>
      </c>
      <c r="D50" s="160" t="s">
        <v>668</v>
      </c>
      <c r="E50" s="160" t="s">
        <v>669</v>
      </c>
      <c r="F50" s="160" t="s">
        <v>670</v>
      </c>
      <c r="G50" s="160" t="s">
        <v>671</v>
      </c>
      <c r="H50" s="161">
        <v>6</v>
      </c>
      <c r="I50" s="160" t="s">
        <v>3365</v>
      </c>
      <c r="J50" s="160">
        <v>1</v>
      </c>
      <c r="K50" s="161">
        <v>2021</v>
      </c>
      <c r="L50" s="169" t="s">
        <v>713</v>
      </c>
      <c r="M50" s="169" t="s">
        <v>828</v>
      </c>
      <c r="N50" s="162" t="s">
        <v>667</v>
      </c>
      <c r="O50" s="160" t="s">
        <v>667</v>
      </c>
      <c r="P50" s="160" t="s">
        <v>675</v>
      </c>
      <c r="Q50" s="163">
        <v>22007</v>
      </c>
      <c r="R50" s="160">
        <v>8</v>
      </c>
      <c r="S50" s="160"/>
      <c r="T50" s="169"/>
      <c r="U50" s="160"/>
      <c r="V50" s="160"/>
      <c r="W50" s="160"/>
      <c r="X50" s="161">
        <v>0</v>
      </c>
      <c r="Y50" s="161">
        <v>0</v>
      </c>
      <c r="Z50" s="164" t="s">
        <v>676</v>
      </c>
      <c r="AA50" s="165">
        <v>2021</v>
      </c>
      <c r="AB50" s="165">
        <v>9</v>
      </c>
      <c r="AC50" s="165">
        <v>17</v>
      </c>
      <c r="AD50" s="135" t="b">
        <f>IF(ISBLANK(GroupMember[[#This Row],[1. Identifiant interne d’exploitation agricole*]]),"",IF(ISERROR(MATCH(GroupMember[[#This Row],[1. Identifiant interne d’exploitation agricole*]],CertifiedCrop[1. Identifiant interne d’exploitation agricole*],0)),FALSE,TRUE))</f>
        <v>1</v>
      </c>
      <c r="AE50" s="135" t="b">
        <f>IF(ISBLANK(GroupMember[[#This Row],[1. Identifiant interne d’exploitation agricole*]]),"",IF(ISERROR(MATCH(GroupMember[[#This Row],[1. Identifiant interne d’exploitation agricole*]],FarmUnit[1. Identifiant interne d’exploitation agricole*],0)),FALSE,TRUE))</f>
        <v>1</v>
      </c>
      <c r="AF50" s="11" t="str">
        <f t="shared" si="0"/>
        <v>BAKAYOKO  TIA EMMANUEL</v>
      </c>
      <c r="AG50" s="58" t="str">
        <f t="shared" si="3"/>
        <v>17/9/2021</v>
      </c>
      <c r="AH50" s="59">
        <f t="shared" si="1"/>
        <v>3</v>
      </c>
      <c r="AI50" s="57">
        <f t="shared" si="2"/>
        <v>0</v>
      </c>
    </row>
    <row r="51" spans="1:35" ht="13.5" x14ac:dyDescent="0.25">
      <c r="A51" s="160" t="s">
        <v>829</v>
      </c>
      <c r="B51" s="160" t="s">
        <v>667</v>
      </c>
      <c r="C51" s="160" t="s">
        <v>829</v>
      </c>
      <c r="D51" s="160" t="s">
        <v>668</v>
      </c>
      <c r="E51" s="160" t="s">
        <v>669</v>
      </c>
      <c r="F51" s="160" t="s">
        <v>670</v>
      </c>
      <c r="G51" s="160" t="s">
        <v>671</v>
      </c>
      <c r="H51" s="161">
        <v>8</v>
      </c>
      <c r="I51" s="160" t="s">
        <v>3365</v>
      </c>
      <c r="J51" s="160">
        <v>1</v>
      </c>
      <c r="K51" s="161">
        <v>2021</v>
      </c>
      <c r="L51" s="169" t="s">
        <v>689</v>
      </c>
      <c r="M51" s="169" t="s">
        <v>830</v>
      </c>
      <c r="N51" s="162" t="s">
        <v>831</v>
      </c>
      <c r="O51" s="160" t="s">
        <v>667</v>
      </c>
      <c r="P51" s="160" t="s">
        <v>675</v>
      </c>
      <c r="Q51" s="163" t="s">
        <v>667</v>
      </c>
      <c r="R51" s="160">
        <v>3</v>
      </c>
      <c r="S51" s="160"/>
      <c r="T51" s="169"/>
      <c r="U51" s="160"/>
      <c r="V51" s="160"/>
      <c r="W51" s="160"/>
      <c r="X51" s="161">
        <v>0</v>
      </c>
      <c r="Y51" s="161">
        <v>0</v>
      </c>
      <c r="Z51" s="164" t="s">
        <v>676</v>
      </c>
      <c r="AA51" s="165">
        <v>2021</v>
      </c>
      <c r="AB51" s="165">
        <v>9</v>
      </c>
      <c r="AC51" s="165">
        <v>16</v>
      </c>
      <c r="AD51" s="170" t="b">
        <f>IF(ISBLANK(GroupMember[[#This Row],[1. Identifiant interne d’exploitation agricole*]]),"",IF(ISERROR(MATCH(GroupMember[[#This Row],[1. Identifiant interne d’exploitation agricole*]],CertifiedCrop[1. Identifiant interne d’exploitation agricole*],0)),FALSE,TRUE))</f>
        <v>1</v>
      </c>
      <c r="AE51" s="170" t="b">
        <f>IF(ISBLANK(GroupMember[[#This Row],[1. Identifiant interne d’exploitation agricole*]]),"",IF(ISERROR(MATCH(GroupMember[[#This Row],[1. Identifiant interne d’exploitation agricole*]],FarmUnit[1. Identifiant interne d’exploitation agricole*],0)),FALSE,TRUE))</f>
        <v>1</v>
      </c>
      <c r="AF51" s="11" t="str">
        <f t="shared" ref="AF51:AF114" si="4">IFERROR(CONCATENATE(L51," ",M51),"")</f>
        <v>DIOMANDE  GBONGUE RICKSON</v>
      </c>
      <c r="AG51" s="171" t="str">
        <f t="shared" ref="AG51:AG114" si="5">CONCATENATE(AC51,"/",AB51,"/",AA51)</f>
        <v>16/9/2021</v>
      </c>
      <c r="AH51" s="59">
        <f t="shared" si="1"/>
        <v>3</v>
      </c>
      <c r="AI51" s="57">
        <f t="shared" ref="AI51:AI114" si="6">IF((X51+Y51/12)&lt;0,"",(X51+Y51/12))</f>
        <v>0</v>
      </c>
    </row>
    <row r="52" spans="1:35" ht="13.5" x14ac:dyDescent="0.25">
      <c r="A52" s="160" t="s">
        <v>832</v>
      </c>
      <c r="B52" s="160" t="s">
        <v>667</v>
      </c>
      <c r="C52" s="160" t="s">
        <v>832</v>
      </c>
      <c r="D52" s="160" t="s">
        <v>668</v>
      </c>
      <c r="E52" s="160" t="s">
        <v>669</v>
      </c>
      <c r="F52" s="160" t="s">
        <v>670</v>
      </c>
      <c r="G52" s="160" t="s">
        <v>671</v>
      </c>
      <c r="H52" s="161">
        <v>7</v>
      </c>
      <c r="I52" s="160" t="s">
        <v>3365</v>
      </c>
      <c r="J52" s="160">
        <v>1</v>
      </c>
      <c r="K52" s="161">
        <v>2021</v>
      </c>
      <c r="L52" s="169" t="s">
        <v>672</v>
      </c>
      <c r="M52" s="169" t="s">
        <v>833</v>
      </c>
      <c r="N52" s="162" t="s">
        <v>667</v>
      </c>
      <c r="O52" s="160" t="s">
        <v>834</v>
      </c>
      <c r="P52" s="160" t="s">
        <v>675</v>
      </c>
      <c r="Q52" s="163">
        <v>24507</v>
      </c>
      <c r="R52" s="160">
        <v>5</v>
      </c>
      <c r="S52" s="160"/>
      <c r="T52" s="169"/>
      <c r="U52" s="160"/>
      <c r="V52" s="160"/>
      <c r="W52" s="160"/>
      <c r="X52" s="161">
        <v>0</v>
      </c>
      <c r="Y52" s="161">
        <v>0</v>
      </c>
      <c r="Z52" s="164" t="s">
        <v>676</v>
      </c>
      <c r="AA52" s="165">
        <v>2021</v>
      </c>
      <c r="AB52" s="165">
        <v>9</v>
      </c>
      <c r="AC52" s="165">
        <v>15</v>
      </c>
      <c r="AD52" s="170" t="b">
        <f>IF(ISBLANK(GroupMember[[#This Row],[1. Identifiant interne d’exploitation agricole*]]),"",IF(ISERROR(MATCH(GroupMember[[#This Row],[1. Identifiant interne d’exploitation agricole*]],CertifiedCrop[1. Identifiant interne d’exploitation agricole*],0)),FALSE,TRUE))</f>
        <v>1</v>
      </c>
      <c r="AE52" s="170" t="b">
        <f>IF(ISBLANK(GroupMember[[#This Row],[1. Identifiant interne d’exploitation agricole*]]),"",IF(ISERROR(MATCH(GroupMember[[#This Row],[1. Identifiant interne d’exploitation agricole*]],FarmUnit[1. Identifiant interne d’exploitation agricole*],0)),FALSE,TRUE))</f>
        <v>1</v>
      </c>
      <c r="AF52" s="11" t="str">
        <f t="shared" si="4"/>
        <v>BAKAYOKO SAHI LUCIEN</v>
      </c>
      <c r="AG52" s="171" t="str">
        <f t="shared" si="5"/>
        <v>15/9/2021</v>
      </c>
      <c r="AH52" s="59">
        <f t="shared" si="1"/>
        <v>3</v>
      </c>
      <c r="AI52" s="57">
        <f t="shared" si="6"/>
        <v>0</v>
      </c>
    </row>
    <row r="53" spans="1:35" ht="13.5" x14ac:dyDescent="0.25">
      <c r="A53" s="160" t="s">
        <v>835</v>
      </c>
      <c r="B53" s="160" t="s">
        <v>667</v>
      </c>
      <c r="C53" s="160" t="s">
        <v>835</v>
      </c>
      <c r="D53" s="160" t="s">
        <v>668</v>
      </c>
      <c r="E53" s="160" t="s">
        <v>669</v>
      </c>
      <c r="F53" s="160" t="s">
        <v>670</v>
      </c>
      <c r="G53" s="160" t="s">
        <v>671</v>
      </c>
      <c r="H53" s="161">
        <v>4</v>
      </c>
      <c r="I53" s="160" t="s">
        <v>3365</v>
      </c>
      <c r="J53" s="160">
        <v>1</v>
      </c>
      <c r="K53" s="161">
        <v>2021</v>
      </c>
      <c r="L53" s="169" t="s">
        <v>836</v>
      </c>
      <c r="M53" s="169" t="s">
        <v>837</v>
      </c>
      <c r="N53" s="162" t="s">
        <v>667</v>
      </c>
      <c r="O53" s="160" t="s">
        <v>838</v>
      </c>
      <c r="P53" s="160" t="s">
        <v>675</v>
      </c>
      <c r="Q53" s="163">
        <v>29952</v>
      </c>
      <c r="R53" s="160">
        <v>3</v>
      </c>
      <c r="S53" s="160"/>
      <c r="T53" s="169"/>
      <c r="U53" s="160"/>
      <c r="V53" s="160"/>
      <c r="W53" s="160"/>
      <c r="X53" s="161">
        <v>0</v>
      </c>
      <c r="Y53" s="161">
        <v>0</v>
      </c>
      <c r="Z53" s="164" t="s">
        <v>676</v>
      </c>
      <c r="AA53" s="165">
        <v>2021</v>
      </c>
      <c r="AB53" s="165">
        <v>9</v>
      </c>
      <c r="AC53" s="165">
        <v>14</v>
      </c>
      <c r="AD53" s="170" t="b">
        <f>IF(ISBLANK(GroupMember[[#This Row],[1. Identifiant interne d’exploitation agricole*]]),"",IF(ISERROR(MATCH(GroupMember[[#This Row],[1. Identifiant interne d’exploitation agricole*]],CertifiedCrop[1. Identifiant interne d’exploitation agricole*],0)),FALSE,TRUE))</f>
        <v>1</v>
      </c>
      <c r="AE53" s="170" t="b">
        <f>IF(ISBLANK(GroupMember[[#This Row],[1. Identifiant interne d’exploitation agricole*]]),"",IF(ISERROR(MATCH(GroupMember[[#This Row],[1. Identifiant interne d’exploitation agricole*]],FarmUnit[1. Identifiant interne d’exploitation agricole*],0)),FALSE,TRUE))</f>
        <v>1</v>
      </c>
      <c r="AF53" s="11" t="str">
        <f t="shared" si="4"/>
        <v>OULAHI  GNAGNAN PAULINE</v>
      </c>
      <c r="AG53" s="171" t="str">
        <f t="shared" si="5"/>
        <v>14/9/2021</v>
      </c>
      <c r="AH53" s="59">
        <f t="shared" si="1"/>
        <v>4</v>
      </c>
      <c r="AI53" s="57">
        <f t="shared" si="6"/>
        <v>0</v>
      </c>
    </row>
    <row r="54" spans="1:35" ht="13.5" x14ac:dyDescent="0.25">
      <c r="A54" s="160" t="s">
        <v>839</v>
      </c>
      <c r="B54" s="160" t="s">
        <v>667</v>
      </c>
      <c r="C54" s="160" t="s">
        <v>839</v>
      </c>
      <c r="D54" s="160" t="s">
        <v>668</v>
      </c>
      <c r="E54" s="160" t="s">
        <v>669</v>
      </c>
      <c r="F54" s="160" t="s">
        <v>670</v>
      </c>
      <c r="G54" s="160" t="s">
        <v>671</v>
      </c>
      <c r="H54" s="161">
        <v>9.5</v>
      </c>
      <c r="I54" s="160" t="s">
        <v>3365</v>
      </c>
      <c r="J54" s="160">
        <v>1</v>
      </c>
      <c r="K54" s="161">
        <v>2021</v>
      </c>
      <c r="L54" s="169" t="s">
        <v>840</v>
      </c>
      <c r="M54" s="169" t="s">
        <v>841</v>
      </c>
      <c r="N54" s="162" t="s">
        <v>667</v>
      </c>
      <c r="O54" s="160" t="s">
        <v>667</v>
      </c>
      <c r="P54" s="160" t="s">
        <v>675</v>
      </c>
      <c r="Q54" s="163" t="s">
        <v>667</v>
      </c>
      <c r="R54" s="160">
        <v>4</v>
      </c>
      <c r="S54" s="160"/>
      <c r="T54" s="169"/>
      <c r="U54" s="160"/>
      <c r="V54" s="160"/>
      <c r="W54" s="160"/>
      <c r="X54" s="161">
        <v>0</v>
      </c>
      <c r="Y54" s="161">
        <v>0</v>
      </c>
      <c r="Z54" s="164" t="s">
        <v>676</v>
      </c>
      <c r="AA54" s="165">
        <v>2021</v>
      </c>
      <c r="AB54" s="165">
        <v>9</v>
      </c>
      <c r="AC54" s="165">
        <v>14</v>
      </c>
      <c r="AD54" s="170" t="b">
        <f>IF(ISBLANK(GroupMember[[#This Row],[1. Identifiant interne d’exploitation agricole*]]),"",IF(ISERROR(MATCH(GroupMember[[#This Row],[1. Identifiant interne d’exploitation agricole*]],CertifiedCrop[1. Identifiant interne d’exploitation agricole*],0)),FALSE,TRUE))</f>
        <v>1</v>
      </c>
      <c r="AE54" s="170" t="b">
        <f>IF(ISBLANK(GroupMember[[#This Row],[1. Identifiant interne d’exploitation agricole*]]),"",IF(ISERROR(MATCH(GroupMember[[#This Row],[1. Identifiant interne d’exploitation agricole*]],FarmUnit[1. Identifiant interne d’exploitation agricole*],0)),FALSE,TRUE))</f>
        <v>1</v>
      </c>
      <c r="AF54" s="11" t="str">
        <f t="shared" si="4"/>
        <v>DIOMANDE KLA (GAN 1)</v>
      </c>
      <c r="AG54" s="171" t="str">
        <f t="shared" si="5"/>
        <v>14/9/2021</v>
      </c>
      <c r="AH54" s="59">
        <f t="shared" si="1"/>
        <v>4</v>
      </c>
      <c r="AI54" s="57">
        <f t="shared" si="6"/>
        <v>0</v>
      </c>
    </row>
    <row r="55" spans="1:35" ht="13.5" x14ac:dyDescent="0.25">
      <c r="A55" s="160" t="s">
        <v>842</v>
      </c>
      <c r="B55" s="160" t="s">
        <v>667</v>
      </c>
      <c r="C55" s="160" t="s">
        <v>842</v>
      </c>
      <c r="D55" s="160" t="s">
        <v>668</v>
      </c>
      <c r="E55" s="160" t="s">
        <v>669</v>
      </c>
      <c r="F55" s="160" t="s">
        <v>670</v>
      </c>
      <c r="G55" s="160" t="s">
        <v>671</v>
      </c>
      <c r="H55" s="161">
        <v>5</v>
      </c>
      <c r="I55" s="160" t="s">
        <v>3365</v>
      </c>
      <c r="J55" s="160">
        <v>1</v>
      </c>
      <c r="K55" s="161">
        <v>2021</v>
      </c>
      <c r="L55" s="169" t="s">
        <v>713</v>
      </c>
      <c r="M55" s="169" t="s">
        <v>843</v>
      </c>
      <c r="N55" s="162" t="s">
        <v>667</v>
      </c>
      <c r="O55" s="160" t="s">
        <v>667</v>
      </c>
      <c r="P55" s="160" t="s">
        <v>675</v>
      </c>
      <c r="Q55" s="163" t="s">
        <v>667</v>
      </c>
      <c r="R55" s="160">
        <v>2</v>
      </c>
      <c r="S55" s="160"/>
      <c r="T55" s="169"/>
      <c r="U55" s="160"/>
      <c r="V55" s="160"/>
      <c r="W55" s="160"/>
      <c r="X55" s="161">
        <v>0</v>
      </c>
      <c r="Y55" s="161">
        <v>0</v>
      </c>
      <c r="Z55" s="164" t="s">
        <v>676</v>
      </c>
      <c r="AA55" s="165">
        <v>2021</v>
      </c>
      <c r="AB55" s="165">
        <v>9</v>
      </c>
      <c r="AC55" s="165">
        <v>15</v>
      </c>
      <c r="AD55" s="170" t="b">
        <f>IF(ISBLANK(GroupMember[[#This Row],[1. Identifiant interne d’exploitation agricole*]]),"",IF(ISERROR(MATCH(GroupMember[[#This Row],[1. Identifiant interne d’exploitation agricole*]],CertifiedCrop[1. Identifiant interne d’exploitation agricole*],0)),FALSE,TRUE))</f>
        <v>1</v>
      </c>
      <c r="AE55" s="170" t="b">
        <f>IF(ISBLANK(GroupMember[[#This Row],[1. Identifiant interne d’exploitation agricole*]]),"",IF(ISERROR(MATCH(GroupMember[[#This Row],[1. Identifiant interne d’exploitation agricole*]],FarmUnit[1. Identifiant interne d’exploitation agricole*],0)),FALSE,TRUE))</f>
        <v>1</v>
      </c>
      <c r="AF55" s="11" t="str">
        <f t="shared" si="4"/>
        <v>BAKAYOKO  LOUA ANDERSON</v>
      </c>
      <c r="AG55" s="171" t="str">
        <f t="shared" si="5"/>
        <v>15/9/2021</v>
      </c>
      <c r="AH55" s="59">
        <f t="shared" si="1"/>
        <v>3</v>
      </c>
      <c r="AI55" s="57">
        <f t="shared" si="6"/>
        <v>0</v>
      </c>
    </row>
    <row r="56" spans="1:35" ht="13.5" x14ac:dyDescent="0.25">
      <c r="A56" s="160" t="s">
        <v>844</v>
      </c>
      <c r="B56" s="160" t="s">
        <v>667</v>
      </c>
      <c r="C56" s="160" t="s">
        <v>844</v>
      </c>
      <c r="D56" s="160" t="s">
        <v>668</v>
      </c>
      <c r="E56" s="160" t="s">
        <v>669</v>
      </c>
      <c r="F56" s="160" t="s">
        <v>670</v>
      </c>
      <c r="G56" s="160" t="s">
        <v>671</v>
      </c>
      <c r="H56" s="161">
        <v>7</v>
      </c>
      <c r="I56" s="160" t="s">
        <v>3365</v>
      </c>
      <c r="J56" s="160">
        <v>1</v>
      </c>
      <c r="K56" s="161">
        <v>2021</v>
      </c>
      <c r="L56" s="169" t="s">
        <v>845</v>
      </c>
      <c r="M56" s="169" t="s">
        <v>790</v>
      </c>
      <c r="N56" s="162" t="s">
        <v>846</v>
      </c>
      <c r="O56" s="160" t="s">
        <v>847</v>
      </c>
      <c r="P56" s="160" t="s">
        <v>675</v>
      </c>
      <c r="Q56" s="163" t="s">
        <v>667</v>
      </c>
      <c r="R56" s="160">
        <v>5</v>
      </c>
      <c r="S56" s="160"/>
      <c r="T56" s="169"/>
      <c r="U56" s="160"/>
      <c r="V56" s="160"/>
      <c r="W56" s="160"/>
      <c r="X56" s="161">
        <v>0</v>
      </c>
      <c r="Y56" s="161">
        <v>0</v>
      </c>
      <c r="Z56" s="164" t="s">
        <v>676</v>
      </c>
      <c r="AA56" s="165">
        <v>2021</v>
      </c>
      <c r="AB56" s="165">
        <v>9</v>
      </c>
      <c r="AC56" s="165">
        <v>14</v>
      </c>
      <c r="AD56" s="170" t="b">
        <f>IF(ISBLANK(GroupMember[[#This Row],[1. Identifiant interne d’exploitation agricole*]]),"",IF(ISERROR(MATCH(GroupMember[[#This Row],[1. Identifiant interne d’exploitation agricole*]],CertifiedCrop[1. Identifiant interne d’exploitation agricole*],0)),FALSE,TRUE))</f>
        <v>1</v>
      </c>
      <c r="AE56" s="170" t="b">
        <f>IF(ISBLANK(GroupMember[[#This Row],[1. Identifiant interne d’exploitation agricole*]]),"",IF(ISERROR(MATCH(GroupMember[[#This Row],[1. Identifiant interne d’exploitation agricole*]],FarmUnit[1. Identifiant interne d’exploitation agricole*],0)),FALSE,TRUE))</f>
        <v>1</v>
      </c>
      <c r="AF56" s="11" t="str">
        <f t="shared" si="4"/>
        <v>TIA  LOUA</v>
      </c>
      <c r="AG56" s="171" t="str">
        <f t="shared" si="5"/>
        <v>14/9/2021</v>
      </c>
      <c r="AH56" s="59">
        <f t="shared" si="1"/>
        <v>4</v>
      </c>
      <c r="AI56" s="57">
        <f t="shared" si="6"/>
        <v>0</v>
      </c>
    </row>
    <row r="57" spans="1:35" ht="13.5" x14ac:dyDescent="0.25">
      <c r="A57" s="160" t="s">
        <v>848</v>
      </c>
      <c r="B57" s="160" t="s">
        <v>667</v>
      </c>
      <c r="C57" s="160" t="s">
        <v>848</v>
      </c>
      <c r="D57" s="160" t="s">
        <v>688</v>
      </c>
      <c r="E57" s="160" t="s">
        <v>669</v>
      </c>
      <c r="F57" s="160" t="s">
        <v>670</v>
      </c>
      <c r="G57" s="160" t="s">
        <v>671</v>
      </c>
      <c r="H57" s="161">
        <v>5</v>
      </c>
      <c r="I57" s="160" t="s">
        <v>3365</v>
      </c>
      <c r="J57" s="160">
        <v>1</v>
      </c>
      <c r="K57" s="161">
        <v>2021</v>
      </c>
      <c r="L57" s="169" t="s">
        <v>799</v>
      </c>
      <c r="M57" s="169" t="s">
        <v>849</v>
      </c>
      <c r="N57" s="162" t="s">
        <v>667</v>
      </c>
      <c r="O57" s="160" t="s">
        <v>667</v>
      </c>
      <c r="P57" s="160" t="s">
        <v>675</v>
      </c>
      <c r="Q57" s="163" t="s">
        <v>667</v>
      </c>
      <c r="R57" s="160">
        <v>7</v>
      </c>
      <c r="S57" s="160"/>
      <c r="T57" s="169"/>
      <c r="U57" s="160"/>
      <c r="V57" s="160"/>
      <c r="W57" s="160"/>
      <c r="X57" s="161">
        <v>0</v>
      </c>
      <c r="Y57" s="161">
        <v>0</v>
      </c>
      <c r="Z57" s="164" t="s">
        <v>676</v>
      </c>
      <c r="AA57" s="165">
        <v>2021</v>
      </c>
      <c r="AB57" s="165">
        <v>9</v>
      </c>
      <c r="AC57" s="165">
        <v>15</v>
      </c>
      <c r="AD57" s="170" t="b">
        <f>IF(ISBLANK(GroupMember[[#This Row],[1. Identifiant interne d’exploitation agricole*]]),"",IF(ISERROR(MATCH(GroupMember[[#This Row],[1. Identifiant interne d’exploitation agricole*]],CertifiedCrop[1. Identifiant interne d’exploitation agricole*],0)),FALSE,TRUE))</f>
        <v>1</v>
      </c>
      <c r="AE57" s="170" t="b">
        <f>IF(ISBLANK(GroupMember[[#This Row],[1. Identifiant interne d’exploitation agricole*]]),"",IF(ISERROR(MATCH(GroupMember[[#This Row],[1. Identifiant interne d’exploitation agricole*]],FarmUnit[1. Identifiant interne d’exploitation agricole*],0)),FALSE,TRUE))</f>
        <v>1</v>
      </c>
      <c r="AF57" s="11" t="str">
        <f t="shared" si="4"/>
        <v>KONE  KELETIGUI</v>
      </c>
      <c r="AG57" s="171" t="str">
        <f t="shared" si="5"/>
        <v>15/9/2021</v>
      </c>
      <c r="AH57" s="59">
        <f t="shared" si="1"/>
        <v>3</v>
      </c>
      <c r="AI57" s="57">
        <f t="shared" si="6"/>
        <v>0</v>
      </c>
    </row>
    <row r="58" spans="1:35" ht="13.5" x14ac:dyDescent="0.25">
      <c r="A58" s="160" t="s">
        <v>850</v>
      </c>
      <c r="B58" s="160" t="s">
        <v>667</v>
      </c>
      <c r="C58" s="160" t="s">
        <v>850</v>
      </c>
      <c r="D58" s="160" t="s">
        <v>668</v>
      </c>
      <c r="E58" s="160" t="s">
        <v>669</v>
      </c>
      <c r="F58" s="160" t="s">
        <v>670</v>
      </c>
      <c r="G58" s="160" t="s">
        <v>671</v>
      </c>
      <c r="H58" s="161">
        <v>3</v>
      </c>
      <c r="I58" s="160" t="s">
        <v>3365</v>
      </c>
      <c r="J58" s="160">
        <v>1</v>
      </c>
      <c r="K58" s="161">
        <v>2021</v>
      </c>
      <c r="L58" s="169" t="s">
        <v>672</v>
      </c>
      <c r="M58" s="169" t="s">
        <v>851</v>
      </c>
      <c r="N58" s="162" t="s">
        <v>667</v>
      </c>
      <c r="O58" s="160" t="s">
        <v>852</v>
      </c>
      <c r="P58" s="160" t="s">
        <v>675</v>
      </c>
      <c r="Q58" s="163">
        <v>25369</v>
      </c>
      <c r="R58" s="160">
        <v>5</v>
      </c>
      <c r="S58" s="160"/>
      <c r="T58" s="169"/>
      <c r="U58" s="160"/>
      <c r="V58" s="160"/>
      <c r="W58" s="160"/>
      <c r="X58" s="161">
        <v>0</v>
      </c>
      <c r="Y58" s="161">
        <v>0</v>
      </c>
      <c r="Z58" s="164" t="s">
        <v>676</v>
      </c>
      <c r="AA58" s="165">
        <v>2021</v>
      </c>
      <c r="AB58" s="165">
        <v>9</v>
      </c>
      <c r="AC58" s="165">
        <v>13</v>
      </c>
      <c r="AD58" s="170" t="b">
        <f>IF(ISBLANK(GroupMember[[#This Row],[1. Identifiant interne d’exploitation agricole*]]),"",IF(ISERROR(MATCH(GroupMember[[#This Row],[1. Identifiant interne d’exploitation agricole*]],CertifiedCrop[1. Identifiant interne d’exploitation agricole*],0)),FALSE,TRUE))</f>
        <v>1</v>
      </c>
      <c r="AE58" s="170" t="b">
        <f>IF(ISBLANK(GroupMember[[#This Row],[1. Identifiant interne d’exploitation agricole*]]),"",IF(ISERROR(MATCH(GroupMember[[#This Row],[1. Identifiant interne d’exploitation agricole*]],FarmUnit[1. Identifiant interne d’exploitation agricole*],0)),FALSE,TRUE))</f>
        <v>1</v>
      </c>
      <c r="AF58" s="11" t="str">
        <f t="shared" si="4"/>
        <v>BAKAYOKO TIA BANGALY</v>
      </c>
      <c r="AG58" s="171" t="str">
        <f t="shared" si="5"/>
        <v>13/9/2021</v>
      </c>
      <c r="AH58" s="59">
        <f t="shared" si="1"/>
        <v>3</v>
      </c>
      <c r="AI58" s="57">
        <f t="shared" si="6"/>
        <v>0</v>
      </c>
    </row>
    <row r="59" spans="1:35" ht="13.5" x14ac:dyDescent="0.25">
      <c r="A59" s="160" t="s">
        <v>853</v>
      </c>
      <c r="B59" s="160" t="s">
        <v>667</v>
      </c>
      <c r="C59" s="160" t="s">
        <v>853</v>
      </c>
      <c r="D59" s="160" t="s">
        <v>854</v>
      </c>
      <c r="E59" s="160" t="s">
        <v>669</v>
      </c>
      <c r="F59" s="160" t="s">
        <v>670</v>
      </c>
      <c r="G59" s="160" t="s">
        <v>671</v>
      </c>
      <c r="H59" s="161">
        <v>6</v>
      </c>
      <c r="I59" s="160" t="s">
        <v>3365</v>
      </c>
      <c r="J59" s="160">
        <v>1</v>
      </c>
      <c r="K59" s="161">
        <v>2021</v>
      </c>
      <c r="L59" s="169" t="s">
        <v>855</v>
      </c>
      <c r="M59" s="169" t="s">
        <v>856</v>
      </c>
      <c r="N59" s="162" t="s">
        <v>667</v>
      </c>
      <c r="O59" s="160" t="s">
        <v>667</v>
      </c>
      <c r="P59" s="160" t="s">
        <v>675</v>
      </c>
      <c r="Q59" s="163" t="s">
        <v>667</v>
      </c>
      <c r="R59" s="160">
        <v>6</v>
      </c>
      <c r="S59" s="160"/>
      <c r="T59" s="169"/>
      <c r="U59" s="160"/>
      <c r="V59" s="160"/>
      <c r="W59" s="160"/>
      <c r="X59" s="161">
        <v>0</v>
      </c>
      <c r="Y59" s="161">
        <v>0</v>
      </c>
      <c r="Z59" s="164" t="s">
        <v>676</v>
      </c>
      <c r="AA59" s="165">
        <v>2021</v>
      </c>
      <c r="AB59" s="165">
        <v>9</v>
      </c>
      <c r="AC59" s="165">
        <v>13</v>
      </c>
      <c r="AD59" s="170" t="b">
        <f>IF(ISBLANK(GroupMember[[#This Row],[1. Identifiant interne d’exploitation agricole*]]),"",IF(ISERROR(MATCH(GroupMember[[#This Row],[1. Identifiant interne d’exploitation agricole*]],CertifiedCrop[1. Identifiant interne d’exploitation agricole*],0)),FALSE,TRUE))</f>
        <v>1</v>
      </c>
      <c r="AE59" s="170" t="b">
        <f>IF(ISBLANK(GroupMember[[#This Row],[1. Identifiant interne d’exploitation agricole*]]),"",IF(ISERROR(MATCH(GroupMember[[#This Row],[1. Identifiant interne d’exploitation agricole*]],FarmUnit[1. Identifiant interne d’exploitation agricole*],0)),FALSE,TRUE))</f>
        <v>1</v>
      </c>
      <c r="AF59" s="11" t="str">
        <f t="shared" si="4"/>
        <v>VEH GBONGUE</v>
      </c>
      <c r="AG59" s="171" t="str">
        <f t="shared" si="5"/>
        <v>13/9/2021</v>
      </c>
      <c r="AH59" s="59">
        <f t="shared" si="1"/>
        <v>3</v>
      </c>
      <c r="AI59" s="57">
        <f t="shared" si="6"/>
        <v>0</v>
      </c>
    </row>
    <row r="60" spans="1:35" ht="13.5" x14ac:dyDescent="0.25">
      <c r="A60" s="160" t="s">
        <v>857</v>
      </c>
      <c r="B60" s="160" t="s">
        <v>667</v>
      </c>
      <c r="C60" s="160" t="s">
        <v>857</v>
      </c>
      <c r="D60" s="160" t="s">
        <v>693</v>
      </c>
      <c r="E60" s="160" t="s">
        <v>669</v>
      </c>
      <c r="F60" s="160" t="s">
        <v>670</v>
      </c>
      <c r="G60" s="160" t="s">
        <v>671</v>
      </c>
      <c r="H60" s="161">
        <v>6</v>
      </c>
      <c r="I60" s="160" t="s">
        <v>3365</v>
      </c>
      <c r="J60" s="160">
        <v>1</v>
      </c>
      <c r="K60" s="161">
        <v>2021</v>
      </c>
      <c r="L60" s="169" t="s">
        <v>713</v>
      </c>
      <c r="M60" s="169" t="s">
        <v>858</v>
      </c>
      <c r="N60" s="162" t="s">
        <v>667</v>
      </c>
      <c r="O60" s="160" t="s">
        <v>859</v>
      </c>
      <c r="P60" s="160" t="s">
        <v>675</v>
      </c>
      <c r="Q60" s="163">
        <v>28951</v>
      </c>
      <c r="R60" s="160">
        <v>7</v>
      </c>
      <c r="S60" s="160"/>
      <c r="T60" s="169"/>
      <c r="U60" s="160"/>
      <c r="V60" s="160"/>
      <c r="W60" s="160"/>
      <c r="X60" s="161">
        <v>0</v>
      </c>
      <c r="Y60" s="161">
        <v>0</v>
      </c>
      <c r="Z60" s="164" t="s">
        <v>676</v>
      </c>
      <c r="AA60" s="165">
        <v>2021</v>
      </c>
      <c r="AB60" s="165">
        <v>9</v>
      </c>
      <c r="AC60" s="165">
        <v>13</v>
      </c>
      <c r="AD60" s="170" t="b">
        <f>IF(ISBLANK(GroupMember[[#This Row],[1. Identifiant interne d’exploitation agricole*]]),"",IF(ISERROR(MATCH(GroupMember[[#This Row],[1. Identifiant interne d’exploitation agricole*]],CertifiedCrop[1. Identifiant interne d’exploitation agricole*],0)),FALSE,TRUE))</f>
        <v>1</v>
      </c>
      <c r="AE60" s="170" t="b">
        <f>IF(ISBLANK(GroupMember[[#This Row],[1. Identifiant interne d’exploitation agricole*]]),"",IF(ISERROR(MATCH(GroupMember[[#This Row],[1. Identifiant interne d’exploitation agricole*]],FarmUnit[1. Identifiant interne d’exploitation agricole*],0)),FALSE,TRUE))</f>
        <v>1</v>
      </c>
      <c r="AF60" s="11" t="str">
        <f t="shared" si="4"/>
        <v>BAKAYOKO  TIA PAUL</v>
      </c>
      <c r="AG60" s="171" t="str">
        <f t="shared" si="5"/>
        <v>13/9/2021</v>
      </c>
      <c r="AH60" s="59">
        <f t="shared" si="1"/>
        <v>3</v>
      </c>
      <c r="AI60" s="57">
        <f t="shared" si="6"/>
        <v>0</v>
      </c>
    </row>
    <row r="61" spans="1:35" ht="13.5" x14ac:dyDescent="0.25">
      <c r="A61" s="160" t="s">
        <v>860</v>
      </c>
      <c r="B61" s="160" t="s">
        <v>667</v>
      </c>
      <c r="C61" s="160" t="s">
        <v>860</v>
      </c>
      <c r="D61" s="160" t="s">
        <v>668</v>
      </c>
      <c r="E61" s="160" t="s">
        <v>669</v>
      </c>
      <c r="F61" s="160" t="s">
        <v>670</v>
      </c>
      <c r="G61" s="160" t="s">
        <v>671</v>
      </c>
      <c r="H61" s="161">
        <v>7</v>
      </c>
      <c r="I61" s="160" t="s">
        <v>3365</v>
      </c>
      <c r="J61" s="160">
        <v>1</v>
      </c>
      <c r="K61" s="161">
        <v>2021</v>
      </c>
      <c r="L61" s="169" t="s">
        <v>689</v>
      </c>
      <c r="M61" s="169" t="s">
        <v>861</v>
      </c>
      <c r="N61" s="162" t="s">
        <v>667</v>
      </c>
      <c r="O61" s="160" t="s">
        <v>862</v>
      </c>
      <c r="P61" s="160" t="s">
        <v>675</v>
      </c>
      <c r="Q61" s="163">
        <v>23012</v>
      </c>
      <c r="R61" s="160">
        <v>7</v>
      </c>
      <c r="S61" s="160"/>
      <c r="T61" s="169"/>
      <c r="U61" s="160"/>
      <c r="V61" s="160"/>
      <c r="W61" s="160"/>
      <c r="X61" s="161">
        <v>0</v>
      </c>
      <c r="Y61" s="161">
        <v>0</v>
      </c>
      <c r="Z61" s="164" t="s">
        <v>676</v>
      </c>
      <c r="AA61" s="165">
        <v>2021</v>
      </c>
      <c r="AB61" s="165">
        <v>9</v>
      </c>
      <c r="AC61" s="165">
        <v>11</v>
      </c>
      <c r="AD61" s="170" t="b">
        <f>IF(ISBLANK(GroupMember[[#This Row],[1. Identifiant interne d’exploitation agricole*]]),"",IF(ISERROR(MATCH(GroupMember[[#This Row],[1. Identifiant interne d’exploitation agricole*]],CertifiedCrop[1. Identifiant interne d’exploitation agricole*],0)),FALSE,TRUE))</f>
        <v>1</v>
      </c>
      <c r="AE61" s="170" t="b">
        <f>IF(ISBLANK(GroupMember[[#This Row],[1. Identifiant interne d’exploitation agricole*]]),"",IF(ISERROR(MATCH(GroupMember[[#This Row],[1. Identifiant interne d’exploitation agricole*]],FarmUnit[1. Identifiant interne d’exploitation agricole*],0)),FALSE,TRUE))</f>
        <v>1</v>
      </c>
      <c r="AF61" s="11" t="str">
        <f t="shared" si="4"/>
        <v>DIOMANDE  KOUENE JONAS</v>
      </c>
      <c r="AG61" s="171" t="str">
        <f t="shared" si="5"/>
        <v>11/9/2021</v>
      </c>
      <c r="AH61" s="59">
        <f t="shared" si="1"/>
        <v>3</v>
      </c>
      <c r="AI61" s="57">
        <f t="shared" si="6"/>
        <v>0</v>
      </c>
    </row>
    <row r="62" spans="1:35" ht="13.5" x14ac:dyDescent="0.25">
      <c r="A62" s="160" t="s">
        <v>863</v>
      </c>
      <c r="B62" s="160" t="s">
        <v>667</v>
      </c>
      <c r="C62" s="160" t="s">
        <v>863</v>
      </c>
      <c r="D62" s="160" t="s">
        <v>668</v>
      </c>
      <c r="E62" s="160" t="s">
        <v>669</v>
      </c>
      <c r="F62" s="160" t="s">
        <v>670</v>
      </c>
      <c r="G62" s="160" t="s">
        <v>671</v>
      </c>
      <c r="H62" s="161">
        <v>8</v>
      </c>
      <c r="I62" s="160" t="s">
        <v>3365</v>
      </c>
      <c r="J62" s="160">
        <v>1</v>
      </c>
      <c r="K62" s="161">
        <v>2021</v>
      </c>
      <c r="L62" s="169" t="s">
        <v>790</v>
      </c>
      <c r="M62" s="169" t="s">
        <v>864</v>
      </c>
      <c r="N62" s="162" t="s">
        <v>667</v>
      </c>
      <c r="O62" s="160" t="s">
        <v>667</v>
      </c>
      <c r="P62" s="160" t="s">
        <v>675</v>
      </c>
      <c r="Q62" s="163" t="s">
        <v>667</v>
      </c>
      <c r="R62" s="160">
        <v>2</v>
      </c>
      <c r="S62" s="160"/>
      <c r="T62" s="169"/>
      <c r="U62" s="160"/>
      <c r="V62" s="160"/>
      <c r="W62" s="160"/>
      <c r="X62" s="161">
        <v>0</v>
      </c>
      <c r="Y62" s="161">
        <v>0</v>
      </c>
      <c r="Z62" s="164" t="s">
        <v>676</v>
      </c>
      <c r="AA62" s="165">
        <v>2021</v>
      </c>
      <c r="AB62" s="165">
        <v>9</v>
      </c>
      <c r="AC62" s="165">
        <v>11</v>
      </c>
      <c r="AD62" s="170" t="b">
        <f>IF(ISBLANK(GroupMember[[#This Row],[1. Identifiant interne d’exploitation agricole*]]),"",IF(ISERROR(MATCH(GroupMember[[#This Row],[1. Identifiant interne d’exploitation agricole*]],CertifiedCrop[1. Identifiant interne d’exploitation agricole*],0)),FALSE,TRUE))</f>
        <v>1</v>
      </c>
      <c r="AE62" s="170" t="b">
        <f>IF(ISBLANK(GroupMember[[#This Row],[1. Identifiant interne d’exploitation agricole*]]),"",IF(ISERROR(MATCH(GroupMember[[#This Row],[1. Identifiant interne d’exploitation agricole*]],FarmUnit[1. Identifiant interne d’exploitation agricole*],0)),FALSE,TRUE))</f>
        <v>1</v>
      </c>
      <c r="AF62" s="11" t="str">
        <f t="shared" si="4"/>
        <v>LOUA JEAN ( GAN 1)</v>
      </c>
      <c r="AG62" s="171" t="str">
        <f t="shared" si="5"/>
        <v>11/9/2021</v>
      </c>
      <c r="AH62" s="59">
        <f t="shared" si="1"/>
        <v>3</v>
      </c>
      <c r="AI62" s="57">
        <f t="shared" si="6"/>
        <v>0</v>
      </c>
    </row>
    <row r="63" spans="1:35" ht="13.5" x14ac:dyDescent="0.25">
      <c r="A63" s="160" t="s">
        <v>865</v>
      </c>
      <c r="B63" s="160" t="s">
        <v>667</v>
      </c>
      <c r="C63" s="160" t="s">
        <v>865</v>
      </c>
      <c r="D63" s="160" t="s">
        <v>668</v>
      </c>
      <c r="E63" s="160" t="s">
        <v>669</v>
      </c>
      <c r="F63" s="160" t="s">
        <v>670</v>
      </c>
      <c r="G63" s="160" t="s">
        <v>671</v>
      </c>
      <c r="H63" s="161">
        <v>5</v>
      </c>
      <c r="I63" s="160" t="s">
        <v>3365</v>
      </c>
      <c r="J63" s="160">
        <v>1</v>
      </c>
      <c r="K63" s="161">
        <v>2021</v>
      </c>
      <c r="L63" s="169" t="s">
        <v>866</v>
      </c>
      <c r="M63" s="169" t="s">
        <v>867</v>
      </c>
      <c r="N63" s="162" t="s">
        <v>667</v>
      </c>
      <c r="O63" s="160" t="s">
        <v>667</v>
      </c>
      <c r="P63" s="160" t="s">
        <v>675</v>
      </c>
      <c r="Q63" s="163">
        <v>28856</v>
      </c>
      <c r="R63" s="160">
        <v>5</v>
      </c>
      <c r="S63" s="160"/>
      <c r="T63" s="169"/>
      <c r="U63" s="160"/>
      <c r="V63" s="160"/>
      <c r="W63" s="160"/>
      <c r="X63" s="161">
        <v>0</v>
      </c>
      <c r="Y63" s="161">
        <v>0</v>
      </c>
      <c r="Z63" s="164" t="s">
        <v>676</v>
      </c>
      <c r="AA63" s="165">
        <v>2021</v>
      </c>
      <c r="AB63" s="165">
        <v>9</v>
      </c>
      <c r="AC63" s="165">
        <v>11</v>
      </c>
      <c r="AD63" s="170" t="b">
        <f>IF(ISBLANK(GroupMember[[#This Row],[1. Identifiant interne d’exploitation agricole*]]),"",IF(ISERROR(MATCH(GroupMember[[#This Row],[1. Identifiant interne d’exploitation agricole*]],CertifiedCrop[1. Identifiant interne d’exploitation agricole*],0)),FALSE,TRUE))</f>
        <v>1</v>
      </c>
      <c r="AE63" s="170" t="b">
        <f>IF(ISBLANK(GroupMember[[#This Row],[1. Identifiant interne d’exploitation agricole*]]),"",IF(ISERROR(MATCH(GroupMember[[#This Row],[1. Identifiant interne d’exploitation agricole*]],FarmUnit[1. Identifiant interne d’exploitation agricole*],0)),FALSE,TRUE))</f>
        <v>1</v>
      </c>
      <c r="AF63" s="11" t="str">
        <f t="shared" si="4"/>
        <v>TIEMOKO  SIMPLICE</v>
      </c>
      <c r="AG63" s="171" t="str">
        <f t="shared" si="5"/>
        <v>11/9/2021</v>
      </c>
      <c r="AH63" s="59">
        <f t="shared" si="1"/>
        <v>3</v>
      </c>
      <c r="AI63" s="57">
        <f t="shared" si="6"/>
        <v>0</v>
      </c>
    </row>
    <row r="64" spans="1:35" ht="13.5" x14ac:dyDescent="0.25">
      <c r="A64" s="160" t="s">
        <v>868</v>
      </c>
      <c r="B64" s="160" t="s">
        <v>667</v>
      </c>
      <c r="C64" s="160" t="s">
        <v>868</v>
      </c>
      <c r="D64" s="160" t="s">
        <v>712</v>
      </c>
      <c r="E64" s="160" t="s">
        <v>669</v>
      </c>
      <c r="F64" s="160" t="s">
        <v>670</v>
      </c>
      <c r="G64" s="160" t="s">
        <v>671</v>
      </c>
      <c r="H64" s="161">
        <v>9</v>
      </c>
      <c r="I64" s="160" t="s">
        <v>3365</v>
      </c>
      <c r="J64" s="160">
        <v>1</v>
      </c>
      <c r="K64" s="161">
        <v>2021</v>
      </c>
      <c r="L64" s="169" t="s">
        <v>869</v>
      </c>
      <c r="M64" s="169" t="s">
        <v>806</v>
      </c>
      <c r="N64" s="162" t="s">
        <v>870</v>
      </c>
      <c r="O64" s="160" t="s">
        <v>871</v>
      </c>
      <c r="P64" s="160" t="s">
        <v>675</v>
      </c>
      <c r="Q64" s="163">
        <v>27946</v>
      </c>
      <c r="R64" s="160">
        <v>4</v>
      </c>
      <c r="S64" s="160"/>
      <c r="T64" s="169"/>
      <c r="U64" s="160"/>
      <c r="V64" s="160"/>
      <c r="W64" s="160"/>
      <c r="X64" s="161">
        <v>0</v>
      </c>
      <c r="Y64" s="161">
        <v>0</v>
      </c>
      <c r="Z64" s="164" t="s">
        <v>676</v>
      </c>
      <c r="AA64" s="165">
        <v>2021</v>
      </c>
      <c r="AB64" s="165">
        <v>9</v>
      </c>
      <c r="AC64" s="165">
        <v>23</v>
      </c>
      <c r="AD64" s="170" t="b">
        <f>IF(ISBLANK(GroupMember[[#This Row],[1. Identifiant interne d’exploitation agricole*]]),"",IF(ISERROR(MATCH(GroupMember[[#This Row],[1. Identifiant interne d’exploitation agricole*]],CertifiedCrop[1. Identifiant interne d’exploitation agricole*],0)),FALSE,TRUE))</f>
        <v>1</v>
      </c>
      <c r="AE64" s="170" t="b">
        <f>IF(ISBLANK(GroupMember[[#This Row],[1. Identifiant interne d’exploitation agricole*]]),"",IF(ISERROR(MATCH(GroupMember[[#This Row],[1. Identifiant interne d’exploitation agricole*]],FarmUnit[1. Identifiant interne d’exploitation agricole*],0)),FALSE,TRUE))</f>
        <v>1</v>
      </c>
      <c r="AF64" s="11" t="str">
        <f t="shared" si="4"/>
        <v>BOUAGADE  KONE</v>
      </c>
      <c r="AG64" s="171" t="str">
        <f t="shared" si="5"/>
        <v>23/9/2021</v>
      </c>
      <c r="AH64" s="59">
        <f t="shared" si="1"/>
        <v>4</v>
      </c>
      <c r="AI64" s="57">
        <f t="shared" si="6"/>
        <v>0</v>
      </c>
    </row>
    <row r="65" spans="1:35" ht="13.5" x14ac:dyDescent="0.25">
      <c r="A65" s="160" t="s">
        <v>872</v>
      </c>
      <c r="B65" s="160" t="s">
        <v>667</v>
      </c>
      <c r="C65" s="160" t="s">
        <v>872</v>
      </c>
      <c r="D65" s="160" t="s">
        <v>712</v>
      </c>
      <c r="E65" s="160" t="s">
        <v>669</v>
      </c>
      <c r="F65" s="160" t="s">
        <v>670</v>
      </c>
      <c r="G65" s="160" t="s">
        <v>671</v>
      </c>
      <c r="H65" s="161">
        <v>5</v>
      </c>
      <c r="I65" s="160" t="s">
        <v>3365</v>
      </c>
      <c r="J65" s="160">
        <v>1</v>
      </c>
      <c r="K65" s="161">
        <v>2021</v>
      </c>
      <c r="L65" s="169" t="s">
        <v>734</v>
      </c>
      <c r="M65" s="169" t="s">
        <v>873</v>
      </c>
      <c r="N65" s="162" t="s">
        <v>874</v>
      </c>
      <c r="O65" s="160" t="s">
        <v>875</v>
      </c>
      <c r="P65" s="160" t="s">
        <v>675</v>
      </c>
      <c r="Q65" s="163">
        <v>27127</v>
      </c>
      <c r="R65" s="160">
        <v>5</v>
      </c>
      <c r="S65" s="160"/>
      <c r="T65" s="169"/>
      <c r="U65" s="160"/>
      <c r="V65" s="160"/>
      <c r="W65" s="160"/>
      <c r="X65" s="161">
        <v>0</v>
      </c>
      <c r="Y65" s="161">
        <v>0</v>
      </c>
      <c r="Z65" s="164" t="s">
        <v>676</v>
      </c>
      <c r="AA65" s="165">
        <v>2021</v>
      </c>
      <c r="AB65" s="165">
        <v>9</v>
      </c>
      <c r="AC65" s="165">
        <v>24</v>
      </c>
      <c r="AD65" s="170" t="b">
        <f>IF(ISBLANK(GroupMember[[#This Row],[1. Identifiant interne d’exploitation agricole*]]),"",IF(ISERROR(MATCH(GroupMember[[#This Row],[1. Identifiant interne d’exploitation agricole*]],CertifiedCrop[1. Identifiant interne d’exploitation agricole*],0)),FALSE,TRUE))</f>
        <v>1</v>
      </c>
      <c r="AE65" s="170" t="b">
        <f>IF(ISBLANK(GroupMember[[#This Row],[1. Identifiant interne d’exploitation agricole*]]),"",IF(ISERROR(MATCH(GroupMember[[#This Row],[1. Identifiant interne d’exploitation agricole*]],FarmUnit[1. Identifiant interne d’exploitation agricole*],0)),FALSE,TRUE))</f>
        <v>1</v>
      </c>
      <c r="AF65" s="11" t="str">
        <f t="shared" si="4"/>
        <v>DOSSO GOGBEU</v>
      </c>
      <c r="AG65" s="171" t="str">
        <f t="shared" si="5"/>
        <v>24/9/2021</v>
      </c>
      <c r="AH65" s="59">
        <f t="shared" si="1"/>
        <v>5</v>
      </c>
      <c r="AI65" s="57">
        <f t="shared" si="6"/>
        <v>0</v>
      </c>
    </row>
    <row r="66" spans="1:35" ht="13.5" x14ac:dyDescent="0.25">
      <c r="A66" s="160" t="s">
        <v>876</v>
      </c>
      <c r="B66" s="160" t="s">
        <v>667</v>
      </c>
      <c r="C66" s="160" t="s">
        <v>876</v>
      </c>
      <c r="D66" s="160" t="s">
        <v>712</v>
      </c>
      <c r="E66" s="160" t="s">
        <v>669</v>
      </c>
      <c r="F66" s="160" t="s">
        <v>670</v>
      </c>
      <c r="G66" s="160" t="s">
        <v>671</v>
      </c>
      <c r="H66" s="161">
        <v>8</v>
      </c>
      <c r="I66" s="160" t="s">
        <v>3365</v>
      </c>
      <c r="J66" s="160">
        <v>1</v>
      </c>
      <c r="K66" s="161">
        <v>2021</v>
      </c>
      <c r="L66" s="169" t="s">
        <v>689</v>
      </c>
      <c r="M66" s="169" t="s">
        <v>877</v>
      </c>
      <c r="N66" s="162" t="s">
        <v>667</v>
      </c>
      <c r="O66" s="160" t="s">
        <v>667</v>
      </c>
      <c r="P66" s="160" t="s">
        <v>675</v>
      </c>
      <c r="Q66" s="163" t="s">
        <v>667</v>
      </c>
      <c r="R66" s="160">
        <v>6</v>
      </c>
      <c r="S66" s="160"/>
      <c r="T66" s="169"/>
      <c r="U66" s="160"/>
      <c r="V66" s="160"/>
      <c r="W66" s="160"/>
      <c r="X66" s="161">
        <v>0</v>
      </c>
      <c r="Y66" s="161">
        <v>0</v>
      </c>
      <c r="Z66" s="164" t="s">
        <v>676</v>
      </c>
      <c r="AA66" s="165">
        <v>2021</v>
      </c>
      <c r="AB66" s="165">
        <v>9</v>
      </c>
      <c r="AC66" s="165">
        <v>23</v>
      </c>
      <c r="AD66" s="170" t="b">
        <f>IF(ISBLANK(GroupMember[[#This Row],[1. Identifiant interne d’exploitation agricole*]]),"",IF(ISERROR(MATCH(GroupMember[[#This Row],[1. Identifiant interne d’exploitation agricole*]],CertifiedCrop[1. Identifiant interne d’exploitation agricole*],0)),FALSE,TRUE))</f>
        <v>1</v>
      </c>
      <c r="AE66" s="170" t="b">
        <f>IF(ISBLANK(GroupMember[[#This Row],[1. Identifiant interne d’exploitation agricole*]]),"",IF(ISERROR(MATCH(GroupMember[[#This Row],[1. Identifiant interne d’exploitation agricole*]],FarmUnit[1. Identifiant interne d’exploitation agricole*],0)),FALSE,TRUE))</f>
        <v>1</v>
      </c>
      <c r="AF66" s="11" t="str">
        <f t="shared" si="4"/>
        <v>DIOMANDE  KLA  (GAN 2)</v>
      </c>
      <c r="AG66" s="171" t="str">
        <f t="shared" si="5"/>
        <v>23/9/2021</v>
      </c>
      <c r="AH66" s="59">
        <f t="shared" si="1"/>
        <v>4</v>
      </c>
      <c r="AI66" s="57">
        <f t="shared" si="6"/>
        <v>0</v>
      </c>
    </row>
    <row r="67" spans="1:35" ht="13.5" x14ac:dyDescent="0.25">
      <c r="A67" s="160" t="s">
        <v>878</v>
      </c>
      <c r="B67" s="160" t="s">
        <v>667</v>
      </c>
      <c r="C67" s="160" t="s">
        <v>878</v>
      </c>
      <c r="D67" s="160" t="s">
        <v>712</v>
      </c>
      <c r="E67" s="160" t="s">
        <v>669</v>
      </c>
      <c r="F67" s="160" t="s">
        <v>670</v>
      </c>
      <c r="G67" s="160" t="s">
        <v>671</v>
      </c>
      <c r="H67" s="161">
        <v>8</v>
      </c>
      <c r="I67" s="160" t="s">
        <v>3365</v>
      </c>
      <c r="J67" s="160">
        <v>1</v>
      </c>
      <c r="K67" s="161">
        <v>2021</v>
      </c>
      <c r="L67" s="169" t="s">
        <v>790</v>
      </c>
      <c r="M67" s="169" t="s">
        <v>879</v>
      </c>
      <c r="N67" s="162" t="s">
        <v>880</v>
      </c>
      <c r="O67" s="160" t="s">
        <v>881</v>
      </c>
      <c r="P67" s="160" t="s">
        <v>675</v>
      </c>
      <c r="Q67" s="163">
        <v>25798</v>
      </c>
      <c r="R67" s="160">
        <v>3</v>
      </c>
      <c r="S67" s="160"/>
      <c r="T67" s="169"/>
      <c r="U67" s="160"/>
      <c r="V67" s="160"/>
      <c r="W67" s="160"/>
      <c r="X67" s="161">
        <v>0</v>
      </c>
      <c r="Y67" s="161">
        <v>0</v>
      </c>
      <c r="Z67" s="164" t="s">
        <v>676</v>
      </c>
      <c r="AA67" s="165">
        <v>2021</v>
      </c>
      <c r="AB67" s="165">
        <v>9</v>
      </c>
      <c r="AC67" s="165">
        <v>24</v>
      </c>
      <c r="AD67" s="170" t="b">
        <f>IF(ISBLANK(GroupMember[[#This Row],[1. Identifiant interne d’exploitation agricole*]]),"",IF(ISERROR(MATCH(GroupMember[[#This Row],[1. Identifiant interne d’exploitation agricole*]],CertifiedCrop[1. Identifiant interne d’exploitation agricole*],0)),FALSE,TRUE))</f>
        <v>1</v>
      </c>
      <c r="AE67" s="170" t="b">
        <f>IF(ISBLANK(GroupMember[[#This Row],[1. Identifiant interne d’exploitation agricole*]]),"",IF(ISERROR(MATCH(GroupMember[[#This Row],[1. Identifiant interne d’exploitation agricole*]],FarmUnit[1. Identifiant interne d’exploitation agricole*],0)),FALSE,TRUE))</f>
        <v>1</v>
      </c>
      <c r="AF67" s="11" t="str">
        <f t="shared" si="4"/>
        <v>LOUA LAZARE</v>
      </c>
      <c r="AG67" s="171" t="str">
        <f t="shared" si="5"/>
        <v>24/9/2021</v>
      </c>
      <c r="AH67" s="59">
        <f t="shared" ref="AH67:AH130" si="7">COUNTIFS(Z:Z,Z67,AG:AG,AG67)</f>
        <v>5</v>
      </c>
      <c r="AI67" s="57">
        <f t="shared" si="6"/>
        <v>0</v>
      </c>
    </row>
    <row r="68" spans="1:35" ht="13.5" x14ac:dyDescent="0.25">
      <c r="A68" s="160" t="s">
        <v>882</v>
      </c>
      <c r="B68" s="160" t="s">
        <v>667</v>
      </c>
      <c r="C68" s="160" t="s">
        <v>882</v>
      </c>
      <c r="D68" s="160" t="s">
        <v>712</v>
      </c>
      <c r="E68" s="160" t="s">
        <v>669</v>
      </c>
      <c r="F68" s="160" t="s">
        <v>670</v>
      </c>
      <c r="G68" s="160" t="s">
        <v>671</v>
      </c>
      <c r="H68" s="161">
        <v>3</v>
      </c>
      <c r="I68" s="160" t="s">
        <v>3365</v>
      </c>
      <c r="J68" s="160">
        <v>1</v>
      </c>
      <c r="K68" s="161">
        <v>2021</v>
      </c>
      <c r="L68" s="169" t="s">
        <v>883</v>
      </c>
      <c r="M68" s="169" t="s">
        <v>884</v>
      </c>
      <c r="N68" s="162" t="s">
        <v>885</v>
      </c>
      <c r="O68" s="160" t="s">
        <v>667</v>
      </c>
      <c r="P68" s="160" t="s">
        <v>675</v>
      </c>
      <c r="Q68" s="163">
        <v>25204</v>
      </c>
      <c r="R68" s="160">
        <v>4</v>
      </c>
      <c r="S68" s="160"/>
      <c r="T68" s="169"/>
      <c r="U68" s="160"/>
      <c r="V68" s="160"/>
      <c r="W68" s="160"/>
      <c r="X68" s="161">
        <v>0</v>
      </c>
      <c r="Y68" s="161">
        <v>0</v>
      </c>
      <c r="Z68" s="164" t="s">
        <v>676</v>
      </c>
      <c r="AA68" s="165">
        <v>2021</v>
      </c>
      <c r="AB68" s="165">
        <v>9</v>
      </c>
      <c r="AC68" s="165">
        <v>23</v>
      </c>
      <c r="AD68" s="170" t="b">
        <f>IF(ISBLANK(GroupMember[[#This Row],[1. Identifiant interne d’exploitation agricole*]]),"",IF(ISERROR(MATCH(GroupMember[[#This Row],[1. Identifiant interne d’exploitation agricole*]],CertifiedCrop[1. Identifiant interne d’exploitation agricole*],0)),FALSE,TRUE))</f>
        <v>1</v>
      </c>
      <c r="AE68" s="170" t="b">
        <f>IF(ISBLANK(GroupMember[[#This Row],[1. Identifiant interne d’exploitation agricole*]]),"",IF(ISERROR(MATCH(GroupMember[[#This Row],[1. Identifiant interne d’exploitation agricole*]],FarmUnit[1. Identifiant interne d’exploitation agricole*],0)),FALSE,TRUE))</f>
        <v>1</v>
      </c>
      <c r="AF68" s="11" t="str">
        <f t="shared" si="4"/>
        <v>WOHI  ARMAND</v>
      </c>
      <c r="AG68" s="171" t="str">
        <f t="shared" si="5"/>
        <v>23/9/2021</v>
      </c>
      <c r="AH68" s="59">
        <f t="shared" si="7"/>
        <v>4</v>
      </c>
      <c r="AI68" s="57">
        <f t="shared" si="6"/>
        <v>0</v>
      </c>
    </row>
    <row r="69" spans="1:35" ht="13.5" x14ac:dyDescent="0.25">
      <c r="A69" s="160" t="s">
        <v>886</v>
      </c>
      <c r="B69" s="160" t="s">
        <v>667</v>
      </c>
      <c r="C69" s="160" t="s">
        <v>886</v>
      </c>
      <c r="D69" s="160" t="s">
        <v>668</v>
      </c>
      <c r="E69" s="160" t="s">
        <v>669</v>
      </c>
      <c r="F69" s="160" t="s">
        <v>670</v>
      </c>
      <c r="G69" s="160" t="s">
        <v>671</v>
      </c>
      <c r="H69" s="161">
        <v>8</v>
      </c>
      <c r="I69" s="160" t="s">
        <v>3365</v>
      </c>
      <c r="J69" s="160">
        <v>1</v>
      </c>
      <c r="K69" s="161">
        <v>2021</v>
      </c>
      <c r="L69" s="169" t="s">
        <v>683</v>
      </c>
      <c r="M69" s="169" t="s">
        <v>887</v>
      </c>
      <c r="N69" s="162" t="s">
        <v>667</v>
      </c>
      <c r="O69" s="160" t="s">
        <v>667</v>
      </c>
      <c r="P69" s="160" t="s">
        <v>696</v>
      </c>
      <c r="Q69" s="163" t="s">
        <v>667</v>
      </c>
      <c r="R69" s="160">
        <v>3</v>
      </c>
      <c r="S69" s="160"/>
      <c r="T69" s="169"/>
      <c r="U69" s="160"/>
      <c r="V69" s="160"/>
      <c r="W69" s="160"/>
      <c r="X69" s="161">
        <v>0</v>
      </c>
      <c r="Y69" s="161">
        <v>0</v>
      </c>
      <c r="Z69" s="164" t="s">
        <v>676</v>
      </c>
      <c r="AA69" s="165">
        <v>2021</v>
      </c>
      <c r="AB69" s="165">
        <v>9</v>
      </c>
      <c r="AC69" s="165">
        <v>14</v>
      </c>
      <c r="AD69" s="170" t="b">
        <f>IF(ISBLANK(GroupMember[[#This Row],[1. Identifiant interne d’exploitation agricole*]]),"",IF(ISERROR(MATCH(GroupMember[[#This Row],[1. Identifiant interne d’exploitation agricole*]],CertifiedCrop[1. Identifiant interne d’exploitation agricole*],0)),FALSE,TRUE))</f>
        <v>1</v>
      </c>
      <c r="AE69" s="170" t="b">
        <f>IF(ISBLANK(GroupMember[[#This Row],[1. Identifiant interne d’exploitation agricole*]]),"",IF(ISERROR(MATCH(GroupMember[[#This Row],[1. Identifiant interne d’exploitation agricole*]],FarmUnit[1. Identifiant interne d’exploitation agricole*],0)),FALSE,TRUE))</f>
        <v>1</v>
      </c>
      <c r="AF69" s="11" t="str">
        <f t="shared" si="4"/>
        <v>SOUMAHORO  LOUA ( GAN 1)</v>
      </c>
      <c r="AG69" s="171" t="str">
        <f t="shared" si="5"/>
        <v>14/9/2021</v>
      </c>
      <c r="AH69" s="59">
        <f t="shared" si="7"/>
        <v>4</v>
      </c>
      <c r="AI69" s="57">
        <f t="shared" si="6"/>
        <v>0</v>
      </c>
    </row>
    <row r="70" spans="1:35" ht="13.5" x14ac:dyDescent="0.25">
      <c r="A70" s="160" t="s">
        <v>888</v>
      </c>
      <c r="B70" s="160" t="s">
        <v>667</v>
      </c>
      <c r="C70" s="160" t="s">
        <v>888</v>
      </c>
      <c r="D70" s="160" t="s">
        <v>854</v>
      </c>
      <c r="E70" s="160" t="s">
        <v>669</v>
      </c>
      <c r="F70" s="160" t="s">
        <v>670</v>
      </c>
      <c r="G70" s="160" t="s">
        <v>671</v>
      </c>
      <c r="H70" s="161">
        <v>10</v>
      </c>
      <c r="I70" s="160" t="s">
        <v>3365</v>
      </c>
      <c r="J70" s="160">
        <v>1</v>
      </c>
      <c r="K70" s="161">
        <v>2021</v>
      </c>
      <c r="L70" s="169" t="s">
        <v>889</v>
      </c>
      <c r="M70" s="169" t="s">
        <v>890</v>
      </c>
      <c r="N70" s="162" t="s">
        <v>667</v>
      </c>
      <c r="O70" s="160" t="s">
        <v>667</v>
      </c>
      <c r="P70" s="160" t="s">
        <v>675</v>
      </c>
      <c r="Q70" s="163">
        <v>30317</v>
      </c>
      <c r="R70" s="160">
        <v>4</v>
      </c>
      <c r="S70" s="160"/>
      <c r="T70" s="169"/>
      <c r="U70" s="160"/>
      <c r="V70" s="160"/>
      <c r="W70" s="160"/>
      <c r="X70" s="161">
        <v>0</v>
      </c>
      <c r="Y70" s="161">
        <v>0</v>
      </c>
      <c r="Z70" s="164" t="s">
        <v>676</v>
      </c>
      <c r="AA70" s="165">
        <v>2021</v>
      </c>
      <c r="AB70" s="165">
        <v>9</v>
      </c>
      <c r="AC70" s="165">
        <v>30</v>
      </c>
      <c r="AD70" s="170" t="b">
        <f>IF(ISBLANK(GroupMember[[#This Row],[1. Identifiant interne d’exploitation agricole*]]),"",IF(ISERROR(MATCH(GroupMember[[#This Row],[1. Identifiant interne d’exploitation agricole*]],CertifiedCrop[1. Identifiant interne d’exploitation agricole*],0)),FALSE,TRUE))</f>
        <v>1</v>
      </c>
      <c r="AE70" s="170" t="b">
        <f>IF(ISBLANK(GroupMember[[#This Row],[1. Identifiant interne d’exploitation agricole*]]),"",IF(ISERROR(MATCH(GroupMember[[#This Row],[1. Identifiant interne d’exploitation agricole*]],FarmUnit[1. Identifiant interne d’exploitation agricole*],0)),FALSE,TRUE))</f>
        <v>1</v>
      </c>
      <c r="AF70" s="11" t="str">
        <f t="shared" si="4"/>
        <v>TIA PAUL</v>
      </c>
      <c r="AG70" s="171" t="str">
        <f t="shared" si="5"/>
        <v>30/9/2021</v>
      </c>
      <c r="AH70" s="59">
        <f t="shared" si="7"/>
        <v>3</v>
      </c>
      <c r="AI70" s="57">
        <f t="shared" si="6"/>
        <v>0</v>
      </c>
    </row>
    <row r="71" spans="1:35" ht="13.5" x14ac:dyDescent="0.25">
      <c r="A71" s="160" t="s">
        <v>891</v>
      </c>
      <c r="B71" s="160" t="s">
        <v>667</v>
      </c>
      <c r="C71" s="160" t="s">
        <v>891</v>
      </c>
      <c r="D71" s="160" t="s">
        <v>892</v>
      </c>
      <c r="E71" s="160" t="s">
        <v>669</v>
      </c>
      <c r="F71" s="160" t="s">
        <v>670</v>
      </c>
      <c r="G71" s="160" t="s">
        <v>671</v>
      </c>
      <c r="H71" s="161">
        <v>7</v>
      </c>
      <c r="I71" s="160" t="s">
        <v>3365</v>
      </c>
      <c r="J71" s="160">
        <v>1</v>
      </c>
      <c r="K71" s="161">
        <v>2021</v>
      </c>
      <c r="L71" s="169" t="s">
        <v>893</v>
      </c>
      <c r="M71" s="169" t="s">
        <v>734</v>
      </c>
      <c r="N71" s="162" t="s">
        <v>667</v>
      </c>
      <c r="O71" s="160" t="s">
        <v>894</v>
      </c>
      <c r="P71" s="160" t="s">
        <v>675</v>
      </c>
      <c r="Q71" s="163">
        <v>26851</v>
      </c>
      <c r="R71" s="160">
        <v>4</v>
      </c>
      <c r="S71" s="160"/>
      <c r="T71" s="169"/>
      <c r="U71" s="160"/>
      <c r="V71" s="160"/>
      <c r="W71" s="160"/>
      <c r="X71" s="161">
        <v>0</v>
      </c>
      <c r="Y71" s="161">
        <v>0</v>
      </c>
      <c r="Z71" s="164" t="s">
        <v>676</v>
      </c>
      <c r="AA71" s="165">
        <v>2021</v>
      </c>
      <c r="AB71" s="165">
        <v>9</v>
      </c>
      <c r="AC71" s="165">
        <v>30</v>
      </c>
      <c r="AD71" s="170" t="b">
        <f>IF(ISBLANK(GroupMember[[#This Row],[1. Identifiant interne d’exploitation agricole*]]),"",IF(ISERROR(MATCH(GroupMember[[#This Row],[1. Identifiant interne d’exploitation agricole*]],CertifiedCrop[1. Identifiant interne d’exploitation agricole*],0)),FALSE,TRUE))</f>
        <v>1</v>
      </c>
      <c r="AE71" s="170" t="b">
        <f>IF(ISBLANK(GroupMember[[#This Row],[1. Identifiant interne d’exploitation agricole*]]),"",IF(ISERROR(MATCH(GroupMember[[#This Row],[1. Identifiant interne d’exploitation agricole*]],FarmUnit[1. Identifiant interne d’exploitation agricole*],0)),FALSE,TRUE))</f>
        <v>1</v>
      </c>
      <c r="AF71" s="11" t="str">
        <f t="shared" si="4"/>
        <v>SANDE  DOSSO</v>
      </c>
      <c r="AG71" s="171" t="str">
        <f t="shared" si="5"/>
        <v>30/9/2021</v>
      </c>
      <c r="AH71" s="59">
        <f t="shared" si="7"/>
        <v>3</v>
      </c>
      <c r="AI71" s="57">
        <f t="shared" si="6"/>
        <v>0</v>
      </c>
    </row>
    <row r="72" spans="1:35" ht="13.5" x14ac:dyDescent="0.25">
      <c r="A72" s="160" t="s">
        <v>895</v>
      </c>
      <c r="B72" s="160" t="s">
        <v>667</v>
      </c>
      <c r="C72" s="160" t="s">
        <v>895</v>
      </c>
      <c r="D72" s="160" t="s">
        <v>712</v>
      </c>
      <c r="E72" s="160" t="s">
        <v>669</v>
      </c>
      <c r="F72" s="160" t="s">
        <v>670</v>
      </c>
      <c r="G72" s="160" t="s">
        <v>671</v>
      </c>
      <c r="H72" s="161">
        <v>6.5</v>
      </c>
      <c r="I72" s="160" t="s">
        <v>3365</v>
      </c>
      <c r="J72" s="160">
        <v>1</v>
      </c>
      <c r="K72" s="161">
        <v>2021</v>
      </c>
      <c r="L72" s="169" t="s">
        <v>896</v>
      </c>
      <c r="M72" s="169" t="s">
        <v>770</v>
      </c>
      <c r="N72" s="162" t="s">
        <v>667</v>
      </c>
      <c r="O72" s="160" t="s">
        <v>667</v>
      </c>
      <c r="P72" s="160" t="s">
        <v>675</v>
      </c>
      <c r="Q72" s="163">
        <v>29587</v>
      </c>
      <c r="R72" s="160">
        <v>4</v>
      </c>
      <c r="S72" s="160"/>
      <c r="T72" s="169"/>
      <c r="U72" s="160"/>
      <c r="V72" s="160"/>
      <c r="W72" s="160"/>
      <c r="X72" s="161">
        <v>0</v>
      </c>
      <c r="Y72" s="161">
        <v>0</v>
      </c>
      <c r="Z72" s="164" t="s">
        <v>676</v>
      </c>
      <c r="AA72" s="165">
        <v>2021</v>
      </c>
      <c r="AB72" s="165">
        <v>9</v>
      </c>
      <c r="AC72" s="165">
        <v>29</v>
      </c>
      <c r="AD72" s="170" t="b">
        <f>IF(ISBLANK(GroupMember[[#This Row],[1. Identifiant interne d’exploitation agricole*]]),"",IF(ISERROR(MATCH(GroupMember[[#This Row],[1. Identifiant interne d’exploitation agricole*]],CertifiedCrop[1. Identifiant interne d’exploitation agricole*],0)),FALSE,TRUE))</f>
        <v>1</v>
      </c>
      <c r="AE72" s="170" t="b">
        <f>IF(ISBLANK(GroupMember[[#This Row],[1. Identifiant interne d’exploitation agricole*]]),"",IF(ISERROR(MATCH(GroupMember[[#This Row],[1. Identifiant interne d’exploitation agricole*]],FarmUnit[1. Identifiant interne d’exploitation agricole*],0)),FALSE,TRUE))</f>
        <v>1</v>
      </c>
      <c r="AF72" s="11" t="str">
        <f t="shared" si="4"/>
        <v>ZIAN MOMINE</v>
      </c>
      <c r="AG72" s="171" t="str">
        <f t="shared" si="5"/>
        <v>29/9/2021</v>
      </c>
      <c r="AH72" s="59">
        <f t="shared" si="7"/>
        <v>4</v>
      </c>
      <c r="AI72" s="57">
        <f t="shared" si="6"/>
        <v>0</v>
      </c>
    </row>
    <row r="73" spans="1:35" ht="13.5" x14ac:dyDescent="0.25">
      <c r="A73" s="160" t="s">
        <v>897</v>
      </c>
      <c r="B73" s="160" t="s">
        <v>667</v>
      </c>
      <c r="C73" s="160" t="s">
        <v>897</v>
      </c>
      <c r="D73" s="160" t="s">
        <v>668</v>
      </c>
      <c r="E73" s="160" t="s">
        <v>669</v>
      </c>
      <c r="F73" s="160" t="s">
        <v>670</v>
      </c>
      <c r="G73" s="160" t="s">
        <v>671</v>
      </c>
      <c r="H73" s="161">
        <v>4</v>
      </c>
      <c r="I73" s="160" t="s">
        <v>3365</v>
      </c>
      <c r="J73" s="160">
        <v>1</v>
      </c>
      <c r="K73" s="161">
        <v>2021</v>
      </c>
      <c r="L73" s="169" t="s">
        <v>689</v>
      </c>
      <c r="M73" s="169" t="s">
        <v>898</v>
      </c>
      <c r="N73" s="162" t="s">
        <v>667</v>
      </c>
      <c r="O73" s="160" t="s">
        <v>899</v>
      </c>
      <c r="P73" s="160" t="s">
        <v>675</v>
      </c>
      <c r="Q73" s="163">
        <v>29587</v>
      </c>
      <c r="R73" s="160">
        <v>2</v>
      </c>
      <c r="S73" s="160"/>
      <c r="T73" s="169"/>
      <c r="U73" s="160"/>
      <c r="V73" s="160"/>
      <c r="W73" s="160"/>
      <c r="X73" s="161">
        <v>0</v>
      </c>
      <c r="Y73" s="161">
        <v>0</v>
      </c>
      <c r="Z73" s="164" t="s">
        <v>676</v>
      </c>
      <c r="AA73" s="165">
        <v>2021</v>
      </c>
      <c r="AB73" s="165">
        <v>9</v>
      </c>
      <c r="AC73" s="165">
        <v>29</v>
      </c>
      <c r="AD73" s="170" t="b">
        <f>IF(ISBLANK(GroupMember[[#This Row],[1. Identifiant interne d’exploitation agricole*]]),"",IF(ISERROR(MATCH(GroupMember[[#This Row],[1. Identifiant interne d’exploitation agricole*]],CertifiedCrop[1. Identifiant interne d’exploitation agricole*],0)),FALSE,TRUE))</f>
        <v>1</v>
      </c>
      <c r="AE73" s="170" t="b">
        <f>IF(ISBLANK(GroupMember[[#This Row],[1. Identifiant interne d’exploitation agricole*]]),"",IF(ISERROR(MATCH(GroupMember[[#This Row],[1. Identifiant interne d’exploitation agricole*]],FarmUnit[1. Identifiant interne d’exploitation agricole*],0)),FALSE,TRUE))</f>
        <v>1</v>
      </c>
      <c r="AF73" s="11" t="str">
        <f t="shared" si="4"/>
        <v>DIOMANDE  LOUA ALBERT</v>
      </c>
      <c r="AG73" s="171" t="str">
        <f t="shared" si="5"/>
        <v>29/9/2021</v>
      </c>
      <c r="AH73" s="59">
        <f t="shared" si="7"/>
        <v>4</v>
      </c>
      <c r="AI73" s="57">
        <f t="shared" si="6"/>
        <v>0</v>
      </c>
    </row>
    <row r="74" spans="1:35" ht="13.5" x14ac:dyDescent="0.25">
      <c r="A74" s="160" t="s">
        <v>900</v>
      </c>
      <c r="B74" s="160" t="s">
        <v>667</v>
      </c>
      <c r="C74" s="160" t="s">
        <v>900</v>
      </c>
      <c r="D74" s="160" t="s">
        <v>854</v>
      </c>
      <c r="E74" s="160" t="s">
        <v>669</v>
      </c>
      <c r="F74" s="160" t="s">
        <v>670</v>
      </c>
      <c r="G74" s="160" t="s">
        <v>671</v>
      </c>
      <c r="H74" s="161">
        <v>6.5</v>
      </c>
      <c r="I74" s="160" t="s">
        <v>3365</v>
      </c>
      <c r="J74" s="160">
        <v>1</v>
      </c>
      <c r="K74" s="161">
        <v>2021</v>
      </c>
      <c r="L74" s="169" t="s">
        <v>734</v>
      </c>
      <c r="M74" s="169" t="s">
        <v>901</v>
      </c>
      <c r="N74" s="162" t="s">
        <v>902</v>
      </c>
      <c r="O74" s="160" t="s">
        <v>903</v>
      </c>
      <c r="P74" s="160" t="s">
        <v>675</v>
      </c>
      <c r="Q74" s="163">
        <v>25436</v>
      </c>
      <c r="R74" s="160">
        <v>7</v>
      </c>
      <c r="S74" s="160"/>
      <c r="T74" s="169"/>
      <c r="U74" s="160"/>
      <c r="V74" s="160"/>
      <c r="W74" s="160"/>
      <c r="X74" s="161">
        <v>0</v>
      </c>
      <c r="Y74" s="161">
        <v>0</v>
      </c>
      <c r="Z74" s="164" t="s">
        <v>676</v>
      </c>
      <c r="AA74" s="165">
        <v>2021</v>
      </c>
      <c r="AB74" s="165">
        <v>9</v>
      </c>
      <c r="AC74" s="165">
        <v>27</v>
      </c>
      <c r="AD74" s="170" t="b">
        <f>IF(ISBLANK(GroupMember[[#This Row],[1. Identifiant interne d’exploitation agricole*]]),"",IF(ISERROR(MATCH(GroupMember[[#This Row],[1. Identifiant interne d’exploitation agricole*]],CertifiedCrop[1. Identifiant interne d’exploitation agricole*],0)),FALSE,TRUE))</f>
        <v>1</v>
      </c>
      <c r="AE74" s="170" t="b">
        <f>IF(ISBLANK(GroupMember[[#This Row],[1. Identifiant interne d’exploitation agricole*]]),"",IF(ISERROR(MATCH(GroupMember[[#This Row],[1. Identifiant interne d’exploitation agricole*]],FarmUnit[1. Identifiant interne d’exploitation agricole*],0)),FALSE,TRUE))</f>
        <v>1</v>
      </c>
      <c r="AF74" s="11" t="str">
        <f t="shared" si="4"/>
        <v>DOSSO VALLET-TY</v>
      </c>
      <c r="AG74" s="171" t="str">
        <f t="shared" si="5"/>
        <v>27/9/2021</v>
      </c>
      <c r="AH74" s="59">
        <f t="shared" si="7"/>
        <v>3</v>
      </c>
      <c r="AI74" s="57">
        <f t="shared" si="6"/>
        <v>0</v>
      </c>
    </row>
    <row r="75" spans="1:35" ht="13.5" x14ac:dyDescent="0.25">
      <c r="A75" s="160" t="s">
        <v>904</v>
      </c>
      <c r="B75" s="160" t="s">
        <v>667</v>
      </c>
      <c r="C75" s="160" t="s">
        <v>904</v>
      </c>
      <c r="D75" s="160" t="s">
        <v>669</v>
      </c>
      <c r="E75" s="160" t="s">
        <v>669</v>
      </c>
      <c r="F75" s="160" t="s">
        <v>670</v>
      </c>
      <c r="G75" s="160" t="s">
        <v>671</v>
      </c>
      <c r="H75" s="161">
        <v>8</v>
      </c>
      <c r="I75" s="160" t="s">
        <v>3365</v>
      </c>
      <c r="J75" s="160">
        <v>1</v>
      </c>
      <c r="K75" s="161">
        <v>2021</v>
      </c>
      <c r="L75" s="169" t="s">
        <v>905</v>
      </c>
      <c r="M75" s="169" t="s">
        <v>906</v>
      </c>
      <c r="N75" s="162" t="s">
        <v>907</v>
      </c>
      <c r="O75" s="160" t="s">
        <v>908</v>
      </c>
      <c r="P75" s="160" t="s">
        <v>675</v>
      </c>
      <c r="Q75" s="163">
        <v>31604</v>
      </c>
      <c r="R75" s="160">
        <v>4</v>
      </c>
      <c r="S75" s="160"/>
      <c r="T75" s="169"/>
      <c r="U75" s="160"/>
      <c r="V75" s="160"/>
      <c r="W75" s="160"/>
      <c r="X75" s="161">
        <v>0</v>
      </c>
      <c r="Y75" s="161">
        <v>0</v>
      </c>
      <c r="Z75" s="164" t="s">
        <v>676</v>
      </c>
      <c r="AA75" s="165">
        <v>2021</v>
      </c>
      <c r="AB75" s="165">
        <v>9</v>
      </c>
      <c r="AC75" s="165">
        <v>25</v>
      </c>
      <c r="AD75" s="170" t="b">
        <f>IF(ISBLANK(GroupMember[[#This Row],[1. Identifiant interne d’exploitation agricole*]]),"",IF(ISERROR(MATCH(GroupMember[[#This Row],[1. Identifiant interne d’exploitation agricole*]],CertifiedCrop[1. Identifiant interne d’exploitation agricole*],0)),FALSE,TRUE))</f>
        <v>1</v>
      </c>
      <c r="AE75" s="170" t="b">
        <f>IF(ISBLANK(GroupMember[[#This Row],[1. Identifiant interne d’exploitation agricole*]]),"",IF(ISERROR(MATCH(GroupMember[[#This Row],[1. Identifiant interne d’exploitation agricole*]],FarmUnit[1. Identifiant interne d’exploitation agricole*],0)),FALSE,TRUE))</f>
        <v>1</v>
      </c>
      <c r="AF75" s="11" t="str">
        <f t="shared" si="4"/>
        <v>MINGA TIA VICTOR</v>
      </c>
      <c r="AG75" s="171" t="str">
        <f t="shared" si="5"/>
        <v>25/9/2021</v>
      </c>
      <c r="AH75" s="59">
        <f t="shared" si="7"/>
        <v>3</v>
      </c>
      <c r="AI75" s="57">
        <f t="shared" si="6"/>
        <v>0</v>
      </c>
    </row>
    <row r="76" spans="1:35" ht="13.5" x14ac:dyDescent="0.25">
      <c r="A76" s="160" t="s">
        <v>909</v>
      </c>
      <c r="B76" s="160" t="s">
        <v>667</v>
      </c>
      <c r="C76" s="160" t="s">
        <v>909</v>
      </c>
      <c r="D76" s="160" t="s">
        <v>892</v>
      </c>
      <c r="E76" s="160" t="s">
        <v>669</v>
      </c>
      <c r="F76" s="160" t="s">
        <v>670</v>
      </c>
      <c r="G76" s="160" t="s">
        <v>671</v>
      </c>
      <c r="H76" s="161">
        <v>11</v>
      </c>
      <c r="I76" s="160" t="s">
        <v>3365</v>
      </c>
      <c r="J76" s="160">
        <v>1</v>
      </c>
      <c r="K76" s="161">
        <v>2021</v>
      </c>
      <c r="L76" s="169" t="s">
        <v>910</v>
      </c>
      <c r="M76" s="169" t="s">
        <v>911</v>
      </c>
      <c r="N76" s="162" t="s">
        <v>912</v>
      </c>
      <c r="O76" s="160" t="s">
        <v>667</v>
      </c>
      <c r="P76" s="160" t="s">
        <v>675</v>
      </c>
      <c r="Q76" s="163">
        <v>35431</v>
      </c>
      <c r="R76" s="160">
        <v>3</v>
      </c>
      <c r="S76" s="160"/>
      <c r="T76" s="169"/>
      <c r="U76" s="160"/>
      <c r="V76" s="160"/>
      <c r="W76" s="160"/>
      <c r="X76" s="161">
        <v>0</v>
      </c>
      <c r="Y76" s="161">
        <v>0</v>
      </c>
      <c r="Z76" s="164" t="s">
        <v>676</v>
      </c>
      <c r="AA76" s="165">
        <v>2021</v>
      </c>
      <c r="AB76" s="165">
        <v>9</v>
      </c>
      <c r="AC76" s="165">
        <v>25</v>
      </c>
      <c r="AD76" s="170" t="b">
        <f>IF(ISBLANK(GroupMember[[#This Row],[1. Identifiant interne d’exploitation agricole*]]),"",IF(ISERROR(MATCH(GroupMember[[#This Row],[1. Identifiant interne d’exploitation agricole*]],CertifiedCrop[1. Identifiant interne d’exploitation agricole*],0)),FALSE,TRUE))</f>
        <v>1</v>
      </c>
      <c r="AE76" s="170" t="b">
        <f>IF(ISBLANK(GroupMember[[#This Row],[1. Identifiant interne d’exploitation agricole*]]),"",IF(ISERROR(MATCH(GroupMember[[#This Row],[1. Identifiant interne d’exploitation agricole*]],FarmUnit[1. Identifiant interne d’exploitation agricole*],0)),FALSE,TRUE))</f>
        <v>1</v>
      </c>
      <c r="AF76" s="11" t="str">
        <f t="shared" si="4"/>
        <v>KOUAME  KOUASSI GUILLAUME</v>
      </c>
      <c r="AG76" s="171" t="str">
        <f t="shared" si="5"/>
        <v>25/9/2021</v>
      </c>
      <c r="AH76" s="59">
        <f t="shared" si="7"/>
        <v>3</v>
      </c>
      <c r="AI76" s="57">
        <f t="shared" si="6"/>
        <v>0</v>
      </c>
    </row>
    <row r="77" spans="1:35" ht="13.5" x14ac:dyDescent="0.25">
      <c r="A77" s="160" t="s">
        <v>913</v>
      </c>
      <c r="B77" s="160" t="s">
        <v>667</v>
      </c>
      <c r="C77" s="160" t="s">
        <v>913</v>
      </c>
      <c r="D77" s="160" t="s">
        <v>892</v>
      </c>
      <c r="E77" s="160" t="s">
        <v>669</v>
      </c>
      <c r="F77" s="160" t="s">
        <v>670</v>
      </c>
      <c r="G77" s="160" t="s">
        <v>671</v>
      </c>
      <c r="H77" s="161">
        <v>9</v>
      </c>
      <c r="I77" s="160" t="s">
        <v>3365</v>
      </c>
      <c r="J77" s="160">
        <v>1</v>
      </c>
      <c r="K77" s="161">
        <v>2021</v>
      </c>
      <c r="L77" s="169" t="s">
        <v>914</v>
      </c>
      <c r="M77" s="169" t="s">
        <v>915</v>
      </c>
      <c r="N77" s="162" t="s">
        <v>916</v>
      </c>
      <c r="O77" s="160" t="s">
        <v>667</v>
      </c>
      <c r="P77" s="160" t="s">
        <v>675</v>
      </c>
      <c r="Q77" s="163">
        <v>28491</v>
      </c>
      <c r="R77" s="160">
        <v>10</v>
      </c>
      <c r="S77" s="160"/>
      <c r="T77" s="169"/>
      <c r="U77" s="160"/>
      <c r="V77" s="160"/>
      <c r="W77" s="160"/>
      <c r="X77" s="161">
        <v>0</v>
      </c>
      <c r="Y77" s="161">
        <v>0</v>
      </c>
      <c r="Z77" s="164" t="s">
        <v>676</v>
      </c>
      <c r="AA77" s="165">
        <v>2021</v>
      </c>
      <c r="AB77" s="165">
        <v>9</v>
      </c>
      <c r="AC77" s="165">
        <v>25</v>
      </c>
      <c r="AD77" s="170" t="b">
        <f>IF(ISBLANK(GroupMember[[#This Row],[1. Identifiant interne d’exploitation agricole*]]),"",IF(ISERROR(MATCH(GroupMember[[#This Row],[1. Identifiant interne d’exploitation agricole*]],CertifiedCrop[1. Identifiant interne d’exploitation agricole*],0)),FALSE,TRUE))</f>
        <v>1</v>
      </c>
      <c r="AE77" s="170" t="b">
        <f>IF(ISBLANK(GroupMember[[#This Row],[1. Identifiant interne d’exploitation agricole*]]),"",IF(ISERROR(MATCH(GroupMember[[#This Row],[1. Identifiant interne d’exploitation agricole*]],FarmUnit[1. Identifiant interne d’exploitation agricole*],0)),FALSE,TRUE))</f>
        <v>1</v>
      </c>
      <c r="AF77" s="11" t="str">
        <f t="shared" si="4"/>
        <v>LOUKOU BROU AUGUSTIN</v>
      </c>
      <c r="AG77" s="171" t="str">
        <f t="shared" si="5"/>
        <v>25/9/2021</v>
      </c>
      <c r="AH77" s="59">
        <f t="shared" si="7"/>
        <v>3</v>
      </c>
      <c r="AI77" s="57">
        <f t="shared" si="6"/>
        <v>0</v>
      </c>
    </row>
    <row r="78" spans="1:35" ht="13.5" x14ac:dyDescent="0.25">
      <c r="A78" s="160" t="s">
        <v>917</v>
      </c>
      <c r="B78" s="160" t="s">
        <v>667</v>
      </c>
      <c r="C78" s="160" t="s">
        <v>917</v>
      </c>
      <c r="D78" s="160" t="s">
        <v>892</v>
      </c>
      <c r="E78" s="160" t="s">
        <v>669</v>
      </c>
      <c r="F78" s="160" t="s">
        <v>670</v>
      </c>
      <c r="G78" s="160" t="s">
        <v>671</v>
      </c>
      <c r="H78" s="161">
        <v>9.15</v>
      </c>
      <c r="I78" s="160" t="s">
        <v>3365</v>
      </c>
      <c r="J78" s="160">
        <v>1</v>
      </c>
      <c r="K78" s="161">
        <v>2021</v>
      </c>
      <c r="L78" s="169" t="s">
        <v>889</v>
      </c>
      <c r="M78" s="169" t="s">
        <v>918</v>
      </c>
      <c r="N78" s="162" t="s">
        <v>667</v>
      </c>
      <c r="O78" s="160" t="s">
        <v>919</v>
      </c>
      <c r="P78" s="160" t="s">
        <v>675</v>
      </c>
      <c r="Q78" s="163">
        <v>27979</v>
      </c>
      <c r="R78" s="160">
        <v>8</v>
      </c>
      <c r="S78" s="160"/>
      <c r="T78" s="169"/>
      <c r="U78" s="160"/>
      <c r="V78" s="160"/>
      <c r="W78" s="160"/>
      <c r="X78" s="161">
        <v>0</v>
      </c>
      <c r="Y78" s="161">
        <v>0</v>
      </c>
      <c r="Z78" s="164" t="s">
        <v>676</v>
      </c>
      <c r="AA78" s="165">
        <v>2021</v>
      </c>
      <c r="AB78" s="165">
        <v>9</v>
      </c>
      <c r="AC78" s="165">
        <v>24</v>
      </c>
      <c r="AD78" s="170" t="b">
        <f>IF(ISBLANK(GroupMember[[#This Row],[1. Identifiant interne d’exploitation agricole*]]),"",IF(ISERROR(MATCH(GroupMember[[#This Row],[1. Identifiant interne d’exploitation agricole*]],CertifiedCrop[1. Identifiant interne d’exploitation agricole*],0)),FALSE,TRUE))</f>
        <v>1</v>
      </c>
      <c r="AE78" s="170" t="b">
        <f>IF(ISBLANK(GroupMember[[#This Row],[1. Identifiant interne d’exploitation agricole*]]),"",IF(ISERROR(MATCH(GroupMember[[#This Row],[1. Identifiant interne d’exploitation agricole*]],FarmUnit[1. Identifiant interne d’exploitation agricole*],0)),FALSE,TRUE))</f>
        <v>1</v>
      </c>
      <c r="AF78" s="11" t="str">
        <f t="shared" si="4"/>
        <v>TIA JACQUES TIA</v>
      </c>
      <c r="AG78" s="171" t="str">
        <f t="shared" si="5"/>
        <v>24/9/2021</v>
      </c>
      <c r="AH78" s="59">
        <f t="shared" si="7"/>
        <v>5</v>
      </c>
      <c r="AI78" s="57">
        <f t="shared" si="6"/>
        <v>0</v>
      </c>
    </row>
    <row r="79" spans="1:35" ht="13.5" x14ac:dyDescent="0.25">
      <c r="A79" s="160" t="s">
        <v>920</v>
      </c>
      <c r="B79" s="160" t="s">
        <v>667</v>
      </c>
      <c r="C79" s="160" t="s">
        <v>920</v>
      </c>
      <c r="D79" s="160" t="s">
        <v>892</v>
      </c>
      <c r="E79" s="160" t="s">
        <v>669</v>
      </c>
      <c r="F79" s="160" t="s">
        <v>670</v>
      </c>
      <c r="G79" s="160" t="s">
        <v>671</v>
      </c>
      <c r="H79" s="161">
        <v>9</v>
      </c>
      <c r="I79" s="160" t="s">
        <v>3365</v>
      </c>
      <c r="J79" s="160">
        <v>1</v>
      </c>
      <c r="K79" s="161">
        <v>2021</v>
      </c>
      <c r="L79" s="169" t="s">
        <v>921</v>
      </c>
      <c r="M79" s="169" t="s">
        <v>922</v>
      </c>
      <c r="N79" s="162" t="s">
        <v>667</v>
      </c>
      <c r="O79" s="160" t="s">
        <v>667</v>
      </c>
      <c r="P79" s="160" t="s">
        <v>675</v>
      </c>
      <c r="Q79" s="163">
        <v>36520</v>
      </c>
      <c r="R79" s="160">
        <v>3</v>
      </c>
      <c r="S79" s="160"/>
      <c r="T79" s="169"/>
      <c r="U79" s="160"/>
      <c r="V79" s="160"/>
      <c r="W79" s="160"/>
      <c r="X79" s="161">
        <v>0</v>
      </c>
      <c r="Y79" s="161">
        <v>0</v>
      </c>
      <c r="Z79" s="164" t="s">
        <v>676</v>
      </c>
      <c r="AA79" s="165">
        <v>2021</v>
      </c>
      <c r="AB79" s="165">
        <v>9</v>
      </c>
      <c r="AC79" s="165">
        <v>24</v>
      </c>
      <c r="AD79" s="170" t="b">
        <f>IF(ISBLANK(GroupMember[[#This Row],[1. Identifiant interne d’exploitation agricole*]]),"",IF(ISERROR(MATCH(GroupMember[[#This Row],[1. Identifiant interne d’exploitation agricole*]],CertifiedCrop[1. Identifiant interne d’exploitation agricole*],0)),FALSE,TRUE))</f>
        <v>1</v>
      </c>
      <c r="AE79" s="170" t="b">
        <f>IF(ISBLANK(GroupMember[[#This Row],[1. Identifiant interne d’exploitation agricole*]]),"",IF(ISERROR(MATCH(GroupMember[[#This Row],[1. Identifiant interne d’exploitation agricole*]],FarmUnit[1. Identifiant interne d’exploitation agricole*],0)),FALSE,TRUE))</f>
        <v>1</v>
      </c>
      <c r="AF79" s="11" t="str">
        <f t="shared" si="4"/>
        <v>LOUA  SANDE FABRICE</v>
      </c>
      <c r="AG79" s="171" t="str">
        <f t="shared" si="5"/>
        <v>24/9/2021</v>
      </c>
      <c r="AH79" s="59">
        <f t="shared" si="7"/>
        <v>5</v>
      </c>
      <c r="AI79" s="57">
        <f t="shared" si="6"/>
        <v>0</v>
      </c>
    </row>
    <row r="80" spans="1:35" ht="13.5" x14ac:dyDescent="0.25">
      <c r="A80" s="160" t="s">
        <v>923</v>
      </c>
      <c r="B80" s="160" t="s">
        <v>667</v>
      </c>
      <c r="C80" s="160" t="s">
        <v>923</v>
      </c>
      <c r="D80" s="160" t="s">
        <v>892</v>
      </c>
      <c r="E80" s="160" t="s">
        <v>669</v>
      </c>
      <c r="F80" s="160" t="s">
        <v>670</v>
      </c>
      <c r="G80" s="160" t="s">
        <v>671</v>
      </c>
      <c r="H80" s="161">
        <v>10</v>
      </c>
      <c r="I80" s="160" t="s">
        <v>3365</v>
      </c>
      <c r="J80" s="160">
        <v>1</v>
      </c>
      <c r="K80" s="161">
        <v>2021</v>
      </c>
      <c r="L80" s="169" t="s">
        <v>734</v>
      </c>
      <c r="M80" s="169" t="s">
        <v>890</v>
      </c>
      <c r="N80" s="162" t="s">
        <v>667</v>
      </c>
      <c r="O80" s="160" t="s">
        <v>667</v>
      </c>
      <c r="P80" s="160" t="s">
        <v>675</v>
      </c>
      <c r="Q80" s="163">
        <v>31809</v>
      </c>
      <c r="R80" s="160">
        <v>3</v>
      </c>
      <c r="S80" s="160"/>
      <c r="T80" s="169"/>
      <c r="U80" s="160"/>
      <c r="V80" s="160"/>
      <c r="W80" s="160"/>
      <c r="X80" s="161">
        <v>0</v>
      </c>
      <c r="Y80" s="161">
        <v>0</v>
      </c>
      <c r="Z80" s="164" t="s">
        <v>676</v>
      </c>
      <c r="AA80" s="165">
        <v>2021</v>
      </c>
      <c r="AB80" s="165">
        <v>9</v>
      </c>
      <c r="AC80" s="165">
        <v>30</v>
      </c>
      <c r="AD80" s="170" t="b">
        <f>IF(ISBLANK(GroupMember[[#This Row],[1. Identifiant interne d’exploitation agricole*]]),"",IF(ISERROR(MATCH(GroupMember[[#This Row],[1. Identifiant interne d’exploitation agricole*]],CertifiedCrop[1. Identifiant interne d’exploitation agricole*],0)),FALSE,TRUE))</f>
        <v>1</v>
      </c>
      <c r="AE80" s="170" t="b">
        <f>IF(ISBLANK(GroupMember[[#This Row],[1. Identifiant interne d’exploitation agricole*]]),"",IF(ISERROR(MATCH(GroupMember[[#This Row],[1. Identifiant interne d’exploitation agricole*]],FarmUnit[1. Identifiant interne d’exploitation agricole*],0)),FALSE,TRUE))</f>
        <v>1</v>
      </c>
      <c r="AF80" s="11" t="str">
        <f t="shared" si="4"/>
        <v>DOSSO PAUL</v>
      </c>
      <c r="AG80" s="171" t="str">
        <f t="shared" si="5"/>
        <v>30/9/2021</v>
      </c>
      <c r="AH80" s="59">
        <f t="shared" si="7"/>
        <v>3</v>
      </c>
      <c r="AI80" s="57">
        <f t="shared" si="6"/>
        <v>0</v>
      </c>
    </row>
    <row r="81" spans="1:35" ht="13.5" x14ac:dyDescent="0.25">
      <c r="A81" s="160" t="s">
        <v>924</v>
      </c>
      <c r="B81" s="160" t="s">
        <v>667</v>
      </c>
      <c r="C81" s="160" t="s">
        <v>924</v>
      </c>
      <c r="D81" s="160" t="s">
        <v>854</v>
      </c>
      <c r="E81" s="160" t="s">
        <v>669</v>
      </c>
      <c r="F81" s="160" t="s">
        <v>670</v>
      </c>
      <c r="G81" s="160" t="s">
        <v>671</v>
      </c>
      <c r="H81" s="161">
        <v>10</v>
      </c>
      <c r="I81" s="160" t="s">
        <v>3365</v>
      </c>
      <c r="J81" s="160">
        <v>1</v>
      </c>
      <c r="K81" s="161">
        <v>2021</v>
      </c>
      <c r="L81" s="169" t="s">
        <v>679</v>
      </c>
      <c r="M81" s="169" t="s">
        <v>925</v>
      </c>
      <c r="N81" s="162" t="s">
        <v>926</v>
      </c>
      <c r="O81" s="160" t="s">
        <v>927</v>
      </c>
      <c r="P81" s="160" t="s">
        <v>675</v>
      </c>
      <c r="Q81" s="163">
        <v>33947</v>
      </c>
      <c r="R81" s="160">
        <v>2</v>
      </c>
      <c r="S81" s="160"/>
      <c r="T81" s="169"/>
      <c r="U81" s="160"/>
      <c r="V81" s="160"/>
      <c r="W81" s="160"/>
      <c r="X81" s="161">
        <v>0</v>
      </c>
      <c r="Y81" s="161">
        <v>0</v>
      </c>
      <c r="Z81" s="164" t="s">
        <v>676</v>
      </c>
      <c r="AA81" s="165">
        <v>2021</v>
      </c>
      <c r="AB81" s="165">
        <v>10</v>
      </c>
      <c r="AC81" s="165">
        <v>1</v>
      </c>
      <c r="AD81" s="170" t="b">
        <f>IF(ISBLANK(GroupMember[[#This Row],[1. Identifiant interne d’exploitation agricole*]]),"",IF(ISERROR(MATCH(GroupMember[[#This Row],[1. Identifiant interne d’exploitation agricole*]],CertifiedCrop[1. Identifiant interne d’exploitation agricole*],0)),FALSE,TRUE))</f>
        <v>1</v>
      </c>
      <c r="AE81" s="170" t="b">
        <f>IF(ISBLANK(GroupMember[[#This Row],[1. Identifiant interne d’exploitation agricole*]]),"",IF(ISERROR(MATCH(GroupMember[[#This Row],[1. Identifiant interne d’exploitation agricole*]],FarmUnit[1. Identifiant interne d’exploitation agricole*],0)),FALSE,TRUE))</f>
        <v>1</v>
      </c>
      <c r="AF81" s="11" t="str">
        <f t="shared" si="4"/>
        <v>GBONGUE  COULIBALY</v>
      </c>
      <c r="AG81" s="171" t="str">
        <f t="shared" si="5"/>
        <v>1/10/2021</v>
      </c>
      <c r="AH81" s="59">
        <f t="shared" si="7"/>
        <v>3</v>
      </c>
      <c r="AI81" s="57">
        <f t="shared" si="6"/>
        <v>0</v>
      </c>
    </row>
    <row r="82" spans="1:35" ht="13.5" x14ac:dyDescent="0.25">
      <c r="A82" s="160" t="s">
        <v>928</v>
      </c>
      <c r="B82" s="160" t="s">
        <v>667</v>
      </c>
      <c r="C82" s="160" t="s">
        <v>928</v>
      </c>
      <c r="D82" s="160" t="s">
        <v>669</v>
      </c>
      <c r="E82" s="160" t="s">
        <v>669</v>
      </c>
      <c r="F82" s="160" t="s">
        <v>670</v>
      </c>
      <c r="G82" s="160" t="s">
        <v>671</v>
      </c>
      <c r="H82" s="161">
        <v>7</v>
      </c>
      <c r="I82" s="160" t="s">
        <v>3365</v>
      </c>
      <c r="J82" s="160">
        <v>1</v>
      </c>
      <c r="K82" s="161">
        <v>2021</v>
      </c>
      <c r="L82" s="169" t="s">
        <v>743</v>
      </c>
      <c r="M82" s="169" t="s">
        <v>929</v>
      </c>
      <c r="N82" s="162" t="s">
        <v>930</v>
      </c>
      <c r="O82" s="160" t="s">
        <v>667</v>
      </c>
      <c r="P82" s="160" t="s">
        <v>675</v>
      </c>
      <c r="Q82" s="163">
        <v>31778</v>
      </c>
      <c r="R82" s="160">
        <v>4</v>
      </c>
      <c r="S82" s="160"/>
      <c r="T82" s="169"/>
      <c r="U82" s="160"/>
      <c r="V82" s="160"/>
      <c r="W82" s="160"/>
      <c r="X82" s="161">
        <v>0</v>
      </c>
      <c r="Y82" s="161">
        <v>0</v>
      </c>
      <c r="Z82" s="164" t="s">
        <v>676</v>
      </c>
      <c r="AA82" s="165">
        <v>2021</v>
      </c>
      <c r="AB82" s="165">
        <v>10</v>
      </c>
      <c r="AC82" s="165">
        <v>5</v>
      </c>
      <c r="AD82" s="170" t="b">
        <f>IF(ISBLANK(GroupMember[[#This Row],[1. Identifiant interne d’exploitation agricole*]]),"",IF(ISERROR(MATCH(GroupMember[[#This Row],[1. Identifiant interne d’exploitation agricole*]],CertifiedCrop[1. Identifiant interne d’exploitation agricole*],0)),FALSE,TRUE))</f>
        <v>1</v>
      </c>
      <c r="AE82" s="170" t="b">
        <f>IF(ISBLANK(GroupMember[[#This Row],[1. Identifiant interne d’exploitation agricole*]]),"",IF(ISERROR(MATCH(GroupMember[[#This Row],[1. Identifiant interne d’exploitation agricole*]],FarmUnit[1. Identifiant interne d’exploitation agricole*],0)),FALSE,TRUE))</f>
        <v>1</v>
      </c>
      <c r="AF82" s="11" t="str">
        <f t="shared" si="4"/>
        <v>MANIGA  ALEXIS</v>
      </c>
      <c r="AG82" s="171" t="str">
        <f t="shared" si="5"/>
        <v>5/10/2021</v>
      </c>
      <c r="AH82" s="59">
        <f t="shared" si="7"/>
        <v>3</v>
      </c>
      <c r="AI82" s="57">
        <f t="shared" si="6"/>
        <v>0</v>
      </c>
    </row>
    <row r="83" spans="1:35" ht="13.5" x14ac:dyDescent="0.25">
      <c r="A83" s="160" t="s">
        <v>931</v>
      </c>
      <c r="B83" s="160" t="s">
        <v>667</v>
      </c>
      <c r="C83" s="160" t="s">
        <v>931</v>
      </c>
      <c r="D83" s="160" t="s">
        <v>669</v>
      </c>
      <c r="E83" s="160" t="s">
        <v>669</v>
      </c>
      <c r="F83" s="160" t="s">
        <v>670</v>
      </c>
      <c r="G83" s="160" t="s">
        <v>671</v>
      </c>
      <c r="H83" s="161">
        <v>4.5</v>
      </c>
      <c r="I83" s="160" t="s">
        <v>3365</v>
      </c>
      <c r="J83" s="160">
        <v>1</v>
      </c>
      <c r="K83" s="161">
        <v>2021</v>
      </c>
      <c r="L83" s="169" t="s">
        <v>932</v>
      </c>
      <c r="M83" s="169" t="s">
        <v>933</v>
      </c>
      <c r="N83" s="162" t="s">
        <v>934</v>
      </c>
      <c r="O83" s="160" t="s">
        <v>935</v>
      </c>
      <c r="P83" s="160" t="s">
        <v>675</v>
      </c>
      <c r="Q83" s="163">
        <v>26036</v>
      </c>
      <c r="R83" s="160">
        <v>6</v>
      </c>
      <c r="S83" s="160"/>
      <c r="T83" s="169"/>
      <c r="U83" s="160"/>
      <c r="V83" s="160"/>
      <c r="W83" s="160"/>
      <c r="X83" s="161">
        <v>0</v>
      </c>
      <c r="Y83" s="161">
        <v>0</v>
      </c>
      <c r="Z83" s="164" t="s">
        <v>676</v>
      </c>
      <c r="AA83" s="165">
        <v>2021</v>
      </c>
      <c r="AB83" s="165">
        <v>10</v>
      </c>
      <c r="AC83" s="165">
        <v>2</v>
      </c>
      <c r="AD83" s="170" t="b">
        <f>IF(ISBLANK(GroupMember[[#This Row],[1. Identifiant interne d’exploitation agricole*]]),"",IF(ISERROR(MATCH(GroupMember[[#This Row],[1. Identifiant interne d’exploitation agricole*]],CertifiedCrop[1. Identifiant interne d’exploitation agricole*],0)),FALSE,TRUE))</f>
        <v>1</v>
      </c>
      <c r="AE83" s="170" t="b">
        <f>IF(ISBLANK(GroupMember[[#This Row],[1. Identifiant interne d’exploitation agricole*]]),"",IF(ISERROR(MATCH(GroupMember[[#This Row],[1. Identifiant interne d’exploitation agricole*]],FarmUnit[1. Identifiant interne d’exploitation agricole*],0)),FALSE,TRUE))</f>
        <v>1</v>
      </c>
      <c r="AF83" s="11" t="str">
        <f t="shared" si="4"/>
        <v>KESSE  DANH JEAN</v>
      </c>
      <c r="AG83" s="171" t="str">
        <f t="shared" si="5"/>
        <v>2/10/2021</v>
      </c>
      <c r="AH83" s="59">
        <f t="shared" si="7"/>
        <v>3</v>
      </c>
      <c r="AI83" s="57">
        <f t="shared" si="6"/>
        <v>0</v>
      </c>
    </row>
    <row r="84" spans="1:35" ht="13.5" x14ac:dyDescent="0.25">
      <c r="A84" s="160" t="s">
        <v>936</v>
      </c>
      <c r="B84" s="160" t="s">
        <v>667</v>
      </c>
      <c r="C84" s="160" t="s">
        <v>936</v>
      </c>
      <c r="D84" s="160" t="s">
        <v>669</v>
      </c>
      <c r="E84" s="160" t="s">
        <v>669</v>
      </c>
      <c r="F84" s="160" t="s">
        <v>670</v>
      </c>
      <c r="G84" s="160" t="s">
        <v>671</v>
      </c>
      <c r="H84" s="161">
        <v>5.5</v>
      </c>
      <c r="I84" s="160" t="s">
        <v>3365</v>
      </c>
      <c r="J84" s="160">
        <v>1</v>
      </c>
      <c r="K84" s="161">
        <v>2021</v>
      </c>
      <c r="L84" s="169" t="s">
        <v>683</v>
      </c>
      <c r="M84" s="169" t="s">
        <v>937</v>
      </c>
      <c r="N84" s="162" t="s">
        <v>938</v>
      </c>
      <c r="O84" s="160" t="s">
        <v>667</v>
      </c>
      <c r="P84" s="160" t="s">
        <v>675</v>
      </c>
      <c r="Q84" s="163">
        <v>29587</v>
      </c>
      <c r="R84" s="160">
        <v>4</v>
      </c>
      <c r="S84" s="160"/>
      <c r="T84" s="169"/>
      <c r="U84" s="160"/>
      <c r="V84" s="160"/>
      <c r="W84" s="160"/>
      <c r="X84" s="161">
        <v>0</v>
      </c>
      <c r="Y84" s="161">
        <v>0</v>
      </c>
      <c r="Z84" s="164" t="s">
        <v>676</v>
      </c>
      <c r="AA84" s="165">
        <v>2021</v>
      </c>
      <c r="AB84" s="165">
        <v>10</v>
      </c>
      <c r="AC84" s="165">
        <v>15</v>
      </c>
      <c r="AD84" s="170" t="b">
        <f>IF(ISBLANK(GroupMember[[#This Row],[1. Identifiant interne d’exploitation agricole*]]),"",IF(ISERROR(MATCH(GroupMember[[#This Row],[1. Identifiant interne d’exploitation agricole*]],CertifiedCrop[1. Identifiant interne d’exploitation agricole*],0)),FALSE,TRUE))</f>
        <v>1</v>
      </c>
      <c r="AE84" s="170" t="b">
        <f>IF(ISBLANK(GroupMember[[#This Row],[1. Identifiant interne d’exploitation agricole*]]),"",IF(ISERROR(MATCH(GroupMember[[#This Row],[1. Identifiant interne d’exploitation agricole*]],FarmUnit[1. Identifiant interne d’exploitation agricole*],0)),FALSE,TRUE))</f>
        <v>1</v>
      </c>
      <c r="AF84" s="11" t="str">
        <f t="shared" si="4"/>
        <v>SOUMAHORO  KESSE</v>
      </c>
      <c r="AG84" s="171" t="str">
        <f t="shared" si="5"/>
        <v>15/10/2021</v>
      </c>
      <c r="AH84" s="59">
        <f t="shared" si="7"/>
        <v>4</v>
      </c>
      <c r="AI84" s="57">
        <f t="shared" si="6"/>
        <v>0</v>
      </c>
    </row>
    <row r="85" spans="1:35" ht="13.5" x14ac:dyDescent="0.25">
      <c r="A85" s="160" t="s">
        <v>939</v>
      </c>
      <c r="B85" s="160" t="s">
        <v>667</v>
      </c>
      <c r="C85" s="160" t="s">
        <v>939</v>
      </c>
      <c r="D85" s="160" t="s">
        <v>669</v>
      </c>
      <c r="E85" s="160" t="s">
        <v>669</v>
      </c>
      <c r="F85" s="160" t="s">
        <v>670</v>
      </c>
      <c r="G85" s="160" t="s">
        <v>671</v>
      </c>
      <c r="H85" s="161">
        <v>7</v>
      </c>
      <c r="I85" s="160" t="s">
        <v>3365</v>
      </c>
      <c r="J85" s="160">
        <v>1</v>
      </c>
      <c r="K85" s="161">
        <v>2021</v>
      </c>
      <c r="L85" s="169" t="s">
        <v>940</v>
      </c>
      <c r="M85" s="169" t="s">
        <v>941</v>
      </c>
      <c r="N85" s="162" t="s">
        <v>667</v>
      </c>
      <c r="O85" s="160" t="s">
        <v>667</v>
      </c>
      <c r="P85" s="160" t="s">
        <v>675</v>
      </c>
      <c r="Q85" s="163">
        <v>31778</v>
      </c>
      <c r="R85" s="160">
        <v>6</v>
      </c>
      <c r="S85" s="160"/>
      <c r="T85" s="169"/>
      <c r="U85" s="160"/>
      <c r="V85" s="160"/>
      <c r="W85" s="160"/>
      <c r="X85" s="161">
        <v>0</v>
      </c>
      <c r="Y85" s="161">
        <v>0</v>
      </c>
      <c r="Z85" s="164" t="s">
        <v>676</v>
      </c>
      <c r="AA85" s="165">
        <v>2021</v>
      </c>
      <c r="AB85" s="165">
        <v>10</v>
      </c>
      <c r="AC85" s="165">
        <v>15</v>
      </c>
      <c r="AD85" s="170" t="b">
        <f>IF(ISBLANK(GroupMember[[#This Row],[1. Identifiant interne d’exploitation agricole*]]),"",IF(ISERROR(MATCH(GroupMember[[#This Row],[1. Identifiant interne d’exploitation agricole*]],CertifiedCrop[1. Identifiant interne d’exploitation agricole*],0)),FALSE,TRUE))</f>
        <v>1</v>
      </c>
      <c r="AE85" s="170" t="b">
        <f>IF(ISBLANK(GroupMember[[#This Row],[1. Identifiant interne d’exploitation agricole*]]),"",IF(ISERROR(MATCH(GroupMember[[#This Row],[1. Identifiant interne d’exploitation agricole*]],FarmUnit[1. Identifiant interne d’exploitation agricole*],0)),FALSE,TRUE))</f>
        <v>1</v>
      </c>
      <c r="AF85" s="11" t="str">
        <f t="shared" si="4"/>
        <v>SIABA  DANIEL</v>
      </c>
      <c r="AG85" s="171" t="str">
        <f t="shared" si="5"/>
        <v>15/10/2021</v>
      </c>
      <c r="AH85" s="59">
        <f t="shared" si="7"/>
        <v>4</v>
      </c>
      <c r="AI85" s="57">
        <f t="shared" si="6"/>
        <v>0</v>
      </c>
    </row>
    <row r="86" spans="1:35" ht="13.5" x14ac:dyDescent="0.25">
      <c r="A86" s="160" t="s">
        <v>942</v>
      </c>
      <c r="B86" s="160" t="s">
        <v>667</v>
      </c>
      <c r="C86" s="160" t="s">
        <v>942</v>
      </c>
      <c r="D86" s="160" t="s">
        <v>669</v>
      </c>
      <c r="E86" s="160" t="s">
        <v>669</v>
      </c>
      <c r="F86" s="160" t="s">
        <v>670</v>
      </c>
      <c r="G86" s="160" t="s">
        <v>671</v>
      </c>
      <c r="H86" s="161">
        <v>10</v>
      </c>
      <c r="I86" s="160" t="s">
        <v>3365</v>
      </c>
      <c r="J86" s="160">
        <v>1</v>
      </c>
      <c r="K86" s="161">
        <v>2021</v>
      </c>
      <c r="L86" s="169" t="s">
        <v>689</v>
      </c>
      <c r="M86" s="169" t="s">
        <v>890</v>
      </c>
      <c r="N86" s="162" t="s">
        <v>943</v>
      </c>
      <c r="O86" s="160" t="s">
        <v>944</v>
      </c>
      <c r="P86" s="160" t="s">
        <v>675</v>
      </c>
      <c r="Q86" s="163">
        <v>29380</v>
      </c>
      <c r="R86" s="160">
        <v>7</v>
      </c>
      <c r="S86" s="160"/>
      <c r="T86" s="169"/>
      <c r="U86" s="160"/>
      <c r="V86" s="160"/>
      <c r="W86" s="160"/>
      <c r="X86" s="161">
        <v>0</v>
      </c>
      <c r="Y86" s="161">
        <v>0</v>
      </c>
      <c r="Z86" s="164" t="s">
        <v>676</v>
      </c>
      <c r="AA86" s="165">
        <v>2021</v>
      </c>
      <c r="AB86" s="165">
        <v>10</v>
      </c>
      <c r="AC86" s="165">
        <v>15</v>
      </c>
      <c r="AD86" s="170" t="b">
        <f>IF(ISBLANK(GroupMember[[#This Row],[1. Identifiant interne d’exploitation agricole*]]),"",IF(ISERROR(MATCH(GroupMember[[#This Row],[1. Identifiant interne d’exploitation agricole*]],CertifiedCrop[1. Identifiant interne d’exploitation agricole*],0)),FALSE,TRUE))</f>
        <v>1</v>
      </c>
      <c r="AE86" s="170" t="b">
        <f>IF(ISBLANK(GroupMember[[#This Row],[1. Identifiant interne d’exploitation agricole*]]),"",IF(ISERROR(MATCH(GroupMember[[#This Row],[1. Identifiant interne d’exploitation agricole*]],FarmUnit[1. Identifiant interne d’exploitation agricole*],0)),FALSE,TRUE))</f>
        <v>1</v>
      </c>
      <c r="AF86" s="11" t="str">
        <f t="shared" si="4"/>
        <v>DIOMANDE  PAUL</v>
      </c>
      <c r="AG86" s="171" t="str">
        <f t="shared" si="5"/>
        <v>15/10/2021</v>
      </c>
      <c r="AH86" s="59">
        <f t="shared" si="7"/>
        <v>4</v>
      </c>
      <c r="AI86" s="57">
        <f t="shared" si="6"/>
        <v>0</v>
      </c>
    </row>
    <row r="87" spans="1:35" ht="13.5" x14ac:dyDescent="0.25">
      <c r="A87" s="160" t="s">
        <v>945</v>
      </c>
      <c r="B87" s="160" t="s">
        <v>667</v>
      </c>
      <c r="C87" s="160" t="s">
        <v>945</v>
      </c>
      <c r="D87" s="160" t="s">
        <v>669</v>
      </c>
      <c r="E87" s="160" t="s">
        <v>669</v>
      </c>
      <c r="F87" s="160" t="s">
        <v>670</v>
      </c>
      <c r="G87" s="160" t="s">
        <v>671</v>
      </c>
      <c r="H87" s="161">
        <v>3</v>
      </c>
      <c r="I87" s="160" t="s">
        <v>3365</v>
      </c>
      <c r="J87" s="160">
        <v>1</v>
      </c>
      <c r="K87" s="161">
        <v>2021</v>
      </c>
      <c r="L87" s="169" t="s">
        <v>946</v>
      </c>
      <c r="M87" s="169" t="s">
        <v>947</v>
      </c>
      <c r="N87" s="162" t="s">
        <v>948</v>
      </c>
      <c r="O87" s="160" t="s">
        <v>949</v>
      </c>
      <c r="P87" s="160" t="s">
        <v>675</v>
      </c>
      <c r="Q87" s="163">
        <v>31632</v>
      </c>
      <c r="R87" s="160">
        <v>3</v>
      </c>
      <c r="S87" s="160"/>
      <c r="T87" s="169"/>
      <c r="U87" s="160"/>
      <c r="V87" s="160"/>
      <c r="W87" s="160"/>
      <c r="X87" s="161">
        <v>0</v>
      </c>
      <c r="Y87" s="161">
        <v>0</v>
      </c>
      <c r="Z87" s="164" t="s">
        <v>676</v>
      </c>
      <c r="AA87" s="165">
        <v>2021</v>
      </c>
      <c r="AB87" s="165">
        <v>10</v>
      </c>
      <c r="AC87" s="165">
        <v>16</v>
      </c>
      <c r="AD87" s="170" t="b">
        <f>IF(ISBLANK(GroupMember[[#This Row],[1. Identifiant interne d’exploitation agricole*]]),"",IF(ISERROR(MATCH(GroupMember[[#This Row],[1. Identifiant interne d’exploitation agricole*]],CertifiedCrop[1. Identifiant interne d’exploitation agricole*],0)),FALSE,TRUE))</f>
        <v>1</v>
      </c>
      <c r="AE87" s="170" t="b">
        <f>IF(ISBLANK(GroupMember[[#This Row],[1. Identifiant interne d’exploitation agricole*]]),"",IF(ISERROR(MATCH(GroupMember[[#This Row],[1. Identifiant interne d’exploitation agricole*]],FarmUnit[1. Identifiant interne d’exploitation agricole*],0)),FALSE,TRUE))</f>
        <v>1</v>
      </c>
      <c r="AF87" s="11" t="str">
        <f t="shared" si="4"/>
        <v>KONE MAKOURA  CECILLE</v>
      </c>
      <c r="AG87" s="171" t="str">
        <f t="shared" si="5"/>
        <v>16/10/2021</v>
      </c>
      <c r="AH87" s="59">
        <f t="shared" si="7"/>
        <v>3</v>
      </c>
      <c r="AI87" s="57">
        <f t="shared" si="6"/>
        <v>0</v>
      </c>
    </row>
    <row r="88" spans="1:35" ht="26.25" x14ac:dyDescent="0.25">
      <c r="A88" s="160" t="s">
        <v>950</v>
      </c>
      <c r="B88" s="160" t="s">
        <v>667</v>
      </c>
      <c r="C88" s="160" t="s">
        <v>950</v>
      </c>
      <c r="D88" s="160" t="s">
        <v>669</v>
      </c>
      <c r="E88" s="160" t="s">
        <v>669</v>
      </c>
      <c r="F88" s="160" t="s">
        <v>670</v>
      </c>
      <c r="G88" s="160" t="s">
        <v>671</v>
      </c>
      <c r="H88" s="161">
        <v>8.5</v>
      </c>
      <c r="I88" s="160" t="s">
        <v>3365</v>
      </c>
      <c r="J88" s="160">
        <v>1</v>
      </c>
      <c r="K88" s="161">
        <v>2021</v>
      </c>
      <c r="L88" s="169" t="s">
        <v>786</v>
      </c>
      <c r="M88" s="169" t="s">
        <v>951</v>
      </c>
      <c r="N88" s="162" t="s">
        <v>667</v>
      </c>
      <c r="O88" s="160" t="s">
        <v>952</v>
      </c>
      <c r="P88" s="160" t="s">
        <v>675</v>
      </c>
      <c r="Q88" s="163">
        <v>32530</v>
      </c>
      <c r="R88" s="160">
        <v>5</v>
      </c>
      <c r="S88" s="160"/>
      <c r="T88" s="169"/>
      <c r="U88" s="160"/>
      <c r="V88" s="160"/>
      <c r="W88" s="160"/>
      <c r="X88" s="161">
        <v>0</v>
      </c>
      <c r="Y88" s="161">
        <v>0</v>
      </c>
      <c r="Z88" s="164" t="s">
        <v>676</v>
      </c>
      <c r="AA88" s="165">
        <v>2021</v>
      </c>
      <c r="AB88" s="165">
        <v>10</v>
      </c>
      <c r="AC88" s="165">
        <v>16</v>
      </c>
      <c r="AD88" s="170" t="b">
        <f>IF(ISBLANK(GroupMember[[#This Row],[1. Identifiant interne d’exploitation agricole*]]),"",IF(ISERROR(MATCH(GroupMember[[#This Row],[1. Identifiant interne d’exploitation agricole*]],CertifiedCrop[1. Identifiant interne d’exploitation agricole*],0)),FALSE,TRUE))</f>
        <v>1</v>
      </c>
      <c r="AE88" s="170" t="b">
        <f>IF(ISBLANK(GroupMember[[#This Row],[1. Identifiant interne d’exploitation agricole*]]),"",IF(ISERROR(MATCH(GroupMember[[#This Row],[1. Identifiant interne d’exploitation agricole*]],FarmUnit[1. Identifiant interne d’exploitation agricole*],0)),FALSE,TRUE))</f>
        <v>1</v>
      </c>
      <c r="AF88" s="11" t="str">
        <f t="shared" si="4"/>
        <v>DOSSO  GOGBEU KEYA VINCENT</v>
      </c>
      <c r="AG88" s="171" t="str">
        <f t="shared" si="5"/>
        <v>16/10/2021</v>
      </c>
      <c r="AH88" s="59">
        <f t="shared" si="7"/>
        <v>3</v>
      </c>
      <c r="AI88" s="57">
        <f t="shared" si="6"/>
        <v>0</v>
      </c>
    </row>
    <row r="89" spans="1:35" ht="13.5" x14ac:dyDescent="0.25">
      <c r="A89" s="160" t="s">
        <v>953</v>
      </c>
      <c r="B89" s="160" t="s">
        <v>667</v>
      </c>
      <c r="C89" s="160" t="s">
        <v>953</v>
      </c>
      <c r="D89" s="160" t="s">
        <v>669</v>
      </c>
      <c r="E89" s="160" t="s">
        <v>669</v>
      </c>
      <c r="F89" s="160" t="s">
        <v>670</v>
      </c>
      <c r="G89" s="160" t="s">
        <v>671</v>
      </c>
      <c r="H89" s="161">
        <v>8</v>
      </c>
      <c r="I89" s="160" t="s">
        <v>3365</v>
      </c>
      <c r="J89" s="160">
        <v>1</v>
      </c>
      <c r="K89" s="161">
        <v>2021</v>
      </c>
      <c r="L89" s="169" t="s">
        <v>954</v>
      </c>
      <c r="M89" s="169" t="s">
        <v>955</v>
      </c>
      <c r="N89" s="162" t="s">
        <v>667</v>
      </c>
      <c r="O89" s="160" t="s">
        <v>956</v>
      </c>
      <c r="P89" s="160" t="s">
        <v>675</v>
      </c>
      <c r="Q89" s="163">
        <v>25934</v>
      </c>
      <c r="R89" s="160">
        <v>3</v>
      </c>
      <c r="S89" s="160"/>
      <c r="T89" s="169"/>
      <c r="U89" s="160"/>
      <c r="V89" s="160"/>
      <c r="W89" s="160"/>
      <c r="X89" s="161">
        <v>0</v>
      </c>
      <c r="Y89" s="161">
        <v>0</v>
      </c>
      <c r="Z89" s="164" t="s">
        <v>676</v>
      </c>
      <c r="AA89" s="165">
        <v>2021</v>
      </c>
      <c r="AB89" s="165">
        <v>10</v>
      </c>
      <c r="AC89" s="165">
        <v>16</v>
      </c>
      <c r="AD89" s="170" t="b">
        <f>IF(ISBLANK(GroupMember[[#This Row],[1. Identifiant interne d’exploitation agricole*]]),"",IF(ISERROR(MATCH(GroupMember[[#This Row],[1. Identifiant interne d’exploitation agricole*]],CertifiedCrop[1. Identifiant interne d’exploitation agricole*],0)),FALSE,TRUE))</f>
        <v>1</v>
      </c>
      <c r="AE89" s="170" t="b">
        <f>IF(ISBLANK(GroupMember[[#This Row],[1. Identifiant interne d’exploitation agricole*]]),"",IF(ISERROR(MATCH(GroupMember[[#This Row],[1. Identifiant interne d’exploitation agricole*]],FarmUnit[1. Identifiant interne d’exploitation agricole*],0)),FALSE,TRUE))</f>
        <v>1</v>
      </c>
      <c r="AF89" s="11" t="str">
        <f t="shared" si="4"/>
        <v>GBOGBO  THEOPHILE</v>
      </c>
      <c r="AG89" s="171" t="str">
        <f t="shared" si="5"/>
        <v>16/10/2021</v>
      </c>
      <c r="AH89" s="59">
        <f t="shared" si="7"/>
        <v>3</v>
      </c>
      <c r="AI89" s="57">
        <f t="shared" si="6"/>
        <v>0</v>
      </c>
    </row>
    <row r="90" spans="1:35" ht="13.5" x14ac:dyDescent="0.25">
      <c r="A90" s="160" t="s">
        <v>957</v>
      </c>
      <c r="B90" s="160" t="s">
        <v>667</v>
      </c>
      <c r="C90" s="160" t="s">
        <v>957</v>
      </c>
      <c r="D90" s="160" t="s">
        <v>669</v>
      </c>
      <c r="E90" s="160" t="s">
        <v>669</v>
      </c>
      <c r="F90" s="160" t="s">
        <v>670</v>
      </c>
      <c r="G90" s="160" t="s">
        <v>671</v>
      </c>
      <c r="H90" s="161">
        <v>9</v>
      </c>
      <c r="I90" s="160" t="s">
        <v>3365</v>
      </c>
      <c r="J90" s="160">
        <v>1</v>
      </c>
      <c r="K90" s="161">
        <v>2021</v>
      </c>
      <c r="L90" s="169" t="s">
        <v>840</v>
      </c>
      <c r="M90" s="169" t="s">
        <v>958</v>
      </c>
      <c r="N90" s="162" t="s">
        <v>959</v>
      </c>
      <c r="O90" s="160" t="s">
        <v>960</v>
      </c>
      <c r="P90" s="160" t="s">
        <v>675</v>
      </c>
      <c r="Q90" s="163">
        <v>31805</v>
      </c>
      <c r="R90" s="160">
        <v>4</v>
      </c>
      <c r="S90" s="160"/>
      <c r="T90" s="169"/>
      <c r="U90" s="160"/>
      <c r="V90" s="160"/>
      <c r="W90" s="160"/>
      <c r="X90" s="161">
        <v>0</v>
      </c>
      <c r="Y90" s="161">
        <v>0</v>
      </c>
      <c r="Z90" s="164" t="s">
        <v>676</v>
      </c>
      <c r="AA90" s="165">
        <v>2021</v>
      </c>
      <c r="AB90" s="165">
        <v>10</v>
      </c>
      <c r="AC90" s="165">
        <v>12</v>
      </c>
      <c r="AD90" s="170" t="b">
        <f>IF(ISBLANK(GroupMember[[#This Row],[1. Identifiant interne d’exploitation agricole*]]),"",IF(ISERROR(MATCH(GroupMember[[#This Row],[1. Identifiant interne d’exploitation agricole*]],CertifiedCrop[1. Identifiant interne d’exploitation agricole*],0)),FALSE,TRUE))</f>
        <v>1</v>
      </c>
      <c r="AE90" s="170" t="b">
        <f>IF(ISBLANK(GroupMember[[#This Row],[1. Identifiant interne d’exploitation agricole*]]),"",IF(ISERROR(MATCH(GroupMember[[#This Row],[1. Identifiant interne d’exploitation agricole*]],FarmUnit[1. Identifiant interne d’exploitation agricole*],0)),FALSE,TRUE))</f>
        <v>1</v>
      </c>
      <c r="AF90" s="11" t="str">
        <f t="shared" si="4"/>
        <v>DIOMANDE MANGA CELESTIN</v>
      </c>
      <c r="AG90" s="171" t="str">
        <f t="shared" si="5"/>
        <v>12/10/2021</v>
      </c>
      <c r="AH90" s="59">
        <f t="shared" si="7"/>
        <v>3</v>
      </c>
      <c r="AI90" s="57">
        <f t="shared" si="6"/>
        <v>0</v>
      </c>
    </row>
    <row r="91" spans="1:35" ht="13.5" x14ac:dyDescent="0.25">
      <c r="A91" s="160" t="s">
        <v>961</v>
      </c>
      <c r="B91" s="160" t="s">
        <v>667</v>
      </c>
      <c r="C91" s="160" t="s">
        <v>961</v>
      </c>
      <c r="D91" s="160" t="s">
        <v>669</v>
      </c>
      <c r="E91" s="160" t="s">
        <v>669</v>
      </c>
      <c r="F91" s="160" t="s">
        <v>670</v>
      </c>
      <c r="G91" s="160" t="s">
        <v>671</v>
      </c>
      <c r="H91" s="161">
        <v>6</v>
      </c>
      <c r="I91" s="160" t="s">
        <v>3365</v>
      </c>
      <c r="J91" s="160">
        <v>1</v>
      </c>
      <c r="K91" s="161">
        <v>2021</v>
      </c>
      <c r="L91" s="169" t="s">
        <v>962</v>
      </c>
      <c r="M91" s="169" t="s">
        <v>672</v>
      </c>
      <c r="N91" s="162" t="s">
        <v>963</v>
      </c>
      <c r="O91" s="160" t="s">
        <v>964</v>
      </c>
      <c r="P91" s="160" t="s">
        <v>675</v>
      </c>
      <c r="Q91" s="163">
        <v>26748</v>
      </c>
      <c r="R91" s="160">
        <v>5</v>
      </c>
      <c r="S91" s="160"/>
      <c r="T91" s="169"/>
      <c r="U91" s="160"/>
      <c r="V91" s="160"/>
      <c r="W91" s="160"/>
      <c r="X91" s="161">
        <v>0</v>
      </c>
      <c r="Y91" s="161">
        <v>0</v>
      </c>
      <c r="Z91" s="164" t="s">
        <v>676</v>
      </c>
      <c r="AA91" s="165">
        <v>2021</v>
      </c>
      <c r="AB91" s="165">
        <v>10</v>
      </c>
      <c r="AC91" s="165">
        <v>15</v>
      </c>
      <c r="AD91" s="170" t="b">
        <f>IF(ISBLANK(GroupMember[[#This Row],[1. Identifiant interne d’exploitation agricole*]]),"",IF(ISERROR(MATCH(GroupMember[[#This Row],[1. Identifiant interne d’exploitation agricole*]],CertifiedCrop[1. Identifiant interne d’exploitation agricole*],0)),FALSE,TRUE))</f>
        <v>1</v>
      </c>
      <c r="AE91" s="170" t="b">
        <f>IF(ISBLANK(GroupMember[[#This Row],[1. Identifiant interne d’exploitation agricole*]]),"",IF(ISERROR(MATCH(GroupMember[[#This Row],[1. Identifiant interne d’exploitation agricole*]],FarmUnit[1. Identifiant interne d’exploitation agricole*],0)),FALSE,TRUE))</f>
        <v>1</v>
      </c>
      <c r="AF91" s="11" t="str">
        <f t="shared" si="4"/>
        <v>ZOH  BAKAYOKO</v>
      </c>
      <c r="AG91" s="171" t="str">
        <f t="shared" si="5"/>
        <v>15/10/2021</v>
      </c>
      <c r="AH91" s="59">
        <f t="shared" si="7"/>
        <v>4</v>
      </c>
      <c r="AI91" s="57">
        <f t="shared" si="6"/>
        <v>0</v>
      </c>
    </row>
    <row r="92" spans="1:35" ht="13.5" x14ac:dyDescent="0.25">
      <c r="A92" s="160" t="s">
        <v>965</v>
      </c>
      <c r="B92" s="160" t="s">
        <v>667</v>
      </c>
      <c r="C92" s="160" t="s">
        <v>965</v>
      </c>
      <c r="D92" s="160" t="s">
        <v>669</v>
      </c>
      <c r="E92" s="160" t="s">
        <v>669</v>
      </c>
      <c r="F92" s="160" t="s">
        <v>670</v>
      </c>
      <c r="G92" s="160" t="s">
        <v>671</v>
      </c>
      <c r="H92" s="161">
        <v>7</v>
      </c>
      <c r="I92" s="160" t="s">
        <v>3365</v>
      </c>
      <c r="J92" s="160">
        <v>1</v>
      </c>
      <c r="K92" s="161">
        <v>2021</v>
      </c>
      <c r="L92" s="169" t="s">
        <v>966</v>
      </c>
      <c r="M92" s="169" t="s">
        <v>967</v>
      </c>
      <c r="N92" s="162" t="s">
        <v>968</v>
      </c>
      <c r="O92" s="160" t="s">
        <v>667</v>
      </c>
      <c r="P92" s="160" t="s">
        <v>675</v>
      </c>
      <c r="Q92" s="163">
        <v>31778</v>
      </c>
      <c r="R92" s="160">
        <v>6</v>
      </c>
      <c r="S92" s="160"/>
      <c r="T92" s="169"/>
      <c r="U92" s="160"/>
      <c r="V92" s="160"/>
      <c r="W92" s="160"/>
      <c r="X92" s="161">
        <v>0</v>
      </c>
      <c r="Y92" s="161">
        <v>0</v>
      </c>
      <c r="Z92" s="164" t="s">
        <v>676</v>
      </c>
      <c r="AA92" s="165">
        <v>2021</v>
      </c>
      <c r="AB92" s="165">
        <v>10</v>
      </c>
      <c r="AC92" s="165">
        <v>14</v>
      </c>
      <c r="AD92" s="170" t="b">
        <f>IF(ISBLANK(GroupMember[[#This Row],[1. Identifiant interne d’exploitation agricole*]]),"",IF(ISERROR(MATCH(GroupMember[[#This Row],[1. Identifiant interne d’exploitation agricole*]],CertifiedCrop[1. Identifiant interne d’exploitation agricole*],0)),FALSE,TRUE))</f>
        <v>1</v>
      </c>
      <c r="AE92" s="170" t="b">
        <f>IF(ISBLANK(GroupMember[[#This Row],[1. Identifiant interne d’exploitation agricole*]]),"",IF(ISERROR(MATCH(GroupMember[[#This Row],[1. Identifiant interne d’exploitation agricole*]],FarmUnit[1. Identifiant interne d’exploitation agricole*],0)),FALSE,TRUE))</f>
        <v>1</v>
      </c>
      <c r="AF92" s="11" t="str">
        <f t="shared" si="4"/>
        <v>BAYO ZOH JEROME</v>
      </c>
      <c r="AG92" s="171" t="str">
        <f t="shared" si="5"/>
        <v>14/10/2021</v>
      </c>
      <c r="AH92" s="59">
        <f t="shared" si="7"/>
        <v>3</v>
      </c>
      <c r="AI92" s="57">
        <f t="shared" si="6"/>
        <v>0</v>
      </c>
    </row>
    <row r="93" spans="1:35" ht="13.5" x14ac:dyDescent="0.25">
      <c r="A93" s="160" t="s">
        <v>969</v>
      </c>
      <c r="B93" s="160" t="s">
        <v>667</v>
      </c>
      <c r="C93" s="160" t="s">
        <v>969</v>
      </c>
      <c r="D93" s="160" t="s">
        <v>669</v>
      </c>
      <c r="E93" s="160" t="s">
        <v>669</v>
      </c>
      <c r="F93" s="160" t="s">
        <v>670</v>
      </c>
      <c r="G93" s="160" t="s">
        <v>671</v>
      </c>
      <c r="H93" s="161">
        <v>13</v>
      </c>
      <c r="I93" s="160" t="s">
        <v>3365</v>
      </c>
      <c r="J93" s="160">
        <v>1</v>
      </c>
      <c r="K93" s="161">
        <v>2021</v>
      </c>
      <c r="L93" s="169" t="s">
        <v>679</v>
      </c>
      <c r="M93" s="169" t="s">
        <v>970</v>
      </c>
      <c r="N93" s="162" t="s">
        <v>971</v>
      </c>
      <c r="O93" s="160" t="s">
        <v>972</v>
      </c>
      <c r="P93" s="160" t="s">
        <v>675</v>
      </c>
      <c r="Q93" s="163">
        <v>26726</v>
      </c>
      <c r="R93" s="160">
        <v>8</v>
      </c>
      <c r="S93" s="160"/>
      <c r="T93" s="169"/>
      <c r="U93" s="160"/>
      <c r="V93" s="160"/>
      <c r="W93" s="160"/>
      <c r="X93" s="161">
        <v>0</v>
      </c>
      <c r="Y93" s="161">
        <v>0</v>
      </c>
      <c r="Z93" s="164" t="s">
        <v>676</v>
      </c>
      <c r="AA93" s="165">
        <v>2021</v>
      </c>
      <c r="AB93" s="165">
        <v>10</v>
      </c>
      <c r="AC93" s="165">
        <v>14</v>
      </c>
      <c r="AD93" s="170" t="b">
        <f>IF(ISBLANK(GroupMember[[#This Row],[1. Identifiant interne d’exploitation agricole*]]),"",IF(ISERROR(MATCH(GroupMember[[#This Row],[1. Identifiant interne d’exploitation agricole*]],CertifiedCrop[1. Identifiant interne d’exploitation agricole*],0)),FALSE,TRUE))</f>
        <v>1</v>
      </c>
      <c r="AE93" s="170" t="b">
        <f>IF(ISBLANK(GroupMember[[#This Row],[1. Identifiant interne d’exploitation agricole*]]),"",IF(ISERROR(MATCH(GroupMember[[#This Row],[1. Identifiant interne d’exploitation agricole*]],FarmUnit[1. Identifiant interne d’exploitation agricole*],0)),FALSE,TRUE))</f>
        <v>1</v>
      </c>
      <c r="AF93" s="11" t="str">
        <f t="shared" si="4"/>
        <v>GBONGUE  SADIA</v>
      </c>
      <c r="AG93" s="171" t="str">
        <f t="shared" si="5"/>
        <v>14/10/2021</v>
      </c>
      <c r="AH93" s="59">
        <f t="shared" si="7"/>
        <v>3</v>
      </c>
      <c r="AI93" s="57">
        <f t="shared" si="6"/>
        <v>0</v>
      </c>
    </row>
    <row r="94" spans="1:35" ht="13.5" x14ac:dyDescent="0.25">
      <c r="A94" s="160" t="s">
        <v>973</v>
      </c>
      <c r="B94" s="160" t="s">
        <v>667</v>
      </c>
      <c r="C94" s="160" t="s">
        <v>973</v>
      </c>
      <c r="D94" s="160" t="s">
        <v>669</v>
      </c>
      <c r="E94" s="160" t="s">
        <v>669</v>
      </c>
      <c r="F94" s="160" t="s">
        <v>670</v>
      </c>
      <c r="G94" s="160" t="s">
        <v>671</v>
      </c>
      <c r="H94" s="161">
        <v>3</v>
      </c>
      <c r="I94" s="160" t="s">
        <v>3365</v>
      </c>
      <c r="J94" s="160">
        <v>1</v>
      </c>
      <c r="K94" s="161">
        <v>2021</v>
      </c>
      <c r="L94" s="169" t="s">
        <v>974</v>
      </c>
      <c r="M94" s="169" t="s">
        <v>975</v>
      </c>
      <c r="N94" s="162" t="s">
        <v>667</v>
      </c>
      <c r="O94" s="160" t="s">
        <v>976</v>
      </c>
      <c r="P94" s="160" t="s">
        <v>675</v>
      </c>
      <c r="Q94" s="163">
        <v>26328</v>
      </c>
      <c r="R94" s="160">
        <v>3</v>
      </c>
      <c r="S94" s="160"/>
      <c r="T94" s="169"/>
      <c r="U94" s="160"/>
      <c r="V94" s="160"/>
      <c r="W94" s="160"/>
      <c r="X94" s="161">
        <v>0</v>
      </c>
      <c r="Y94" s="161">
        <v>0</v>
      </c>
      <c r="Z94" s="164" t="s">
        <v>676</v>
      </c>
      <c r="AA94" s="165">
        <v>2021</v>
      </c>
      <c r="AB94" s="165">
        <v>10</v>
      </c>
      <c r="AC94" s="165">
        <v>14</v>
      </c>
      <c r="AD94" s="170" t="b">
        <f>IF(ISBLANK(GroupMember[[#This Row],[1. Identifiant interne d’exploitation agricole*]]),"",IF(ISERROR(MATCH(GroupMember[[#This Row],[1. Identifiant interne d’exploitation agricole*]],CertifiedCrop[1. Identifiant interne d’exploitation agricole*],0)),FALSE,TRUE))</f>
        <v>1</v>
      </c>
      <c r="AE94" s="170" t="b">
        <f>IF(ISBLANK(GroupMember[[#This Row],[1. Identifiant interne d’exploitation agricole*]]),"",IF(ISERROR(MATCH(GroupMember[[#This Row],[1. Identifiant interne d’exploitation agricole*]],FarmUnit[1. Identifiant interne d’exploitation agricole*],0)),FALSE,TRUE))</f>
        <v>1</v>
      </c>
      <c r="AF94" s="11" t="str">
        <f t="shared" si="4"/>
        <v>BALLE MANIGA</v>
      </c>
      <c r="AG94" s="171" t="str">
        <f t="shared" si="5"/>
        <v>14/10/2021</v>
      </c>
      <c r="AH94" s="59">
        <f t="shared" si="7"/>
        <v>3</v>
      </c>
      <c r="AI94" s="57">
        <f t="shared" si="6"/>
        <v>0</v>
      </c>
    </row>
    <row r="95" spans="1:35" ht="13.5" x14ac:dyDescent="0.25">
      <c r="A95" s="160" t="s">
        <v>977</v>
      </c>
      <c r="B95" s="160" t="s">
        <v>667</v>
      </c>
      <c r="C95" s="160" t="s">
        <v>977</v>
      </c>
      <c r="D95" s="160" t="s">
        <v>669</v>
      </c>
      <c r="E95" s="160" t="s">
        <v>669</v>
      </c>
      <c r="F95" s="160" t="s">
        <v>670</v>
      </c>
      <c r="G95" s="160" t="s">
        <v>671</v>
      </c>
      <c r="H95" s="161">
        <v>7</v>
      </c>
      <c r="I95" s="160" t="s">
        <v>3365</v>
      </c>
      <c r="J95" s="160">
        <v>1</v>
      </c>
      <c r="K95" s="161">
        <v>2021</v>
      </c>
      <c r="L95" s="169" t="s">
        <v>689</v>
      </c>
      <c r="M95" s="169" t="s">
        <v>756</v>
      </c>
      <c r="N95" s="162" t="s">
        <v>978</v>
      </c>
      <c r="O95" s="160" t="s">
        <v>979</v>
      </c>
      <c r="P95" s="160" t="s">
        <v>675</v>
      </c>
      <c r="Q95" s="163">
        <v>18994</v>
      </c>
      <c r="R95" s="160">
        <v>5</v>
      </c>
      <c r="S95" s="160"/>
      <c r="T95" s="169"/>
      <c r="U95" s="160"/>
      <c r="V95" s="160"/>
      <c r="W95" s="160"/>
      <c r="X95" s="161">
        <v>0</v>
      </c>
      <c r="Y95" s="161">
        <v>0</v>
      </c>
      <c r="Z95" s="164" t="s">
        <v>676</v>
      </c>
      <c r="AA95" s="165">
        <v>2021</v>
      </c>
      <c r="AB95" s="165">
        <v>10</v>
      </c>
      <c r="AC95" s="165">
        <v>13</v>
      </c>
      <c r="AD95" s="170" t="b">
        <f>IF(ISBLANK(GroupMember[[#This Row],[1. Identifiant interne d’exploitation agricole*]]),"",IF(ISERROR(MATCH(GroupMember[[#This Row],[1. Identifiant interne d’exploitation agricole*]],CertifiedCrop[1. Identifiant interne d’exploitation agricole*],0)),FALSE,TRUE))</f>
        <v>1</v>
      </c>
      <c r="AE95" s="170" t="b">
        <f>IF(ISBLANK(GroupMember[[#This Row],[1. Identifiant interne d’exploitation agricole*]]),"",IF(ISERROR(MATCH(GroupMember[[#This Row],[1. Identifiant interne d’exploitation agricole*]],FarmUnit[1. Identifiant interne d’exploitation agricole*],0)),FALSE,TRUE))</f>
        <v>1</v>
      </c>
      <c r="AF95" s="11" t="str">
        <f t="shared" si="4"/>
        <v>DIOMANDE  GUEU</v>
      </c>
      <c r="AG95" s="171" t="str">
        <f t="shared" si="5"/>
        <v>13/10/2021</v>
      </c>
      <c r="AH95" s="59">
        <f t="shared" si="7"/>
        <v>3</v>
      </c>
      <c r="AI95" s="57">
        <f t="shared" si="6"/>
        <v>0</v>
      </c>
    </row>
    <row r="96" spans="1:35" ht="13.5" x14ac:dyDescent="0.25">
      <c r="A96" s="160" t="s">
        <v>980</v>
      </c>
      <c r="B96" s="160" t="s">
        <v>667</v>
      </c>
      <c r="C96" s="160" t="s">
        <v>980</v>
      </c>
      <c r="D96" s="160" t="s">
        <v>668</v>
      </c>
      <c r="E96" s="160" t="s">
        <v>669</v>
      </c>
      <c r="F96" s="160" t="s">
        <v>670</v>
      </c>
      <c r="G96" s="160" t="s">
        <v>671</v>
      </c>
      <c r="H96" s="161">
        <v>4</v>
      </c>
      <c r="I96" s="160" t="s">
        <v>3365</v>
      </c>
      <c r="J96" s="160">
        <v>1</v>
      </c>
      <c r="K96" s="161">
        <v>2021</v>
      </c>
      <c r="L96" s="169" t="s">
        <v>981</v>
      </c>
      <c r="M96" s="169" t="s">
        <v>982</v>
      </c>
      <c r="N96" s="162" t="s">
        <v>983</v>
      </c>
      <c r="O96" s="160" t="s">
        <v>984</v>
      </c>
      <c r="P96" s="160" t="s">
        <v>675</v>
      </c>
      <c r="Q96" s="163">
        <v>34444</v>
      </c>
      <c r="R96" s="160">
        <v>4</v>
      </c>
      <c r="S96" s="160"/>
      <c r="T96" s="169"/>
      <c r="U96" s="160"/>
      <c r="V96" s="160"/>
      <c r="W96" s="160"/>
      <c r="X96" s="161">
        <v>0</v>
      </c>
      <c r="Y96" s="161">
        <v>0</v>
      </c>
      <c r="Z96" s="164" t="s">
        <v>676</v>
      </c>
      <c r="AA96" s="165">
        <v>2021</v>
      </c>
      <c r="AB96" s="165">
        <v>10</v>
      </c>
      <c r="AC96" s="165">
        <v>11</v>
      </c>
      <c r="AD96" s="170" t="b">
        <f>IF(ISBLANK(GroupMember[[#This Row],[1. Identifiant interne d’exploitation agricole*]]),"",IF(ISERROR(MATCH(GroupMember[[#This Row],[1. Identifiant interne d’exploitation agricole*]],CertifiedCrop[1. Identifiant interne d’exploitation agricole*],0)),FALSE,TRUE))</f>
        <v>1</v>
      </c>
      <c r="AE96" s="170" t="b">
        <f>IF(ISBLANK(GroupMember[[#This Row],[1. Identifiant interne d’exploitation agricole*]]),"",IF(ISERROR(MATCH(GroupMember[[#This Row],[1. Identifiant interne d’exploitation agricole*]],FarmUnit[1. Identifiant interne d’exploitation agricole*],0)),FALSE,TRUE))</f>
        <v>1</v>
      </c>
      <c r="AF96" s="11" t="str">
        <f t="shared" si="4"/>
        <v>GASSO  GONDO</v>
      </c>
      <c r="AG96" s="171" t="str">
        <f t="shared" si="5"/>
        <v>11/10/2021</v>
      </c>
      <c r="AH96" s="59">
        <f t="shared" si="7"/>
        <v>3</v>
      </c>
      <c r="AI96" s="57">
        <f t="shared" si="6"/>
        <v>0</v>
      </c>
    </row>
    <row r="97" spans="1:35" ht="13.5" x14ac:dyDescent="0.25">
      <c r="A97" s="160" t="s">
        <v>985</v>
      </c>
      <c r="B97" s="160" t="s">
        <v>667</v>
      </c>
      <c r="C97" s="160" t="s">
        <v>985</v>
      </c>
      <c r="D97" s="160" t="s">
        <v>712</v>
      </c>
      <c r="E97" s="160" t="s">
        <v>669</v>
      </c>
      <c r="F97" s="160" t="s">
        <v>670</v>
      </c>
      <c r="G97" s="160" t="s">
        <v>671</v>
      </c>
      <c r="H97" s="161">
        <v>6</v>
      </c>
      <c r="I97" s="160" t="s">
        <v>3365</v>
      </c>
      <c r="J97" s="160">
        <v>1</v>
      </c>
      <c r="K97" s="161">
        <v>2021</v>
      </c>
      <c r="L97" s="169" t="s">
        <v>986</v>
      </c>
      <c r="M97" s="169" t="s">
        <v>987</v>
      </c>
      <c r="N97" s="162" t="s">
        <v>988</v>
      </c>
      <c r="O97" s="160" t="s">
        <v>667</v>
      </c>
      <c r="P97" s="160" t="s">
        <v>675</v>
      </c>
      <c r="Q97" s="163">
        <v>32055</v>
      </c>
      <c r="R97" s="160">
        <v>7</v>
      </c>
      <c r="S97" s="160"/>
      <c r="T97" s="169"/>
      <c r="U97" s="160"/>
      <c r="V97" s="160"/>
      <c r="W97" s="160"/>
      <c r="X97" s="161">
        <v>0</v>
      </c>
      <c r="Y97" s="161">
        <v>0</v>
      </c>
      <c r="Z97" s="164" t="s">
        <v>676</v>
      </c>
      <c r="AA97" s="165">
        <v>2021</v>
      </c>
      <c r="AB97" s="165">
        <v>10</v>
      </c>
      <c r="AC97" s="165">
        <v>11</v>
      </c>
      <c r="AD97" s="170" t="b">
        <f>IF(ISBLANK(GroupMember[[#This Row],[1. Identifiant interne d’exploitation agricole*]]),"",IF(ISERROR(MATCH(GroupMember[[#This Row],[1. Identifiant interne d’exploitation agricole*]],CertifiedCrop[1. Identifiant interne d’exploitation agricole*],0)),FALSE,TRUE))</f>
        <v>1</v>
      </c>
      <c r="AE97" s="170" t="b">
        <f>IF(ISBLANK(GroupMember[[#This Row],[1. Identifiant interne d’exploitation agricole*]]),"",IF(ISERROR(MATCH(GroupMember[[#This Row],[1. Identifiant interne d’exploitation agricole*]],FarmUnit[1. Identifiant interne d’exploitation agricole*],0)),FALSE,TRUE))</f>
        <v>1</v>
      </c>
      <c r="AF97" s="11" t="str">
        <f t="shared" si="4"/>
        <v>KPAN GOSSE</v>
      </c>
      <c r="AG97" s="171" t="str">
        <f t="shared" si="5"/>
        <v>11/10/2021</v>
      </c>
      <c r="AH97" s="59">
        <f t="shared" si="7"/>
        <v>3</v>
      </c>
      <c r="AI97" s="57">
        <f t="shared" si="6"/>
        <v>0</v>
      </c>
    </row>
    <row r="98" spans="1:35" ht="13.5" x14ac:dyDescent="0.25">
      <c r="A98" s="160" t="s">
        <v>989</v>
      </c>
      <c r="B98" s="160" t="s">
        <v>667</v>
      </c>
      <c r="C98" s="160" t="s">
        <v>989</v>
      </c>
      <c r="D98" s="160" t="s">
        <v>688</v>
      </c>
      <c r="E98" s="160" t="s">
        <v>669</v>
      </c>
      <c r="F98" s="160" t="s">
        <v>670</v>
      </c>
      <c r="G98" s="160" t="s">
        <v>671</v>
      </c>
      <c r="H98" s="161">
        <v>6.5</v>
      </c>
      <c r="I98" s="160" t="s">
        <v>3365</v>
      </c>
      <c r="J98" s="160">
        <v>1</v>
      </c>
      <c r="K98" s="161">
        <v>2021</v>
      </c>
      <c r="L98" s="169" t="s">
        <v>990</v>
      </c>
      <c r="M98" s="169" t="s">
        <v>991</v>
      </c>
      <c r="N98" s="162" t="s">
        <v>667</v>
      </c>
      <c r="O98" s="160" t="s">
        <v>992</v>
      </c>
      <c r="P98" s="160" t="s">
        <v>675</v>
      </c>
      <c r="Q98" s="163">
        <v>25569</v>
      </c>
      <c r="R98" s="160">
        <v>6</v>
      </c>
      <c r="S98" s="160"/>
      <c r="T98" s="169"/>
      <c r="U98" s="160"/>
      <c r="V98" s="160"/>
      <c r="W98" s="160"/>
      <c r="X98" s="161">
        <v>0</v>
      </c>
      <c r="Y98" s="161">
        <v>0</v>
      </c>
      <c r="Z98" s="164" t="s">
        <v>676</v>
      </c>
      <c r="AA98" s="165">
        <v>2021</v>
      </c>
      <c r="AB98" s="165">
        <v>10</v>
      </c>
      <c r="AC98" s="165">
        <v>11</v>
      </c>
      <c r="AD98" s="170" t="b">
        <f>IF(ISBLANK(GroupMember[[#This Row],[1. Identifiant interne d’exploitation agricole*]]),"",IF(ISERROR(MATCH(GroupMember[[#This Row],[1. Identifiant interne d’exploitation agricole*]],CertifiedCrop[1. Identifiant interne d’exploitation agricole*],0)),FALSE,TRUE))</f>
        <v>1</v>
      </c>
      <c r="AE98" s="170" t="b">
        <f>IF(ISBLANK(GroupMember[[#This Row],[1. Identifiant interne d’exploitation agricole*]]),"",IF(ISERROR(MATCH(GroupMember[[#This Row],[1. Identifiant interne d’exploitation agricole*]],FarmUnit[1. Identifiant interne d’exploitation agricole*],0)),FALSE,TRUE))</f>
        <v>1</v>
      </c>
      <c r="AF98" s="11" t="str">
        <f t="shared" si="4"/>
        <v>YAKE  VEH VINCENT</v>
      </c>
      <c r="AG98" s="171" t="str">
        <f t="shared" si="5"/>
        <v>11/10/2021</v>
      </c>
      <c r="AH98" s="59">
        <f t="shared" si="7"/>
        <v>3</v>
      </c>
      <c r="AI98" s="57">
        <f t="shared" si="6"/>
        <v>0</v>
      </c>
    </row>
    <row r="99" spans="1:35" ht="13.5" x14ac:dyDescent="0.25">
      <c r="A99" s="160" t="s">
        <v>993</v>
      </c>
      <c r="B99" s="160" t="s">
        <v>667</v>
      </c>
      <c r="C99" s="160" t="s">
        <v>993</v>
      </c>
      <c r="D99" s="160" t="s">
        <v>668</v>
      </c>
      <c r="E99" s="160" t="s">
        <v>669</v>
      </c>
      <c r="F99" s="160" t="s">
        <v>670</v>
      </c>
      <c r="G99" s="160" t="s">
        <v>671</v>
      </c>
      <c r="H99" s="161">
        <v>8</v>
      </c>
      <c r="I99" s="160" t="s">
        <v>3365</v>
      </c>
      <c r="J99" s="160">
        <v>1</v>
      </c>
      <c r="K99" s="161">
        <v>2021</v>
      </c>
      <c r="L99" s="169" t="s">
        <v>994</v>
      </c>
      <c r="M99" s="169" t="s">
        <v>995</v>
      </c>
      <c r="N99" s="162" t="s">
        <v>667</v>
      </c>
      <c r="O99" s="160" t="s">
        <v>996</v>
      </c>
      <c r="P99" s="160" t="s">
        <v>675</v>
      </c>
      <c r="Q99" s="163">
        <v>33239</v>
      </c>
      <c r="R99" s="160">
        <v>4</v>
      </c>
      <c r="S99" s="160"/>
      <c r="T99" s="169"/>
      <c r="U99" s="160"/>
      <c r="V99" s="160"/>
      <c r="W99" s="160"/>
      <c r="X99" s="161">
        <v>0</v>
      </c>
      <c r="Y99" s="161">
        <v>0</v>
      </c>
      <c r="Z99" s="164" t="s">
        <v>676</v>
      </c>
      <c r="AA99" s="165">
        <v>2021</v>
      </c>
      <c r="AB99" s="165">
        <v>10</v>
      </c>
      <c r="AC99" s="165">
        <v>9</v>
      </c>
      <c r="AD99" s="170" t="b">
        <f>IF(ISBLANK(GroupMember[[#This Row],[1. Identifiant interne d’exploitation agricole*]]),"",IF(ISERROR(MATCH(GroupMember[[#This Row],[1. Identifiant interne d’exploitation agricole*]],CertifiedCrop[1. Identifiant interne d’exploitation agricole*],0)),FALSE,TRUE))</f>
        <v>1</v>
      </c>
      <c r="AE99" s="170" t="b">
        <f>IF(ISBLANK(GroupMember[[#This Row],[1. Identifiant interne d’exploitation agricole*]]),"",IF(ISERROR(MATCH(GroupMember[[#This Row],[1. Identifiant interne d’exploitation agricole*]],FarmUnit[1. Identifiant interne d’exploitation agricole*],0)),FALSE,TRUE))</f>
        <v>1</v>
      </c>
      <c r="AF99" s="11" t="str">
        <f t="shared" si="4"/>
        <v>GOUEU  PARFAIT</v>
      </c>
      <c r="AG99" s="171" t="str">
        <f t="shared" si="5"/>
        <v>9/10/2021</v>
      </c>
      <c r="AH99" s="59">
        <f t="shared" si="7"/>
        <v>3</v>
      </c>
      <c r="AI99" s="57">
        <f t="shared" si="6"/>
        <v>0</v>
      </c>
    </row>
    <row r="100" spans="1:35" ht="13.5" x14ac:dyDescent="0.25">
      <c r="A100" s="160" t="s">
        <v>997</v>
      </c>
      <c r="B100" s="160" t="s">
        <v>667</v>
      </c>
      <c r="C100" s="160" t="s">
        <v>997</v>
      </c>
      <c r="D100" s="160" t="s">
        <v>668</v>
      </c>
      <c r="E100" s="160" t="s">
        <v>669</v>
      </c>
      <c r="F100" s="160" t="s">
        <v>670</v>
      </c>
      <c r="G100" s="160" t="s">
        <v>671</v>
      </c>
      <c r="H100" s="161">
        <v>6</v>
      </c>
      <c r="I100" s="160" t="s">
        <v>3365</v>
      </c>
      <c r="J100" s="160">
        <v>1</v>
      </c>
      <c r="K100" s="161">
        <v>2021</v>
      </c>
      <c r="L100" s="169" t="s">
        <v>679</v>
      </c>
      <c r="M100" s="169" t="s">
        <v>672</v>
      </c>
      <c r="N100" s="162" t="s">
        <v>998</v>
      </c>
      <c r="O100" s="160" t="s">
        <v>999</v>
      </c>
      <c r="P100" s="160" t="s">
        <v>675</v>
      </c>
      <c r="Q100" s="163">
        <v>18403</v>
      </c>
      <c r="R100" s="160">
        <v>6</v>
      </c>
      <c r="S100" s="160"/>
      <c r="T100" s="169"/>
      <c r="U100" s="160"/>
      <c r="V100" s="160"/>
      <c r="W100" s="160"/>
      <c r="X100" s="161">
        <v>0</v>
      </c>
      <c r="Y100" s="161">
        <v>0</v>
      </c>
      <c r="Z100" s="164" t="s">
        <v>676</v>
      </c>
      <c r="AA100" s="165">
        <v>2021</v>
      </c>
      <c r="AB100" s="165">
        <v>10</v>
      </c>
      <c r="AC100" s="165">
        <v>9</v>
      </c>
      <c r="AD100" s="170" t="b">
        <f>IF(ISBLANK(GroupMember[[#This Row],[1. Identifiant interne d’exploitation agricole*]]),"",IF(ISERROR(MATCH(GroupMember[[#This Row],[1. Identifiant interne d’exploitation agricole*]],CertifiedCrop[1. Identifiant interne d’exploitation agricole*],0)),FALSE,TRUE))</f>
        <v>1</v>
      </c>
      <c r="AE100" s="170" t="b">
        <f>IF(ISBLANK(GroupMember[[#This Row],[1. Identifiant interne d’exploitation agricole*]]),"",IF(ISERROR(MATCH(GroupMember[[#This Row],[1. Identifiant interne d’exploitation agricole*]],FarmUnit[1. Identifiant interne d’exploitation agricole*],0)),FALSE,TRUE))</f>
        <v>1</v>
      </c>
      <c r="AF100" s="11" t="str">
        <f t="shared" si="4"/>
        <v>GBONGUE  BAKAYOKO</v>
      </c>
      <c r="AG100" s="171" t="str">
        <f t="shared" si="5"/>
        <v>9/10/2021</v>
      </c>
      <c r="AH100" s="59">
        <f t="shared" si="7"/>
        <v>3</v>
      </c>
      <c r="AI100" s="57">
        <f t="shared" si="6"/>
        <v>0</v>
      </c>
    </row>
    <row r="101" spans="1:35" ht="13.5" x14ac:dyDescent="0.25">
      <c r="A101" s="160" t="s">
        <v>1000</v>
      </c>
      <c r="B101" s="160" t="s">
        <v>667</v>
      </c>
      <c r="C101" s="160" t="s">
        <v>1000</v>
      </c>
      <c r="D101" s="160" t="s">
        <v>668</v>
      </c>
      <c r="E101" s="160" t="s">
        <v>669</v>
      </c>
      <c r="F101" s="160" t="s">
        <v>670</v>
      </c>
      <c r="G101" s="160" t="s">
        <v>671</v>
      </c>
      <c r="H101" s="161">
        <v>4</v>
      </c>
      <c r="I101" s="160" t="s">
        <v>3365</v>
      </c>
      <c r="J101" s="160">
        <v>1</v>
      </c>
      <c r="K101" s="161">
        <v>2021</v>
      </c>
      <c r="L101" s="169" t="s">
        <v>706</v>
      </c>
      <c r="M101" s="169" t="s">
        <v>1001</v>
      </c>
      <c r="N101" s="162" t="s">
        <v>1002</v>
      </c>
      <c r="O101" s="160" t="s">
        <v>1003</v>
      </c>
      <c r="P101" s="160" t="s">
        <v>675</v>
      </c>
      <c r="Q101" s="163">
        <v>30784</v>
      </c>
      <c r="R101" s="160">
        <v>3</v>
      </c>
      <c r="S101" s="160"/>
      <c r="T101" s="169"/>
      <c r="U101" s="160"/>
      <c r="V101" s="160"/>
      <c r="W101" s="160"/>
      <c r="X101" s="161">
        <v>0</v>
      </c>
      <c r="Y101" s="161">
        <v>0</v>
      </c>
      <c r="Z101" s="164" t="s">
        <v>676</v>
      </c>
      <c r="AA101" s="165">
        <v>2021</v>
      </c>
      <c r="AB101" s="165">
        <v>10</v>
      </c>
      <c r="AC101" s="165">
        <v>9</v>
      </c>
      <c r="AD101" s="170" t="b">
        <f>IF(ISBLANK(GroupMember[[#This Row],[1. Identifiant interne d’exploitation agricole*]]),"",IF(ISERROR(MATCH(GroupMember[[#This Row],[1. Identifiant interne d’exploitation agricole*]],CertifiedCrop[1. Identifiant interne d’exploitation agricole*],0)),FALSE,TRUE))</f>
        <v>1</v>
      </c>
      <c r="AE101" s="170" t="b">
        <f>IF(ISBLANK(GroupMember[[#This Row],[1. Identifiant interne d’exploitation agricole*]]),"",IF(ISERROR(MATCH(GroupMember[[#This Row],[1. Identifiant interne d’exploitation agricole*]],FarmUnit[1. Identifiant interne d’exploitation agricole*],0)),FALSE,TRUE))</f>
        <v>1</v>
      </c>
      <c r="AF101" s="11" t="str">
        <f t="shared" si="4"/>
        <v>TOURE  LOUA ALPHONSE</v>
      </c>
      <c r="AG101" s="171" t="str">
        <f t="shared" si="5"/>
        <v>9/10/2021</v>
      </c>
      <c r="AH101" s="59">
        <f t="shared" si="7"/>
        <v>3</v>
      </c>
      <c r="AI101" s="57">
        <f t="shared" si="6"/>
        <v>0</v>
      </c>
    </row>
    <row r="102" spans="1:35" ht="13.5" x14ac:dyDescent="0.25">
      <c r="A102" s="160" t="s">
        <v>1004</v>
      </c>
      <c r="B102" s="160" t="s">
        <v>667</v>
      </c>
      <c r="C102" s="160" t="s">
        <v>1004</v>
      </c>
      <c r="D102" s="160" t="s">
        <v>1005</v>
      </c>
      <c r="E102" s="160" t="s">
        <v>669</v>
      </c>
      <c r="F102" s="160" t="s">
        <v>670</v>
      </c>
      <c r="G102" s="160" t="s">
        <v>671</v>
      </c>
      <c r="H102" s="161">
        <v>9</v>
      </c>
      <c r="I102" s="160" t="s">
        <v>3365</v>
      </c>
      <c r="J102" s="160">
        <v>1</v>
      </c>
      <c r="K102" s="161">
        <v>2021</v>
      </c>
      <c r="L102" s="169" t="s">
        <v>840</v>
      </c>
      <c r="M102" s="169" t="s">
        <v>1006</v>
      </c>
      <c r="N102" s="162" t="s">
        <v>1007</v>
      </c>
      <c r="O102" s="160" t="s">
        <v>667</v>
      </c>
      <c r="P102" s="160" t="s">
        <v>675</v>
      </c>
      <c r="Q102" s="163">
        <v>34328</v>
      </c>
      <c r="R102" s="160">
        <v>5</v>
      </c>
      <c r="S102" s="160"/>
      <c r="T102" s="169"/>
      <c r="U102" s="160"/>
      <c r="V102" s="160"/>
      <c r="W102" s="160"/>
      <c r="X102" s="161">
        <v>0</v>
      </c>
      <c r="Y102" s="161">
        <v>0</v>
      </c>
      <c r="Z102" s="164" t="s">
        <v>676</v>
      </c>
      <c r="AA102" s="165">
        <v>2021</v>
      </c>
      <c r="AB102" s="165">
        <v>10</v>
      </c>
      <c r="AC102" s="165">
        <v>8</v>
      </c>
      <c r="AD102" s="170" t="b">
        <f>IF(ISBLANK(GroupMember[[#This Row],[1. Identifiant interne d’exploitation agricole*]]),"",IF(ISERROR(MATCH(GroupMember[[#This Row],[1. Identifiant interne d’exploitation agricole*]],CertifiedCrop[1. Identifiant interne d’exploitation agricole*],0)),FALSE,TRUE))</f>
        <v>1</v>
      </c>
      <c r="AE102" s="170" t="b">
        <f>IF(ISBLANK(GroupMember[[#This Row],[1. Identifiant interne d’exploitation agricole*]]),"",IF(ISERROR(MATCH(GroupMember[[#This Row],[1. Identifiant interne d’exploitation agricole*]],FarmUnit[1. Identifiant interne d’exploitation agricole*],0)),FALSE,TRUE))</f>
        <v>1</v>
      </c>
      <c r="AF102" s="11" t="str">
        <f t="shared" si="4"/>
        <v>DIOMANDE ZOH SYLVAIN</v>
      </c>
      <c r="AG102" s="171" t="str">
        <f t="shared" si="5"/>
        <v>8/10/2021</v>
      </c>
      <c r="AH102" s="59">
        <f t="shared" si="7"/>
        <v>3</v>
      </c>
      <c r="AI102" s="57">
        <f t="shared" si="6"/>
        <v>0</v>
      </c>
    </row>
    <row r="103" spans="1:35" ht="13.5" x14ac:dyDescent="0.25">
      <c r="A103" s="160" t="s">
        <v>1008</v>
      </c>
      <c r="B103" s="160" t="s">
        <v>667</v>
      </c>
      <c r="C103" s="160" t="s">
        <v>1008</v>
      </c>
      <c r="D103" s="160" t="s">
        <v>1009</v>
      </c>
      <c r="E103" s="160" t="s">
        <v>669</v>
      </c>
      <c r="F103" s="160" t="s">
        <v>670</v>
      </c>
      <c r="G103" s="160" t="s">
        <v>671</v>
      </c>
      <c r="H103" s="161">
        <v>10</v>
      </c>
      <c r="I103" s="160" t="s">
        <v>3365</v>
      </c>
      <c r="J103" s="160">
        <v>1</v>
      </c>
      <c r="K103" s="161">
        <v>2021</v>
      </c>
      <c r="L103" s="169" t="s">
        <v>910</v>
      </c>
      <c r="M103" s="169" t="s">
        <v>1010</v>
      </c>
      <c r="N103" s="162" t="s">
        <v>1011</v>
      </c>
      <c r="O103" s="160" t="s">
        <v>1012</v>
      </c>
      <c r="P103" s="160" t="s">
        <v>675</v>
      </c>
      <c r="Q103" s="163">
        <v>28531</v>
      </c>
      <c r="R103" s="160">
        <v>2</v>
      </c>
      <c r="S103" s="160"/>
      <c r="T103" s="169"/>
      <c r="U103" s="160"/>
      <c r="V103" s="160"/>
      <c r="W103" s="160"/>
      <c r="X103" s="161">
        <v>0</v>
      </c>
      <c r="Y103" s="161">
        <v>0</v>
      </c>
      <c r="Z103" s="164" t="s">
        <v>676</v>
      </c>
      <c r="AA103" s="165">
        <v>2021</v>
      </c>
      <c r="AB103" s="165">
        <v>10</v>
      </c>
      <c r="AC103" s="165">
        <v>8</v>
      </c>
      <c r="AD103" s="170" t="b">
        <f>IF(ISBLANK(GroupMember[[#This Row],[1. Identifiant interne d’exploitation agricole*]]),"",IF(ISERROR(MATCH(GroupMember[[#This Row],[1. Identifiant interne d’exploitation agricole*]],CertifiedCrop[1. Identifiant interne d’exploitation agricole*],0)),FALSE,TRUE))</f>
        <v>1</v>
      </c>
      <c r="AE103" s="170" t="b">
        <f>IF(ISBLANK(GroupMember[[#This Row],[1. Identifiant interne d’exploitation agricole*]]),"",IF(ISERROR(MATCH(GroupMember[[#This Row],[1. Identifiant interne d’exploitation agricole*]],FarmUnit[1. Identifiant interne d’exploitation agricole*],0)),FALSE,TRUE))</f>
        <v>1</v>
      </c>
      <c r="AF103" s="11" t="str">
        <f t="shared" si="4"/>
        <v>KOUAME  KOUASSI FRANCIS</v>
      </c>
      <c r="AG103" s="171" t="str">
        <f t="shared" si="5"/>
        <v>8/10/2021</v>
      </c>
      <c r="AH103" s="59">
        <f t="shared" si="7"/>
        <v>3</v>
      </c>
      <c r="AI103" s="57">
        <f t="shared" si="6"/>
        <v>0</v>
      </c>
    </row>
    <row r="104" spans="1:35" ht="13.5" x14ac:dyDescent="0.25">
      <c r="A104" s="160" t="s">
        <v>1013</v>
      </c>
      <c r="B104" s="160" t="s">
        <v>667</v>
      </c>
      <c r="C104" s="160" t="s">
        <v>1013</v>
      </c>
      <c r="D104" s="160" t="s">
        <v>892</v>
      </c>
      <c r="E104" s="160" t="s">
        <v>669</v>
      </c>
      <c r="F104" s="160" t="s">
        <v>670</v>
      </c>
      <c r="G104" s="160" t="s">
        <v>671</v>
      </c>
      <c r="H104" s="161">
        <v>9</v>
      </c>
      <c r="I104" s="160" t="s">
        <v>3365</v>
      </c>
      <c r="J104" s="160">
        <v>1</v>
      </c>
      <c r="K104" s="161">
        <v>2021</v>
      </c>
      <c r="L104" s="169" t="s">
        <v>1014</v>
      </c>
      <c r="M104" s="169" t="s">
        <v>1015</v>
      </c>
      <c r="N104" s="162" t="s">
        <v>1016</v>
      </c>
      <c r="O104" s="160" t="s">
        <v>667</v>
      </c>
      <c r="P104" s="160" t="s">
        <v>675</v>
      </c>
      <c r="Q104" s="163" t="s">
        <v>667</v>
      </c>
      <c r="R104" s="160">
        <v>5</v>
      </c>
      <c r="S104" s="160"/>
      <c r="T104" s="169"/>
      <c r="U104" s="160"/>
      <c r="V104" s="160"/>
      <c r="W104" s="160"/>
      <c r="X104" s="161">
        <v>0</v>
      </c>
      <c r="Y104" s="161">
        <v>0</v>
      </c>
      <c r="Z104" s="164" t="s">
        <v>676</v>
      </c>
      <c r="AA104" s="165">
        <v>2021</v>
      </c>
      <c r="AB104" s="165">
        <v>11</v>
      </c>
      <c r="AC104" s="165">
        <v>30</v>
      </c>
      <c r="AD104" s="170" t="b">
        <f>IF(ISBLANK(GroupMember[[#This Row],[1. Identifiant interne d’exploitation agricole*]]),"",IF(ISERROR(MATCH(GroupMember[[#This Row],[1. Identifiant interne d’exploitation agricole*]],CertifiedCrop[1. Identifiant interne d’exploitation agricole*],0)),FALSE,TRUE))</f>
        <v>1</v>
      </c>
      <c r="AE104" s="170" t="b">
        <f>IF(ISBLANK(GroupMember[[#This Row],[1. Identifiant interne d’exploitation agricole*]]),"",IF(ISERROR(MATCH(GroupMember[[#This Row],[1. Identifiant interne d’exploitation agricole*]],FarmUnit[1. Identifiant interne d’exploitation agricole*],0)),FALSE,TRUE))</f>
        <v>1</v>
      </c>
      <c r="AF104" s="11" t="str">
        <f t="shared" si="4"/>
        <v>SOPOUDE  SERGES</v>
      </c>
      <c r="AG104" s="171" t="str">
        <f t="shared" si="5"/>
        <v>30/11/2021</v>
      </c>
      <c r="AH104" s="59">
        <f t="shared" si="7"/>
        <v>4</v>
      </c>
      <c r="AI104" s="57">
        <f t="shared" si="6"/>
        <v>0</v>
      </c>
    </row>
    <row r="105" spans="1:35" ht="13.5" x14ac:dyDescent="0.25">
      <c r="A105" s="160" t="s">
        <v>1017</v>
      </c>
      <c r="B105" s="160" t="s">
        <v>667</v>
      </c>
      <c r="C105" s="160" t="s">
        <v>1017</v>
      </c>
      <c r="D105" s="160" t="s">
        <v>892</v>
      </c>
      <c r="E105" s="160" t="s">
        <v>669</v>
      </c>
      <c r="F105" s="160" t="s">
        <v>670</v>
      </c>
      <c r="G105" s="160" t="s">
        <v>671</v>
      </c>
      <c r="H105" s="161">
        <v>7</v>
      </c>
      <c r="I105" s="160" t="s">
        <v>3365</v>
      </c>
      <c r="J105" s="160">
        <v>1</v>
      </c>
      <c r="K105" s="161">
        <v>2021</v>
      </c>
      <c r="L105" s="169" t="s">
        <v>790</v>
      </c>
      <c r="M105" s="169" t="s">
        <v>1018</v>
      </c>
      <c r="N105" s="162" t="s">
        <v>1019</v>
      </c>
      <c r="O105" s="160" t="s">
        <v>1020</v>
      </c>
      <c r="P105" s="160" t="s">
        <v>675</v>
      </c>
      <c r="Q105" s="163">
        <v>24131</v>
      </c>
      <c r="R105" s="160">
        <v>6</v>
      </c>
      <c r="S105" s="160"/>
      <c r="T105" s="169"/>
      <c r="U105" s="160"/>
      <c r="V105" s="160"/>
      <c r="W105" s="160"/>
      <c r="X105" s="161">
        <v>0</v>
      </c>
      <c r="Y105" s="161">
        <v>0</v>
      </c>
      <c r="Z105" s="164" t="s">
        <v>676</v>
      </c>
      <c r="AA105" s="165">
        <v>2021</v>
      </c>
      <c r="AB105" s="165">
        <v>10</v>
      </c>
      <c r="AC105" s="165">
        <v>8</v>
      </c>
      <c r="AD105" s="170" t="b">
        <f>IF(ISBLANK(GroupMember[[#This Row],[1. Identifiant interne d’exploitation agricole*]]),"",IF(ISERROR(MATCH(GroupMember[[#This Row],[1. Identifiant interne d’exploitation agricole*]],CertifiedCrop[1. Identifiant interne d’exploitation agricole*],0)),FALSE,TRUE))</f>
        <v>1</v>
      </c>
      <c r="AE105" s="170" t="b">
        <f>IF(ISBLANK(GroupMember[[#This Row],[1. Identifiant interne d’exploitation agricole*]]),"",IF(ISERROR(MATCH(GroupMember[[#This Row],[1. Identifiant interne d’exploitation agricole*]],FarmUnit[1. Identifiant interne d’exploitation agricole*],0)),FALSE,TRUE))</f>
        <v>1</v>
      </c>
      <c r="AF105" s="11" t="str">
        <f t="shared" si="4"/>
        <v>LOUA ANDRE</v>
      </c>
      <c r="AG105" s="171" t="str">
        <f t="shared" si="5"/>
        <v>8/10/2021</v>
      </c>
      <c r="AH105" s="59">
        <f t="shared" si="7"/>
        <v>3</v>
      </c>
      <c r="AI105" s="57">
        <f t="shared" si="6"/>
        <v>0</v>
      </c>
    </row>
    <row r="106" spans="1:35" ht="13.5" x14ac:dyDescent="0.25">
      <c r="A106" s="160" t="s">
        <v>1021</v>
      </c>
      <c r="B106" s="160" t="s">
        <v>667</v>
      </c>
      <c r="C106" s="160" t="s">
        <v>1021</v>
      </c>
      <c r="D106" s="160" t="s">
        <v>892</v>
      </c>
      <c r="E106" s="160" t="s">
        <v>669</v>
      </c>
      <c r="F106" s="160" t="s">
        <v>670</v>
      </c>
      <c r="G106" s="160" t="s">
        <v>671</v>
      </c>
      <c r="H106" s="161">
        <v>8</v>
      </c>
      <c r="I106" s="160" t="s">
        <v>3365</v>
      </c>
      <c r="J106" s="160">
        <v>1</v>
      </c>
      <c r="K106" s="161">
        <v>2021</v>
      </c>
      <c r="L106" s="169" t="s">
        <v>689</v>
      </c>
      <c r="M106" s="169" t="s">
        <v>1022</v>
      </c>
      <c r="N106" s="162" t="s">
        <v>1023</v>
      </c>
      <c r="O106" s="160" t="s">
        <v>1024</v>
      </c>
      <c r="P106" s="160" t="s">
        <v>675</v>
      </c>
      <c r="Q106" s="163">
        <v>32868</v>
      </c>
      <c r="R106" s="160">
        <v>4</v>
      </c>
      <c r="S106" s="160"/>
      <c r="T106" s="169"/>
      <c r="U106" s="160"/>
      <c r="V106" s="160"/>
      <c r="W106" s="160"/>
      <c r="X106" s="161">
        <v>0</v>
      </c>
      <c r="Y106" s="161">
        <v>0</v>
      </c>
      <c r="Z106" s="164" t="s">
        <v>676</v>
      </c>
      <c r="AA106" s="165">
        <v>2021</v>
      </c>
      <c r="AB106" s="165">
        <v>10</v>
      </c>
      <c r="AC106" s="165">
        <v>7</v>
      </c>
      <c r="AD106" s="170" t="b">
        <f>IF(ISBLANK(GroupMember[[#This Row],[1. Identifiant interne d’exploitation agricole*]]),"",IF(ISERROR(MATCH(GroupMember[[#This Row],[1. Identifiant interne d’exploitation agricole*]],CertifiedCrop[1. Identifiant interne d’exploitation agricole*],0)),FALSE,TRUE))</f>
        <v>1</v>
      </c>
      <c r="AE106" s="170" t="b">
        <f>IF(ISBLANK(GroupMember[[#This Row],[1. Identifiant interne d’exploitation agricole*]]),"",IF(ISERROR(MATCH(GroupMember[[#This Row],[1. Identifiant interne d’exploitation agricole*]],FarmUnit[1. Identifiant interne d’exploitation agricole*],0)),FALSE,TRUE))</f>
        <v>1</v>
      </c>
      <c r="AF106" s="11" t="str">
        <f t="shared" si="4"/>
        <v>DIOMANDE  ZOH ANICE</v>
      </c>
      <c r="AG106" s="171" t="str">
        <f t="shared" si="5"/>
        <v>7/10/2021</v>
      </c>
      <c r="AH106" s="59">
        <f t="shared" si="7"/>
        <v>3</v>
      </c>
      <c r="AI106" s="57">
        <f t="shared" si="6"/>
        <v>0</v>
      </c>
    </row>
    <row r="107" spans="1:35" ht="13.5" x14ac:dyDescent="0.25">
      <c r="A107" s="160" t="s">
        <v>1025</v>
      </c>
      <c r="B107" s="160" t="s">
        <v>667</v>
      </c>
      <c r="C107" s="160" t="s">
        <v>1025</v>
      </c>
      <c r="D107" s="160" t="s">
        <v>892</v>
      </c>
      <c r="E107" s="160" t="s">
        <v>669</v>
      </c>
      <c r="F107" s="160" t="s">
        <v>670</v>
      </c>
      <c r="G107" s="160" t="s">
        <v>671</v>
      </c>
      <c r="H107" s="161">
        <v>3</v>
      </c>
      <c r="I107" s="160" t="s">
        <v>3365</v>
      </c>
      <c r="J107" s="160">
        <v>1</v>
      </c>
      <c r="K107" s="161">
        <v>2021</v>
      </c>
      <c r="L107" s="169" t="s">
        <v>1026</v>
      </c>
      <c r="M107" s="169" t="s">
        <v>1027</v>
      </c>
      <c r="N107" s="162" t="s">
        <v>1028</v>
      </c>
      <c r="O107" s="160" t="s">
        <v>667</v>
      </c>
      <c r="P107" s="160" t="s">
        <v>696</v>
      </c>
      <c r="Q107" s="163">
        <v>33604</v>
      </c>
      <c r="R107" s="160">
        <v>2</v>
      </c>
      <c r="S107" s="160"/>
      <c r="T107" s="169"/>
      <c r="U107" s="160"/>
      <c r="V107" s="160"/>
      <c r="W107" s="160"/>
      <c r="X107" s="161">
        <v>0</v>
      </c>
      <c r="Y107" s="161">
        <v>0</v>
      </c>
      <c r="Z107" s="164" t="s">
        <v>676</v>
      </c>
      <c r="AA107" s="165">
        <v>2021</v>
      </c>
      <c r="AB107" s="165">
        <v>10</v>
      </c>
      <c r="AC107" s="165">
        <v>7</v>
      </c>
      <c r="AD107" s="170" t="b">
        <f>IF(ISBLANK(GroupMember[[#This Row],[1. Identifiant interne d’exploitation agricole*]]),"",IF(ISERROR(MATCH(GroupMember[[#This Row],[1. Identifiant interne d’exploitation agricole*]],CertifiedCrop[1. Identifiant interne d’exploitation agricole*],0)),FALSE,TRUE))</f>
        <v>1</v>
      </c>
      <c r="AE107" s="170" t="b">
        <f>IF(ISBLANK(GroupMember[[#This Row],[1. Identifiant interne d’exploitation agricole*]]),"",IF(ISERROR(MATCH(GroupMember[[#This Row],[1. Identifiant interne d’exploitation agricole*]],FarmUnit[1. Identifiant interne d’exploitation agricole*],0)),FALSE,TRUE))</f>
        <v>1</v>
      </c>
      <c r="AF107" s="11" t="str">
        <f t="shared" si="4"/>
        <v>GUENE GOUANIN GISELE</v>
      </c>
      <c r="AG107" s="171" t="str">
        <f t="shared" si="5"/>
        <v>7/10/2021</v>
      </c>
      <c r="AH107" s="59">
        <f t="shared" si="7"/>
        <v>3</v>
      </c>
      <c r="AI107" s="57">
        <f t="shared" si="6"/>
        <v>0</v>
      </c>
    </row>
    <row r="108" spans="1:35" ht="13.5" x14ac:dyDescent="0.25">
      <c r="A108" s="160" t="s">
        <v>1029</v>
      </c>
      <c r="B108" s="160" t="s">
        <v>667</v>
      </c>
      <c r="C108" s="160" t="s">
        <v>1029</v>
      </c>
      <c r="D108" s="160" t="s">
        <v>668</v>
      </c>
      <c r="E108" s="160" t="s">
        <v>669</v>
      </c>
      <c r="F108" s="160" t="s">
        <v>670</v>
      </c>
      <c r="G108" s="160" t="s">
        <v>671</v>
      </c>
      <c r="H108" s="161">
        <v>3</v>
      </c>
      <c r="I108" s="160" t="s">
        <v>3365</v>
      </c>
      <c r="J108" s="160">
        <v>1</v>
      </c>
      <c r="K108" s="161">
        <v>2021</v>
      </c>
      <c r="L108" s="169" t="s">
        <v>1030</v>
      </c>
      <c r="M108" s="169" t="s">
        <v>1031</v>
      </c>
      <c r="N108" s="162" t="s">
        <v>1032</v>
      </c>
      <c r="O108" s="160" t="s">
        <v>1033</v>
      </c>
      <c r="P108" s="160" t="s">
        <v>675</v>
      </c>
      <c r="Q108" s="163">
        <v>28491</v>
      </c>
      <c r="R108" s="160">
        <v>1</v>
      </c>
      <c r="S108" s="160"/>
      <c r="T108" s="169"/>
      <c r="U108" s="160"/>
      <c r="V108" s="160"/>
      <c r="W108" s="160"/>
      <c r="X108" s="161">
        <v>0</v>
      </c>
      <c r="Y108" s="161">
        <v>0</v>
      </c>
      <c r="Z108" s="164" t="s">
        <v>676</v>
      </c>
      <c r="AA108" s="165">
        <v>2021</v>
      </c>
      <c r="AB108" s="165">
        <v>10</v>
      </c>
      <c r="AC108" s="165">
        <v>6</v>
      </c>
      <c r="AD108" s="170" t="b">
        <f>IF(ISBLANK(GroupMember[[#This Row],[1. Identifiant interne d’exploitation agricole*]]),"",IF(ISERROR(MATCH(GroupMember[[#This Row],[1. Identifiant interne d’exploitation agricole*]],CertifiedCrop[1. Identifiant interne d’exploitation agricole*],0)),FALSE,TRUE))</f>
        <v>1</v>
      </c>
      <c r="AE108" s="170" t="b">
        <f>IF(ISBLANK(GroupMember[[#This Row],[1. Identifiant interne d’exploitation agricole*]]),"",IF(ISERROR(MATCH(GroupMember[[#This Row],[1. Identifiant interne d’exploitation agricole*]],FarmUnit[1. Identifiant interne d’exploitation agricole*],0)),FALSE,TRUE))</f>
        <v>1</v>
      </c>
      <c r="AF108" s="11" t="str">
        <f t="shared" si="4"/>
        <v>BAKOUAN  BASSION AROUNA</v>
      </c>
      <c r="AG108" s="171" t="str">
        <f t="shared" si="5"/>
        <v>6/10/2021</v>
      </c>
      <c r="AH108" s="59">
        <f t="shared" si="7"/>
        <v>3</v>
      </c>
      <c r="AI108" s="57">
        <f t="shared" si="6"/>
        <v>0</v>
      </c>
    </row>
    <row r="109" spans="1:35" ht="13.5" x14ac:dyDescent="0.25">
      <c r="A109" s="160" t="s">
        <v>1034</v>
      </c>
      <c r="B109" s="160" t="s">
        <v>667</v>
      </c>
      <c r="C109" s="160" t="s">
        <v>1034</v>
      </c>
      <c r="D109" s="160" t="s">
        <v>892</v>
      </c>
      <c r="E109" s="160" t="s">
        <v>669</v>
      </c>
      <c r="F109" s="160" t="s">
        <v>670</v>
      </c>
      <c r="G109" s="160" t="s">
        <v>671</v>
      </c>
      <c r="H109" s="161">
        <v>3</v>
      </c>
      <c r="I109" s="160" t="s">
        <v>3365</v>
      </c>
      <c r="J109" s="160">
        <v>1</v>
      </c>
      <c r="K109" s="161">
        <v>2021</v>
      </c>
      <c r="L109" s="169" t="s">
        <v>1035</v>
      </c>
      <c r="M109" s="169" t="s">
        <v>1036</v>
      </c>
      <c r="N109" s="162" t="s">
        <v>1037</v>
      </c>
      <c r="O109" s="160" t="s">
        <v>1038</v>
      </c>
      <c r="P109" s="160" t="s">
        <v>675</v>
      </c>
      <c r="Q109" s="163">
        <v>34416</v>
      </c>
      <c r="R109" s="160">
        <v>2</v>
      </c>
      <c r="S109" s="160"/>
      <c r="T109" s="169"/>
      <c r="U109" s="160"/>
      <c r="V109" s="160"/>
      <c r="W109" s="160"/>
      <c r="X109" s="161">
        <v>0</v>
      </c>
      <c r="Y109" s="161">
        <v>0</v>
      </c>
      <c r="Z109" s="164" t="s">
        <v>676</v>
      </c>
      <c r="AA109" s="165">
        <v>2021</v>
      </c>
      <c r="AB109" s="165">
        <v>10</v>
      </c>
      <c r="AC109" s="165">
        <v>6</v>
      </c>
      <c r="AD109" s="170" t="b">
        <f>IF(ISBLANK(GroupMember[[#This Row],[1. Identifiant interne d’exploitation agricole*]]),"",IF(ISERROR(MATCH(GroupMember[[#This Row],[1. Identifiant interne d’exploitation agricole*]],CertifiedCrop[1. Identifiant interne d’exploitation agricole*],0)),FALSE,TRUE))</f>
        <v>1</v>
      </c>
      <c r="AE109" s="170" t="b">
        <f>IF(ISBLANK(GroupMember[[#This Row],[1. Identifiant interne d’exploitation agricole*]]),"",IF(ISERROR(MATCH(GroupMember[[#This Row],[1. Identifiant interne d’exploitation agricole*]],FarmUnit[1. Identifiant interne d’exploitation agricole*],0)),FALSE,TRUE))</f>
        <v>1</v>
      </c>
      <c r="AF109" s="11" t="str">
        <f t="shared" si="4"/>
        <v>BAZIE AMEDE</v>
      </c>
      <c r="AG109" s="171" t="str">
        <f t="shared" si="5"/>
        <v>6/10/2021</v>
      </c>
      <c r="AH109" s="59">
        <f t="shared" si="7"/>
        <v>3</v>
      </c>
      <c r="AI109" s="57">
        <f t="shared" si="6"/>
        <v>0</v>
      </c>
    </row>
    <row r="110" spans="1:35" ht="13.5" x14ac:dyDescent="0.25">
      <c r="A110" s="160" t="s">
        <v>1039</v>
      </c>
      <c r="B110" s="160" t="s">
        <v>667</v>
      </c>
      <c r="C110" s="160" t="s">
        <v>1039</v>
      </c>
      <c r="D110" s="160" t="s">
        <v>892</v>
      </c>
      <c r="E110" s="160" t="s">
        <v>669</v>
      </c>
      <c r="F110" s="160" t="s">
        <v>670</v>
      </c>
      <c r="G110" s="160" t="s">
        <v>671</v>
      </c>
      <c r="H110" s="161">
        <v>4</v>
      </c>
      <c r="I110" s="160" t="s">
        <v>3365</v>
      </c>
      <c r="J110" s="160">
        <v>1</v>
      </c>
      <c r="K110" s="161">
        <v>2021</v>
      </c>
      <c r="L110" s="169" t="s">
        <v>1040</v>
      </c>
      <c r="M110" s="169" t="s">
        <v>1041</v>
      </c>
      <c r="N110" s="162" t="s">
        <v>1042</v>
      </c>
      <c r="O110" s="160" t="s">
        <v>1043</v>
      </c>
      <c r="P110" s="160" t="s">
        <v>675</v>
      </c>
      <c r="Q110" s="163">
        <v>32509</v>
      </c>
      <c r="R110" s="160">
        <v>3</v>
      </c>
      <c r="S110" s="160"/>
      <c r="T110" s="169"/>
      <c r="U110" s="160"/>
      <c r="V110" s="160"/>
      <c r="W110" s="160"/>
      <c r="X110" s="161">
        <v>0</v>
      </c>
      <c r="Y110" s="161">
        <v>0</v>
      </c>
      <c r="Z110" s="164" t="s">
        <v>676</v>
      </c>
      <c r="AA110" s="165">
        <v>2021</v>
      </c>
      <c r="AB110" s="165">
        <v>10</v>
      </c>
      <c r="AC110" s="165">
        <v>6</v>
      </c>
      <c r="AD110" s="170" t="b">
        <f>IF(ISBLANK(GroupMember[[#This Row],[1. Identifiant interne d’exploitation agricole*]]),"",IF(ISERROR(MATCH(GroupMember[[#This Row],[1. Identifiant interne d’exploitation agricole*]],CertifiedCrop[1. Identifiant interne d’exploitation agricole*],0)),FALSE,TRUE))</f>
        <v>1</v>
      </c>
      <c r="AE110" s="170" t="b">
        <f>IF(ISBLANK(GroupMember[[#This Row],[1. Identifiant interne d’exploitation agricole*]]),"",IF(ISERROR(MATCH(GroupMember[[#This Row],[1. Identifiant interne d’exploitation agricole*]],FarmUnit[1. Identifiant interne d’exploitation agricole*],0)),FALSE,TRUE))</f>
        <v>1</v>
      </c>
      <c r="AF110" s="11" t="str">
        <f t="shared" si="4"/>
        <v>VAGNELE LIGUE HERVE</v>
      </c>
      <c r="AG110" s="171" t="str">
        <f t="shared" si="5"/>
        <v>6/10/2021</v>
      </c>
      <c r="AH110" s="59">
        <f t="shared" si="7"/>
        <v>3</v>
      </c>
      <c r="AI110" s="57">
        <f t="shared" si="6"/>
        <v>0</v>
      </c>
    </row>
    <row r="111" spans="1:35" ht="13.5" x14ac:dyDescent="0.25">
      <c r="A111" s="160" t="s">
        <v>1044</v>
      </c>
      <c r="B111" s="160" t="s">
        <v>667</v>
      </c>
      <c r="C111" s="160" t="s">
        <v>1044</v>
      </c>
      <c r="D111" s="160" t="s">
        <v>668</v>
      </c>
      <c r="E111" s="160" t="s">
        <v>669</v>
      </c>
      <c r="F111" s="160" t="s">
        <v>670</v>
      </c>
      <c r="G111" s="160" t="s">
        <v>671</v>
      </c>
      <c r="H111" s="161">
        <v>11.5</v>
      </c>
      <c r="I111" s="160" t="s">
        <v>3365</v>
      </c>
      <c r="J111" s="160">
        <v>1</v>
      </c>
      <c r="K111" s="161">
        <v>2021</v>
      </c>
      <c r="L111" s="169" t="s">
        <v>713</v>
      </c>
      <c r="M111" s="169" t="s">
        <v>1045</v>
      </c>
      <c r="N111" s="162" t="s">
        <v>667</v>
      </c>
      <c r="O111" s="160" t="s">
        <v>667</v>
      </c>
      <c r="P111" s="160" t="s">
        <v>675</v>
      </c>
      <c r="Q111" s="163">
        <v>35433</v>
      </c>
      <c r="R111" s="160">
        <v>4</v>
      </c>
      <c r="S111" s="160"/>
      <c r="T111" s="169"/>
      <c r="U111" s="160"/>
      <c r="V111" s="160"/>
      <c r="W111" s="160"/>
      <c r="X111" s="161">
        <v>0</v>
      </c>
      <c r="Y111" s="161">
        <v>0</v>
      </c>
      <c r="Z111" s="164" t="s">
        <v>676</v>
      </c>
      <c r="AA111" s="165">
        <v>2021</v>
      </c>
      <c r="AB111" s="165">
        <v>10</v>
      </c>
      <c r="AC111" s="165">
        <v>5</v>
      </c>
      <c r="AD111" s="170" t="b">
        <f>IF(ISBLANK(GroupMember[[#This Row],[1. Identifiant interne d’exploitation agricole*]]),"",IF(ISERROR(MATCH(GroupMember[[#This Row],[1. Identifiant interne d’exploitation agricole*]],CertifiedCrop[1. Identifiant interne d’exploitation agricole*],0)),FALSE,TRUE))</f>
        <v>1</v>
      </c>
      <c r="AE111" s="170" t="b">
        <f>IF(ISBLANK(GroupMember[[#This Row],[1. Identifiant interne d’exploitation agricole*]]),"",IF(ISERROR(MATCH(GroupMember[[#This Row],[1. Identifiant interne d’exploitation agricole*]],FarmUnit[1. Identifiant interne d’exploitation agricole*],0)),FALSE,TRUE))</f>
        <v>1</v>
      </c>
      <c r="AF111" s="11" t="str">
        <f t="shared" si="4"/>
        <v>BAKAYOKO  GUEHI DROH NORBERT</v>
      </c>
      <c r="AG111" s="171" t="str">
        <f t="shared" si="5"/>
        <v>5/10/2021</v>
      </c>
      <c r="AH111" s="59">
        <f t="shared" si="7"/>
        <v>3</v>
      </c>
      <c r="AI111" s="57">
        <f t="shared" si="6"/>
        <v>0</v>
      </c>
    </row>
    <row r="112" spans="1:35" ht="13.5" x14ac:dyDescent="0.25">
      <c r="A112" s="160" t="s">
        <v>1046</v>
      </c>
      <c r="B112" s="160" t="s">
        <v>667</v>
      </c>
      <c r="C112" s="160" t="s">
        <v>1046</v>
      </c>
      <c r="D112" s="160" t="s">
        <v>668</v>
      </c>
      <c r="E112" s="160" t="s">
        <v>669</v>
      </c>
      <c r="F112" s="160" t="s">
        <v>670</v>
      </c>
      <c r="G112" s="160" t="s">
        <v>671</v>
      </c>
      <c r="H112" s="161">
        <v>7</v>
      </c>
      <c r="I112" s="160" t="s">
        <v>3365</v>
      </c>
      <c r="J112" s="160">
        <v>1</v>
      </c>
      <c r="K112" s="161">
        <v>2021</v>
      </c>
      <c r="L112" s="169" t="s">
        <v>734</v>
      </c>
      <c r="M112" s="169" t="s">
        <v>1047</v>
      </c>
      <c r="N112" s="162" t="s">
        <v>667</v>
      </c>
      <c r="O112" s="160" t="s">
        <v>1048</v>
      </c>
      <c r="P112" s="160" t="s">
        <v>675</v>
      </c>
      <c r="Q112" s="163">
        <v>28856</v>
      </c>
      <c r="R112" s="160">
        <v>4</v>
      </c>
      <c r="S112" s="160"/>
      <c r="T112" s="169"/>
      <c r="U112" s="160"/>
      <c r="V112" s="160"/>
      <c r="W112" s="160"/>
      <c r="X112" s="161">
        <v>0</v>
      </c>
      <c r="Y112" s="161">
        <v>0</v>
      </c>
      <c r="Z112" s="164" t="s">
        <v>676</v>
      </c>
      <c r="AA112" s="165">
        <v>2021</v>
      </c>
      <c r="AB112" s="165">
        <v>10</v>
      </c>
      <c r="AC112" s="165">
        <v>18</v>
      </c>
      <c r="AD112" s="170" t="b">
        <f>IF(ISBLANK(GroupMember[[#This Row],[1. Identifiant interne d’exploitation agricole*]]),"",IF(ISERROR(MATCH(GroupMember[[#This Row],[1. Identifiant interne d’exploitation agricole*]],CertifiedCrop[1. Identifiant interne d’exploitation agricole*],0)),FALSE,TRUE))</f>
        <v>1</v>
      </c>
      <c r="AE112" s="170" t="b">
        <f>IF(ISBLANK(GroupMember[[#This Row],[1. Identifiant interne d’exploitation agricole*]]),"",IF(ISERROR(MATCH(GroupMember[[#This Row],[1. Identifiant interne d’exploitation agricole*]],FarmUnit[1. Identifiant interne d’exploitation agricole*],0)),FALSE,TRUE))</f>
        <v>1</v>
      </c>
      <c r="AF112" s="11" t="str">
        <f t="shared" si="4"/>
        <v>DOSSO JONAS</v>
      </c>
      <c r="AG112" s="171" t="str">
        <f t="shared" si="5"/>
        <v>18/10/2021</v>
      </c>
      <c r="AH112" s="59">
        <f t="shared" si="7"/>
        <v>4</v>
      </c>
      <c r="AI112" s="57">
        <f t="shared" si="6"/>
        <v>0</v>
      </c>
    </row>
    <row r="113" spans="1:35" ht="13.5" x14ac:dyDescent="0.25">
      <c r="A113" s="160" t="s">
        <v>1049</v>
      </c>
      <c r="B113" s="160" t="s">
        <v>667</v>
      </c>
      <c r="C113" s="160" t="s">
        <v>1049</v>
      </c>
      <c r="D113" s="160" t="s">
        <v>668</v>
      </c>
      <c r="E113" s="160" t="s">
        <v>669</v>
      </c>
      <c r="F113" s="160" t="s">
        <v>670</v>
      </c>
      <c r="G113" s="160" t="s">
        <v>671</v>
      </c>
      <c r="H113" s="161">
        <v>4</v>
      </c>
      <c r="I113" s="160" t="s">
        <v>3365</v>
      </c>
      <c r="J113" s="160">
        <v>1</v>
      </c>
      <c r="K113" s="161">
        <v>2021</v>
      </c>
      <c r="L113" s="169" t="s">
        <v>689</v>
      </c>
      <c r="M113" s="169" t="s">
        <v>1050</v>
      </c>
      <c r="N113" s="162" t="s">
        <v>667</v>
      </c>
      <c r="O113" s="160" t="s">
        <v>1051</v>
      </c>
      <c r="P113" s="160" t="s">
        <v>675</v>
      </c>
      <c r="Q113" s="163">
        <v>28301</v>
      </c>
      <c r="R113" s="160">
        <v>4</v>
      </c>
      <c r="S113" s="160"/>
      <c r="T113" s="169"/>
      <c r="U113" s="160"/>
      <c r="V113" s="160"/>
      <c r="W113" s="160"/>
      <c r="X113" s="161">
        <v>0</v>
      </c>
      <c r="Y113" s="161">
        <v>0</v>
      </c>
      <c r="Z113" s="164" t="s">
        <v>676</v>
      </c>
      <c r="AA113" s="165">
        <v>2021</v>
      </c>
      <c r="AB113" s="165">
        <v>10</v>
      </c>
      <c r="AC113" s="165">
        <v>18</v>
      </c>
      <c r="AD113" s="170" t="b">
        <f>IF(ISBLANK(GroupMember[[#This Row],[1. Identifiant interne d’exploitation agricole*]]),"",IF(ISERROR(MATCH(GroupMember[[#This Row],[1. Identifiant interne d’exploitation agricole*]],CertifiedCrop[1. Identifiant interne d’exploitation agricole*],0)),FALSE,TRUE))</f>
        <v>1</v>
      </c>
      <c r="AE113" s="170" t="b">
        <f>IF(ISBLANK(GroupMember[[#This Row],[1. Identifiant interne d’exploitation agricole*]]),"",IF(ISERROR(MATCH(GroupMember[[#This Row],[1. Identifiant interne d’exploitation agricole*]],FarmUnit[1. Identifiant interne d’exploitation agricole*],0)),FALSE,TRUE))</f>
        <v>1</v>
      </c>
      <c r="AF113" s="11" t="str">
        <f t="shared" si="4"/>
        <v>DIOMANDE  LOUATY FRANCOIS</v>
      </c>
      <c r="AG113" s="171" t="str">
        <f t="shared" si="5"/>
        <v>18/10/2021</v>
      </c>
      <c r="AH113" s="59">
        <f t="shared" si="7"/>
        <v>4</v>
      </c>
      <c r="AI113" s="57">
        <f t="shared" si="6"/>
        <v>0</v>
      </c>
    </row>
    <row r="114" spans="1:35" ht="13.5" x14ac:dyDescent="0.25">
      <c r="A114" s="160" t="s">
        <v>1052</v>
      </c>
      <c r="B114" s="160" t="s">
        <v>667</v>
      </c>
      <c r="C114" s="160" t="s">
        <v>1052</v>
      </c>
      <c r="D114" s="160" t="s">
        <v>668</v>
      </c>
      <c r="E114" s="160" t="s">
        <v>669</v>
      </c>
      <c r="F114" s="160" t="s">
        <v>670</v>
      </c>
      <c r="G114" s="160" t="s">
        <v>671</v>
      </c>
      <c r="H114" s="161">
        <v>6</v>
      </c>
      <c r="I114" s="160" t="s">
        <v>3365</v>
      </c>
      <c r="J114" s="160">
        <v>1</v>
      </c>
      <c r="K114" s="161">
        <v>2021</v>
      </c>
      <c r="L114" s="169" t="s">
        <v>866</v>
      </c>
      <c r="M114" s="169" t="s">
        <v>672</v>
      </c>
      <c r="N114" s="162" t="s">
        <v>667</v>
      </c>
      <c r="O114" s="160" t="s">
        <v>667</v>
      </c>
      <c r="P114" s="160" t="s">
        <v>675</v>
      </c>
      <c r="Q114" s="163">
        <v>21186</v>
      </c>
      <c r="R114" s="160">
        <v>4</v>
      </c>
      <c r="S114" s="160"/>
      <c r="T114" s="169"/>
      <c r="U114" s="160"/>
      <c r="V114" s="160"/>
      <c r="W114" s="160"/>
      <c r="X114" s="161">
        <v>0</v>
      </c>
      <c r="Y114" s="161">
        <v>0</v>
      </c>
      <c r="Z114" s="164" t="s">
        <v>676</v>
      </c>
      <c r="AA114" s="165">
        <v>2021</v>
      </c>
      <c r="AB114" s="165">
        <v>10</v>
      </c>
      <c r="AC114" s="165">
        <v>18</v>
      </c>
      <c r="AD114" s="170" t="b">
        <f>IF(ISBLANK(GroupMember[[#This Row],[1. Identifiant interne d’exploitation agricole*]]),"",IF(ISERROR(MATCH(GroupMember[[#This Row],[1. Identifiant interne d’exploitation agricole*]],CertifiedCrop[1. Identifiant interne d’exploitation agricole*],0)),FALSE,TRUE))</f>
        <v>1</v>
      </c>
      <c r="AE114" s="170" t="b">
        <f>IF(ISBLANK(GroupMember[[#This Row],[1. Identifiant interne d’exploitation agricole*]]),"",IF(ISERROR(MATCH(GroupMember[[#This Row],[1. Identifiant interne d’exploitation agricole*]],FarmUnit[1. Identifiant interne d’exploitation agricole*],0)),FALSE,TRUE))</f>
        <v>1</v>
      </c>
      <c r="AF114" s="11" t="str">
        <f t="shared" si="4"/>
        <v>TIEMOKO  BAKAYOKO</v>
      </c>
      <c r="AG114" s="171" t="str">
        <f t="shared" si="5"/>
        <v>18/10/2021</v>
      </c>
      <c r="AH114" s="59">
        <f t="shared" si="7"/>
        <v>4</v>
      </c>
      <c r="AI114" s="57">
        <f t="shared" si="6"/>
        <v>0</v>
      </c>
    </row>
    <row r="115" spans="1:35" ht="13.5" x14ac:dyDescent="0.25">
      <c r="A115" s="160" t="s">
        <v>1053</v>
      </c>
      <c r="B115" s="160" t="s">
        <v>667</v>
      </c>
      <c r="C115" s="160" t="s">
        <v>1053</v>
      </c>
      <c r="D115" s="160" t="s">
        <v>688</v>
      </c>
      <c r="E115" s="160" t="s">
        <v>669</v>
      </c>
      <c r="F115" s="160" t="s">
        <v>670</v>
      </c>
      <c r="G115" s="160" t="s">
        <v>671</v>
      </c>
      <c r="H115" s="161">
        <v>5</v>
      </c>
      <c r="I115" s="160" t="s">
        <v>3365</v>
      </c>
      <c r="J115" s="160">
        <v>1</v>
      </c>
      <c r="K115" s="161">
        <v>2021</v>
      </c>
      <c r="L115" s="169" t="s">
        <v>1054</v>
      </c>
      <c r="M115" s="169" t="s">
        <v>1055</v>
      </c>
      <c r="N115" s="162" t="s">
        <v>667</v>
      </c>
      <c r="O115" s="160" t="s">
        <v>667</v>
      </c>
      <c r="P115" s="160" t="s">
        <v>675</v>
      </c>
      <c r="Q115" s="163">
        <v>30682</v>
      </c>
      <c r="R115" s="160">
        <v>4</v>
      </c>
      <c r="S115" s="160"/>
      <c r="T115" s="169"/>
      <c r="U115" s="160"/>
      <c r="V115" s="160"/>
      <c r="W115" s="160"/>
      <c r="X115" s="161">
        <v>0</v>
      </c>
      <c r="Y115" s="161">
        <v>0</v>
      </c>
      <c r="Z115" s="164" t="s">
        <v>676</v>
      </c>
      <c r="AA115" s="165">
        <v>2021</v>
      </c>
      <c r="AB115" s="165">
        <v>10</v>
      </c>
      <c r="AC115" s="165">
        <v>12</v>
      </c>
      <c r="AD115" s="170" t="b">
        <f>IF(ISBLANK(GroupMember[[#This Row],[1. Identifiant interne d’exploitation agricole*]]),"",IF(ISERROR(MATCH(GroupMember[[#This Row],[1. Identifiant interne d’exploitation agricole*]],CertifiedCrop[1. Identifiant interne d’exploitation agricole*],0)),FALSE,TRUE))</f>
        <v>1</v>
      </c>
      <c r="AE115" s="170" t="b">
        <f>IF(ISBLANK(GroupMember[[#This Row],[1. Identifiant interne d’exploitation agricole*]]),"",IF(ISERROR(MATCH(GroupMember[[#This Row],[1. Identifiant interne d’exploitation agricole*]],FarmUnit[1. Identifiant interne d’exploitation agricole*],0)),FALSE,TRUE))</f>
        <v>1</v>
      </c>
      <c r="AF115" s="11" t="str">
        <f t="shared" ref="AF115:AF178" si="8">IFERROR(CONCATENATE(L115," ",M115),"")</f>
        <v>KOUADIO KOUASSI ODILON</v>
      </c>
      <c r="AG115" s="171" t="str">
        <f t="shared" ref="AG115:AG178" si="9">CONCATENATE(AC115,"/",AB115,"/",AA115)</f>
        <v>12/10/2021</v>
      </c>
      <c r="AH115" s="59">
        <f t="shared" si="7"/>
        <v>3</v>
      </c>
      <c r="AI115" s="57">
        <f t="shared" ref="AI115:AI178" si="10">IF((X115+Y115/12)&lt;0,"",(X115+Y115/12))</f>
        <v>0</v>
      </c>
    </row>
    <row r="116" spans="1:35" ht="13.5" x14ac:dyDescent="0.25">
      <c r="A116" s="160" t="s">
        <v>1056</v>
      </c>
      <c r="B116" s="160" t="s">
        <v>667</v>
      </c>
      <c r="C116" s="160" t="s">
        <v>1056</v>
      </c>
      <c r="D116" s="160" t="s">
        <v>854</v>
      </c>
      <c r="E116" s="160" t="s">
        <v>669</v>
      </c>
      <c r="F116" s="160" t="s">
        <v>670</v>
      </c>
      <c r="G116" s="160" t="s">
        <v>671</v>
      </c>
      <c r="H116" s="161">
        <v>7</v>
      </c>
      <c r="I116" s="160" t="s">
        <v>3365</v>
      </c>
      <c r="J116" s="160">
        <v>1</v>
      </c>
      <c r="K116" s="161">
        <v>2021</v>
      </c>
      <c r="L116" s="169" t="s">
        <v>1057</v>
      </c>
      <c r="M116" s="169" t="s">
        <v>1058</v>
      </c>
      <c r="N116" s="162" t="s">
        <v>667</v>
      </c>
      <c r="O116" s="160" t="s">
        <v>667</v>
      </c>
      <c r="P116" s="160" t="s">
        <v>675</v>
      </c>
      <c r="Q116" s="163">
        <v>20455</v>
      </c>
      <c r="R116" s="160">
        <v>5</v>
      </c>
      <c r="S116" s="160"/>
      <c r="T116" s="169"/>
      <c r="U116" s="160"/>
      <c r="V116" s="160"/>
      <c r="W116" s="160"/>
      <c r="X116" s="161">
        <v>0</v>
      </c>
      <c r="Y116" s="161">
        <v>0</v>
      </c>
      <c r="Z116" s="164" t="s">
        <v>676</v>
      </c>
      <c r="AA116" s="165">
        <v>2021</v>
      </c>
      <c r="AB116" s="165">
        <v>10</v>
      </c>
      <c r="AC116" s="165">
        <v>2</v>
      </c>
      <c r="AD116" s="170" t="b">
        <f>IF(ISBLANK(GroupMember[[#This Row],[1. Identifiant interne d’exploitation agricole*]]),"",IF(ISERROR(MATCH(GroupMember[[#This Row],[1. Identifiant interne d’exploitation agricole*]],CertifiedCrop[1. Identifiant interne d’exploitation agricole*],0)),FALSE,TRUE))</f>
        <v>1</v>
      </c>
      <c r="AE116" s="170" t="b">
        <f>IF(ISBLANK(GroupMember[[#This Row],[1. Identifiant interne d’exploitation agricole*]]),"",IF(ISERROR(MATCH(GroupMember[[#This Row],[1. Identifiant interne d’exploitation agricole*]],FarmUnit[1. Identifiant interne d’exploitation agricole*],0)),FALSE,TRUE))</f>
        <v>1</v>
      </c>
      <c r="AF116" s="11" t="str">
        <f t="shared" si="8"/>
        <v>LOUATY GUILLAUME</v>
      </c>
      <c r="AG116" s="171" t="str">
        <f t="shared" si="9"/>
        <v>2/10/2021</v>
      </c>
      <c r="AH116" s="59">
        <f t="shared" si="7"/>
        <v>3</v>
      </c>
      <c r="AI116" s="57">
        <f t="shared" si="10"/>
        <v>0</v>
      </c>
    </row>
    <row r="117" spans="1:35" ht="13.5" x14ac:dyDescent="0.25">
      <c r="A117" s="160" t="s">
        <v>1059</v>
      </c>
      <c r="B117" s="160" t="s">
        <v>667</v>
      </c>
      <c r="C117" s="160" t="s">
        <v>1059</v>
      </c>
      <c r="D117" s="160" t="s">
        <v>669</v>
      </c>
      <c r="E117" s="160" t="s">
        <v>669</v>
      </c>
      <c r="F117" s="160" t="s">
        <v>670</v>
      </c>
      <c r="G117" s="160" t="s">
        <v>671</v>
      </c>
      <c r="H117" s="161">
        <v>10</v>
      </c>
      <c r="I117" s="160" t="s">
        <v>3365</v>
      </c>
      <c r="J117" s="160">
        <v>1</v>
      </c>
      <c r="K117" s="161">
        <v>2021</v>
      </c>
      <c r="L117" s="169" t="s">
        <v>1060</v>
      </c>
      <c r="M117" s="169" t="s">
        <v>1061</v>
      </c>
      <c r="N117" s="162" t="s">
        <v>1062</v>
      </c>
      <c r="O117" s="160" t="s">
        <v>667</v>
      </c>
      <c r="P117" s="160" t="s">
        <v>675</v>
      </c>
      <c r="Q117" s="163">
        <v>27030</v>
      </c>
      <c r="R117" s="160">
        <v>9</v>
      </c>
      <c r="S117" s="160"/>
      <c r="T117" s="169"/>
      <c r="U117" s="160"/>
      <c r="V117" s="160"/>
      <c r="W117" s="160"/>
      <c r="X117" s="161">
        <v>0</v>
      </c>
      <c r="Y117" s="161">
        <v>0</v>
      </c>
      <c r="Z117" s="164" t="s">
        <v>676</v>
      </c>
      <c r="AA117" s="165">
        <v>2021</v>
      </c>
      <c r="AB117" s="165">
        <v>9</v>
      </c>
      <c r="AC117" s="165">
        <v>23</v>
      </c>
      <c r="AD117" s="170" t="b">
        <f>IF(ISBLANK(GroupMember[[#This Row],[1. Identifiant interne d’exploitation agricole*]]),"",IF(ISERROR(MATCH(GroupMember[[#This Row],[1. Identifiant interne d’exploitation agricole*]],CertifiedCrop[1. Identifiant interne d’exploitation agricole*],0)),FALSE,TRUE))</f>
        <v>1</v>
      </c>
      <c r="AE117" s="170" t="b">
        <f>IF(ISBLANK(GroupMember[[#This Row],[1. Identifiant interne d’exploitation agricole*]]),"",IF(ISERROR(MATCH(GroupMember[[#This Row],[1. Identifiant interne d’exploitation agricole*]],FarmUnit[1. Identifiant interne d’exploitation agricole*],0)),FALSE,TRUE))</f>
        <v>1</v>
      </c>
      <c r="AF117" s="11" t="str">
        <f t="shared" si="8"/>
        <v>GOSSE  MINGA DAVID</v>
      </c>
      <c r="AG117" s="171" t="str">
        <f t="shared" si="9"/>
        <v>23/9/2021</v>
      </c>
      <c r="AH117" s="59">
        <f t="shared" si="7"/>
        <v>4</v>
      </c>
      <c r="AI117" s="57">
        <f t="shared" si="10"/>
        <v>0</v>
      </c>
    </row>
    <row r="118" spans="1:35" ht="13.5" x14ac:dyDescent="0.25">
      <c r="A118" s="160" t="s">
        <v>1063</v>
      </c>
      <c r="B118" s="160" t="s">
        <v>667</v>
      </c>
      <c r="C118" s="160" t="s">
        <v>1063</v>
      </c>
      <c r="D118" s="160" t="s">
        <v>669</v>
      </c>
      <c r="E118" s="160" t="s">
        <v>669</v>
      </c>
      <c r="F118" s="160" t="s">
        <v>670</v>
      </c>
      <c r="G118" s="160" t="s">
        <v>671</v>
      </c>
      <c r="H118" s="161">
        <v>7</v>
      </c>
      <c r="I118" s="160" t="s">
        <v>3365</v>
      </c>
      <c r="J118" s="160">
        <v>1</v>
      </c>
      <c r="K118" s="161">
        <v>2021</v>
      </c>
      <c r="L118" s="169" t="s">
        <v>683</v>
      </c>
      <c r="M118" s="169" t="s">
        <v>1064</v>
      </c>
      <c r="N118" s="162" t="s">
        <v>1065</v>
      </c>
      <c r="O118" s="160" t="s">
        <v>667</v>
      </c>
      <c r="P118" s="160" t="s">
        <v>675</v>
      </c>
      <c r="Q118" s="163">
        <v>29587</v>
      </c>
      <c r="R118" s="160">
        <v>7</v>
      </c>
      <c r="S118" s="160"/>
      <c r="T118" s="169"/>
      <c r="U118" s="160"/>
      <c r="V118" s="160"/>
      <c r="W118" s="160"/>
      <c r="X118" s="161">
        <v>0</v>
      </c>
      <c r="Y118" s="161">
        <v>0</v>
      </c>
      <c r="Z118" s="164" t="s">
        <v>676</v>
      </c>
      <c r="AA118" s="165">
        <v>2021</v>
      </c>
      <c r="AB118" s="165">
        <v>10</v>
      </c>
      <c r="AC118" s="165">
        <v>13</v>
      </c>
      <c r="AD118" s="170" t="b">
        <f>IF(ISBLANK(GroupMember[[#This Row],[1. Identifiant interne d’exploitation agricole*]]),"",IF(ISERROR(MATCH(GroupMember[[#This Row],[1. Identifiant interne d’exploitation agricole*]],CertifiedCrop[1. Identifiant interne d’exploitation agricole*],0)),FALSE,TRUE))</f>
        <v>1</v>
      </c>
      <c r="AE118" s="170" t="b">
        <f>IF(ISBLANK(GroupMember[[#This Row],[1. Identifiant interne d’exploitation agricole*]]),"",IF(ISERROR(MATCH(GroupMember[[#This Row],[1. Identifiant interne d’exploitation agricole*]],FarmUnit[1. Identifiant interne d’exploitation agricole*],0)),FALSE,TRUE))</f>
        <v>1</v>
      </c>
      <c r="AF118" s="11" t="str">
        <f t="shared" si="8"/>
        <v>SOUMAHORO  GERMAIN</v>
      </c>
      <c r="AG118" s="171" t="str">
        <f t="shared" si="9"/>
        <v>13/10/2021</v>
      </c>
      <c r="AH118" s="59">
        <f t="shared" si="7"/>
        <v>3</v>
      </c>
      <c r="AI118" s="57">
        <f t="shared" si="10"/>
        <v>0</v>
      </c>
    </row>
    <row r="119" spans="1:35" ht="13.5" x14ac:dyDescent="0.25">
      <c r="A119" s="160" t="s">
        <v>1066</v>
      </c>
      <c r="B119" s="160" t="s">
        <v>667</v>
      </c>
      <c r="C119" s="160" t="s">
        <v>1066</v>
      </c>
      <c r="D119" s="160" t="s">
        <v>669</v>
      </c>
      <c r="E119" s="160" t="s">
        <v>669</v>
      </c>
      <c r="F119" s="160" t="s">
        <v>670</v>
      </c>
      <c r="G119" s="160" t="s">
        <v>671</v>
      </c>
      <c r="H119" s="161">
        <v>7</v>
      </c>
      <c r="I119" s="160" t="s">
        <v>3365</v>
      </c>
      <c r="J119" s="160">
        <v>1</v>
      </c>
      <c r="K119" s="161">
        <v>2021</v>
      </c>
      <c r="L119" s="169" t="s">
        <v>905</v>
      </c>
      <c r="M119" s="169" t="s">
        <v>1067</v>
      </c>
      <c r="N119" s="162" t="s">
        <v>667</v>
      </c>
      <c r="O119" s="160" t="s">
        <v>667</v>
      </c>
      <c r="P119" s="160" t="s">
        <v>675</v>
      </c>
      <c r="Q119" s="163">
        <v>27760</v>
      </c>
      <c r="R119" s="160">
        <v>3</v>
      </c>
      <c r="S119" s="160"/>
      <c r="T119" s="169"/>
      <c r="U119" s="160"/>
      <c r="V119" s="160"/>
      <c r="W119" s="160"/>
      <c r="X119" s="161">
        <v>0</v>
      </c>
      <c r="Y119" s="161">
        <v>0</v>
      </c>
      <c r="Z119" s="164" t="s">
        <v>676</v>
      </c>
      <c r="AA119" s="165">
        <v>2021</v>
      </c>
      <c r="AB119" s="165">
        <v>9</v>
      </c>
      <c r="AC119" s="165">
        <v>28</v>
      </c>
      <c r="AD119" s="170" t="b">
        <f>IF(ISBLANK(GroupMember[[#This Row],[1. Identifiant interne d’exploitation agricole*]]),"",IF(ISERROR(MATCH(GroupMember[[#This Row],[1. Identifiant interne d’exploitation agricole*]],CertifiedCrop[1. Identifiant interne d’exploitation agricole*],0)),FALSE,TRUE))</f>
        <v>1</v>
      </c>
      <c r="AE119" s="170" t="b">
        <f>IF(ISBLANK(GroupMember[[#This Row],[1. Identifiant interne d’exploitation agricole*]]),"",IF(ISERROR(MATCH(GroupMember[[#This Row],[1. Identifiant interne d’exploitation agricole*]],FarmUnit[1. Identifiant interne d’exploitation agricole*],0)),FALSE,TRUE))</f>
        <v>1</v>
      </c>
      <c r="AF119" s="11" t="str">
        <f t="shared" si="8"/>
        <v>MINGA ERIC</v>
      </c>
      <c r="AG119" s="171" t="str">
        <f t="shared" si="9"/>
        <v>28/9/2021</v>
      </c>
      <c r="AH119" s="59">
        <f t="shared" si="7"/>
        <v>2</v>
      </c>
      <c r="AI119" s="57">
        <f t="shared" si="10"/>
        <v>0</v>
      </c>
    </row>
    <row r="120" spans="1:35" ht="13.5" x14ac:dyDescent="0.25">
      <c r="A120" s="160" t="s">
        <v>1068</v>
      </c>
      <c r="B120" s="160" t="s">
        <v>667</v>
      </c>
      <c r="C120" s="160" t="s">
        <v>1068</v>
      </c>
      <c r="D120" s="160" t="s">
        <v>669</v>
      </c>
      <c r="E120" s="160" t="s">
        <v>669</v>
      </c>
      <c r="F120" s="160" t="s">
        <v>670</v>
      </c>
      <c r="G120" s="160" t="s">
        <v>671</v>
      </c>
      <c r="H120" s="161">
        <v>5</v>
      </c>
      <c r="I120" s="160" t="s">
        <v>3365</v>
      </c>
      <c r="J120" s="160">
        <v>1</v>
      </c>
      <c r="K120" s="161">
        <v>2021</v>
      </c>
      <c r="L120" s="169" t="s">
        <v>905</v>
      </c>
      <c r="M120" s="169" t="s">
        <v>1069</v>
      </c>
      <c r="N120" s="162" t="s">
        <v>1070</v>
      </c>
      <c r="O120" s="160" t="s">
        <v>667</v>
      </c>
      <c r="P120" s="160" t="s">
        <v>675</v>
      </c>
      <c r="Q120" s="163">
        <v>25204</v>
      </c>
      <c r="R120" s="160">
        <v>5</v>
      </c>
      <c r="S120" s="160"/>
      <c r="T120" s="169"/>
      <c r="U120" s="160"/>
      <c r="V120" s="160"/>
      <c r="W120" s="160"/>
      <c r="X120" s="161">
        <v>0</v>
      </c>
      <c r="Y120" s="161">
        <v>0</v>
      </c>
      <c r="Z120" s="164" t="s">
        <v>676</v>
      </c>
      <c r="AA120" s="165">
        <v>2021</v>
      </c>
      <c r="AB120" s="165">
        <v>10</v>
      </c>
      <c r="AC120" s="165">
        <v>4</v>
      </c>
      <c r="AD120" s="170" t="b">
        <f>IF(ISBLANK(GroupMember[[#This Row],[1. Identifiant interne d’exploitation agricole*]]),"",IF(ISERROR(MATCH(GroupMember[[#This Row],[1. Identifiant interne d’exploitation agricole*]],CertifiedCrop[1. Identifiant interne d’exploitation agricole*],0)),FALSE,TRUE))</f>
        <v>1</v>
      </c>
      <c r="AE120" s="170" t="b">
        <f>IF(ISBLANK(GroupMember[[#This Row],[1. Identifiant interne d’exploitation agricole*]]),"",IF(ISERROR(MATCH(GroupMember[[#This Row],[1. Identifiant interne d’exploitation agricole*]],FarmUnit[1. Identifiant interne d’exploitation agricole*],0)),FALSE,TRUE))</f>
        <v>1</v>
      </c>
      <c r="AF120" s="11" t="str">
        <f t="shared" si="8"/>
        <v>MINGA GREGOIRE</v>
      </c>
      <c r="AG120" s="171" t="str">
        <f t="shared" si="9"/>
        <v>4/10/2021</v>
      </c>
      <c r="AH120" s="59">
        <f t="shared" si="7"/>
        <v>4</v>
      </c>
      <c r="AI120" s="57">
        <f t="shared" si="10"/>
        <v>0</v>
      </c>
    </row>
    <row r="121" spans="1:35" ht="13.5" x14ac:dyDescent="0.25">
      <c r="A121" s="160" t="s">
        <v>1071</v>
      </c>
      <c r="B121" s="160" t="s">
        <v>667</v>
      </c>
      <c r="C121" s="160" t="s">
        <v>1071</v>
      </c>
      <c r="D121" s="160" t="s">
        <v>668</v>
      </c>
      <c r="E121" s="160" t="s">
        <v>669</v>
      </c>
      <c r="F121" s="160" t="s">
        <v>670</v>
      </c>
      <c r="G121" s="160" t="s">
        <v>671</v>
      </c>
      <c r="H121" s="161">
        <v>9</v>
      </c>
      <c r="I121" s="160" t="s">
        <v>3365</v>
      </c>
      <c r="J121" s="160">
        <v>1</v>
      </c>
      <c r="K121" s="161">
        <v>2021</v>
      </c>
      <c r="L121" s="169" t="s">
        <v>1072</v>
      </c>
      <c r="M121" s="169" t="s">
        <v>726</v>
      </c>
      <c r="N121" s="162" t="s">
        <v>1073</v>
      </c>
      <c r="O121" s="160" t="s">
        <v>1074</v>
      </c>
      <c r="P121" s="160" t="s">
        <v>675</v>
      </c>
      <c r="Q121" s="163">
        <v>26825</v>
      </c>
      <c r="R121" s="160">
        <v>6</v>
      </c>
      <c r="S121" s="160"/>
      <c r="T121" s="169"/>
      <c r="U121" s="160"/>
      <c r="V121" s="160"/>
      <c r="W121" s="160"/>
      <c r="X121" s="161">
        <v>0</v>
      </c>
      <c r="Y121" s="161">
        <v>0</v>
      </c>
      <c r="Z121" s="164" t="s">
        <v>676</v>
      </c>
      <c r="AA121" s="165">
        <v>2021</v>
      </c>
      <c r="AB121" s="165">
        <v>10</v>
      </c>
      <c r="AC121" s="165">
        <v>12</v>
      </c>
      <c r="AD121" s="170" t="b">
        <f>IF(ISBLANK(GroupMember[[#This Row],[1. Identifiant interne d’exploitation agricole*]]),"",IF(ISERROR(MATCH(GroupMember[[#This Row],[1. Identifiant interne d’exploitation agricole*]],CertifiedCrop[1. Identifiant interne d’exploitation agricole*],0)),FALSE,TRUE))</f>
        <v>1</v>
      </c>
      <c r="AE121" s="170" t="b">
        <f>IF(ISBLANK(GroupMember[[#This Row],[1. Identifiant interne d’exploitation agricole*]]),"",IF(ISERROR(MATCH(GroupMember[[#This Row],[1. Identifiant interne d’exploitation agricole*]],FarmUnit[1. Identifiant interne d’exploitation agricole*],0)),FALSE,TRUE))</f>
        <v>1</v>
      </c>
      <c r="AF121" s="11" t="str">
        <f t="shared" si="8"/>
        <v>KLA BAMBA</v>
      </c>
      <c r="AG121" s="171" t="str">
        <f t="shared" si="9"/>
        <v>12/10/2021</v>
      </c>
      <c r="AH121" s="59">
        <f t="shared" si="7"/>
        <v>3</v>
      </c>
      <c r="AI121" s="57">
        <f t="shared" si="10"/>
        <v>0</v>
      </c>
    </row>
    <row r="122" spans="1:35" ht="13.5" x14ac:dyDescent="0.25">
      <c r="A122" s="160" t="s">
        <v>1075</v>
      </c>
      <c r="B122" s="160" t="s">
        <v>667</v>
      </c>
      <c r="C122" s="160" t="s">
        <v>1075</v>
      </c>
      <c r="D122" s="160" t="s">
        <v>854</v>
      </c>
      <c r="E122" s="160" t="s">
        <v>669</v>
      </c>
      <c r="F122" s="160" t="s">
        <v>670</v>
      </c>
      <c r="G122" s="160" t="s">
        <v>671</v>
      </c>
      <c r="H122" s="161">
        <v>8</v>
      </c>
      <c r="I122" s="160" t="s">
        <v>3365</v>
      </c>
      <c r="J122" s="160">
        <v>1</v>
      </c>
      <c r="K122" s="161">
        <v>2021</v>
      </c>
      <c r="L122" s="169" t="s">
        <v>970</v>
      </c>
      <c r="M122" s="169" t="s">
        <v>1076</v>
      </c>
      <c r="N122" s="162" t="s">
        <v>667</v>
      </c>
      <c r="O122" s="160" t="s">
        <v>1077</v>
      </c>
      <c r="P122" s="160" t="s">
        <v>675</v>
      </c>
      <c r="Q122" s="163">
        <v>28114</v>
      </c>
      <c r="R122" s="160">
        <v>8</v>
      </c>
      <c r="S122" s="160"/>
      <c r="T122" s="169"/>
      <c r="U122" s="160"/>
      <c r="V122" s="160"/>
      <c r="W122" s="160"/>
      <c r="X122" s="161">
        <v>0</v>
      </c>
      <c r="Y122" s="161">
        <v>0</v>
      </c>
      <c r="Z122" s="164" t="s">
        <v>676</v>
      </c>
      <c r="AA122" s="165">
        <v>2021</v>
      </c>
      <c r="AB122" s="165">
        <v>9</v>
      </c>
      <c r="AC122" s="165">
        <v>29</v>
      </c>
      <c r="AD122" s="170" t="b">
        <f>IF(ISBLANK(GroupMember[[#This Row],[1. Identifiant interne d’exploitation agricole*]]),"",IF(ISERROR(MATCH(GroupMember[[#This Row],[1. Identifiant interne d’exploitation agricole*]],CertifiedCrop[1. Identifiant interne d’exploitation agricole*],0)),FALSE,TRUE))</f>
        <v>1</v>
      </c>
      <c r="AE122" s="170" t="b">
        <f>IF(ISBLANK(GroupMember[[#This Row],[1. Identifiant interne d’exploitation agricole*]]),"",IF(ISERROR(MATCH(GroupMember[[#This Row],[1. Identifiant interne d’exploitation agricole*]],FarmUnit[1. Identifiant interne d’exploitation agricole*],0)),FALSE,TRUE))</f>
        <v>1</v>
      </c>
      <c r="AF122" s="11" t="str">
        <f t="shared" si="8"/>
        <v>SADIA GANMY ROGER</v>
      </c>
      <c r="AG122" s="171" t="str">
        <f t="shared" si="9"/>
        <v>29/9/2021</v>
      </c>
      <c r="AH122" s="59">
        <f t="shared" si="7"/>
        <v>4</v>
      </c>
      <c r="AI122" s="57">
        <f t="shared" si="10"/>
        <v>0</v>
      </c>
    </row>
    <row r="123" spans="1:35" ht="13.5" x14ac:dyDescent="0.25">
      <c r="A123" s="160" t="s">
        <v>1078</v>
      </c>
      <c r="B123" s="160" t="s">
        <v>667</v>
      </c>
      <c r="C123" s="160" t="s">
        <v>1078</v>
      </c>
      <c r="D123" s="160" t="s">
        <v>669</v>
      </c>
      <c r="E123" s="160" t="s">
        <v>669</v>
      </c>
      <c r="F123" s="160" t="s">
        <v>670</v>
      </c>
      <c r="G123" s="160" t="s">
        <v>671</v>
      </c>
      <c r="H123" s="161">
        <v>7</v>
      </c>
      <c r="I123" s="160" t="s">
        <v>3365</v>
      </c>
      <c r="J123" s="160">
        <v>1</v>
      </c>
      <c r="K123" s="161">
        <v>2021</v>
      </c>
      <c r="L123" s="169" t="s">
        <v>743</v>
      </c>
      <c r="M123" s="169" t="s">
        <v>1079</v>
      </c>
      <c r="N123" s="162" t="s">
        <v>1080</v>
      </c>
      <c r="O123" s="160" t="s">
        <v>1081</v>
      </c>
      <c r="P123" s="160" t="s">
        <v>675</v>
      </c>
      <c r="Q123" s="163">
        <v>26734</v>
      </c>
      <c r="R123" s="160">
        <v>5</v>
      </c>
      <c r="S123" s="160"/>
      <c r="T123" s="169"/>
      <c r="U123" s="160"/>
      <c r="V123" s="160"/>
      <c r="W123" s="160"/>
      <c r="X123" s="161">
        <v>0</v>
      </c>
      <c r="Y123" s="161">
        <v>0</v>
      </c>
      <c r="Z123" s="164" t="s">
        <v>676</v>
      </c>
      <c r="AA123" s="165">
        <v>2021</v>
      </c>
      <c r="AB123" s="165">
        <v>10</v>
      </c>
      <c r="AC123" s="165">
        <v>5</v>
      </c>
      <c r="AD123" s="170" t="b">
        <f>IF(ISBLANK(GroupMember[[#This Row],[1. Identifiant interne d’exploitation agricole*]]),"",IF(ISERROR(MATCH(GroupMember[[#This Row],[1. Identifiant interne d’exploitation agricole*]],CertifiedCrop[1. Identifiant interne d’exploitation agricole*],0)),FALSE,TRUE))</f>
        <v>1</v>
      </c>
      <c r="AE123" s="170" t="b">
        <f>IF(ISBLANK(GroupMember[[#This Row],[1. Identifiant interne d’exploitation agricole*]]),"",IF(ISERROR(MATCH(GroupMember[[#This Row],[1. Identifiant interne d’exploitation agricole*]],FarmUnit[1. Identifiant interne d’exploitation agricole*],0)),FALSE,TRUE))</f>
        <v>1</v>
      </c>
      <c r="AF123" s="11" t="str">
        <f t="shared" si="8"/>
        <v>MANIGA  GUEU ANDRE</v>
      </c>
      <c r="AG123" s="171" t="str">
        <f t="shared" si="9"/>
        <v>5/10/2021</v>
      </c>
      <c r="AH123" s="59">
        <f t="shared" si="7"/>
        <v>3</v>
      </c>
      <c r="AI123" s="57">
        <f t="shared" si="10"/>
        <v>0</v>
      </c>
    </row>
    <row r="124" spans="1:35" ht="13.5" x14ac:dyDescent="0.25">
      <c r="A124" s="160" t="s">
        <v>1082</v>
      </c>
      <c r="B124" s="160" t="s">
        <v>667</v>
      </c>
      <c r="C124" s="160" t="s">
        <v>1082</v>
      </c>
      <c r="D124" s="160" t="s">
        <v>688</v>
      </c>
      <c r="E124" s="160" t="s">
        <v>669</v>
      </c>
      <c r="F124" s="160" t="s">
        <v>670</v>
      </c>
      <c r="G124" s="160" t="s">
        <v>671</v>
      </c>
      <c r="H124" s="161">
        <v>6</v>
      </c>
      <c r="I124" s="160" t="s">
        <v>3365</v>
      </c>
      <c r="J124" s="160">
        <v>1</v>
      </c>
      <c r="K124" s="161">
        <v>2021</v>
      </c>
      <c r="L124" s="169" t="s">
        <v>1083</v>
      </c>
      <c r="M124" s="169" t="s">
        <v>1084</v>
      </c>
      <c r="N124" s="162" t="s">
        <v>1085</v>
      </c>
      <c r="O124" s="160" t="s">
        <v>1086</v>
      </c>
      <c r="P124" s="160" t="s">
        <v>675</v>
      </c>
      <c r="Q124" s="163">
        <v>31856</v>
      </c>
      <c r="R124" s="160">
        <v>4</v>
      </c>
      <c r="S124" s="160"/>
      <c r="T124" s="169"/>
      <c r="U124" s="160"/>
      <c r="V124" s="160"/>
      <c r="W124" s="160"/>
      <c r="X124" s="161">
        <v>0</v>
      </c>
      <c r="Y124" s="161">
        <v>0</v>
      </c>
      <c r="Z124" s="164" t="s">
        <v>676</v>
      </c>
      <c r="AA124" s="165">
        <v>2021</v>
      </c>
      <c r="AB124" s="165">
        <v>9</v>
      </c>
      <c r="AC124" s="165">
        <v>22</v>
      </c>
      <c r="AD124" s="170" t="b">
        <f>IF(ISBLANK(GroupMember[[#This Row],[1. Identifiant interne d’exploitation agricole*]]),"",IF(ISERROR(MATCH(GroupMember[[#This Row],[1. Identifiant interne d’exploitation agricole*]],CertifiedCrop[1. Identifiant interne d’exploitation agricole*],0)),FALSE,TRUE))</f>
        <v>1</v>
      </c>
      <c r="AE124" s="170" t="b">
        <f>IF(ISBLANK(GroupMember[[#This Row],[1. Identifiant interne d’exploitation agricole*]]),"",IF(ISERROR(MATCH(GroupMember[[#This Row],[1. Identifiant interne d’exploitation agricole*]],FarmUnit[1. Identifiant interne d’exploitation agricole*],0)),FALSE,TRUE))</f>
        <v>1</v>
      </c>
      <c r="AF124" s="11" t="str">
        <f t="shared" si="8"/>
        <v>MONSIA LEON</v>
      </c>
      <c r="AG124" s="171" t="str">
        <f t="shared" si="9"/>
        <v>22/9/2021</v>
      </c>
      <c r="AH124" s="59">
        <f t="shared" si="7"/>
        <v>4</v>
      </c>
      <c r="AI124" s="57">
        <f t="shared" si="10"/>
        <v>0</v>
      </c>
    </row>
    <row r="125" spans="1:35" ht="13.5" x14ac:dyDescent="0.25">
      <c r="A125" s="160" t="s">
        <v>1087</v>
      </c>
      <c r="B125" s="160" t="s">
        <v>667</v>
      </c>
      <c r="C125" s="160" t="s">
        <v>1087</v>
      </c>
      <c r="D125" s="160" t="s">
        <v>669</v>
      </c>
      <c r="E125" s="160" t="s">
        <v>669</v>
      </c>
      <c r="F125" s="160" t="s">
        <v>670</v>
      </c>
      <c r="G125" s="160" t="s">
        <v>671</v>
      </c>
      <c r="H125" s="161">
        <v>6</v>
      </c>
      <c r="I125" s="160" t="s">
        <v>3365</v>
      </c>
      <c r="J125" s="160">
        <v>1</v>
      </c>
      <c r="K125" s="161">
        <v>2021</v>
      </c>
      <c r="L125" s="169" t="s">
        <v>1088</v>
      </c>
      <c r="M125" s="169" t="s">
        <v>1018</v>
      </c>
      <c r="N125" s="162" t="s">
        <v>1089</v>
      </c>
      <c r="O125" s="160" t="s">
        <v>1090</v>
      </c>
      <c r="P125" s="160" t="s">
        <v>675</v>
      </c>
      <c r="Q125" s="163">
        <v>24159</v>
      </c>
      <c r="R125" s="160">
        <v>3</v>
      </c>
      <c r="S125" s="160"/>
      <c r="T125" s="169"/>
      <c r="U125" s="160"/>
      <c r="V125" s="160"/>
      <c r="W125" s="160"/>
      <c r="X125" s="161">
        <v>0</v>
      </c>
      <c r="Y125" s="161">
        <v>0</v>
      </c>
      <c r="Z125" s="164" t="s">
        <v>676</v>
      </c>
      <c r="AA125" s="165">
        <v>2021</v>
      </c>
      <c r="AB125" s="165">
        <v>9</v>
      </c>
      <c r="AC125" s="165">
        <v>24</v>
      </c>
      <c r="AD125" s="170" t="b">
        <f>IF(ISBLANK(GroupMember[[#This Row],[1. Identifiant interne d’exploitation agricole*]]),"",IF(ISERROR(MATCH(GroupMember[[#This Row],[1. Identifiant interne d’exploitation agricole*]],CertifiedCrop[1. Identifiant interne d’exploitation agricole*],0)),FALSE,TRUE))</f>
        <v>1</v>
      </c>
      <c r="AE125" s="170" t="b">
        <f>IF(ISBLANK(GroupMember[[#This Row],[1. Identifiant interne d’exploitation agricole*]]),"",IF(ISERROR(MATCH(GroupMember[[#This Row],[1. Identifiant interne d’exploitation agricole*]],FarmUnit[1. Identifiant interne d’exploitation agricole*],0)),FALSE,TRUE))</f>
        <v>1</v>
      </c>
      <c r="AF125" s="11" t="str">
        <f t="shared" si="8"/>
        <v>KAHOU ANDRE</v>
      </c>
      <c r="AG125" s="171" t="str">
        <f t="shared" si="9"/>
        <v>24/9/2021</v>
      </c>
      <c r="AH125" s="59">
        <f t="shared" si="7"/>
        <v>5</v>
      </c>
      <c r="AI125" s="57">
        <f t="shared" si="10"/>
        <v>0</v>
      </c>
    </row>
    <row r="126" spans="1:35" ht="13.5" x14ac:dyDescent="0.25">
      <c r="A126" s="160" t="s">
        <v>1091</v>
      </c>
      <c r="B126" s="160" t="s">
        <v>667</v>
      </c>
      <c r="C126" s="160" t="s">
        <v>1091</v>
      </c>
      <c r="D126" s="160" t="s">
        <v>693</v>
      </c>
      <c r="E126" s="160" t="s">
        <v>669</v>
      </c>
      <c r="F126" s="160" t="s">
        <v>670</v>
      </c>
      <c r="G126" s="160" t="s">
        <v>671</v>
      </c>
      <c r="H126" s="161">
        <v>7.5</v>
      </c>
      <c r="I126" s="160" t="s">
        <v>3365</v>
      </c>
      <c r="J126" s="160">
        <v>1</v>
      </c>
      <c r="K126" s="161">
        <v>2021</v>
      </c>
      <c r="L126" s="169" t="s">
        <v>743</v>
      </c>
      <c r="M126" s="169" t="s">
        <v>906</v>
      </c>
      <c r="N126" s="162" t="s">
        <v>1092</v>
      </c>
      <c r="O126" s="160" t="s">
        <v>1093</v>
      </c>
      <c r="P126" s="160" t="s">
        <v>675</v>
      </c>
      <c r="Q126" s="163">
        <v>27030</v>
      </c>
      <c r="R126" s="160">
        <v>4</v>
      </c>
      <c r="S126" s="160"/>
      <c r="T126" s="169"/>
      <c r="U126" s="160"/>
      <c r="V126" s="160"/>
      <c r="W126" s="160"/>
      <c r="X126" s="161">
        <v>0</v>
      </c>
      <c r="Y126" s="161">
        <v>0</v>
      </c>
      <c r="Z126" s="164" t="s">
        <v>676</v>
      </c>
      <c r="AA126" s="165">
        <v>2021</v>
      </c>
      <c r="AB126" s="165">
        <v>9</v>
      </c>
      <c r="AC126" s="165">
        <v>27</v>
      </c>
      <c r="AD126" s="170" t="b">
        <f>IF(ISBLANK(GroupMember[[#This Row],[1. Identifiant interne d’exploitation agricole*]]),"",IF(ISERROR(MATCH(GroupMember[[#This Row],[1. Identifiant interne d’exploitation agricole*]],CertifiedCrop[1. Identifiant interne d’exploitation agricole*],0)),FALSE,TRUE))</f>
        <v>1</v>
      </c>
      <c r="AE126" s="170" t="b">
        <f>IF(ISBLANK(GroupMember[[#This Row],[1. Identifiant interne d’exploitation agricole*]]),"",IF(ISERROR(MATCH(GroupMember[[#This Row],[1. Identifiant interne d’exploitation agricole*]],FarmUnit[1. Identifiant interne d’exploitation agricole*],0)),FALSE,TRUE))</f>
        <v>1</v>
      </c>
      <c r="AF126" s="11" t="str">
        <f t="shared" si="8"/>
        <v>MANIGA  TIA VICTOR</v>
      </c>
      <c r="AG126" s="171" t="str">
        <f t="shared" si="9"/>
        <v>27/9/2021</v>
      </c>
      <c r="AH126" s="59">
        <f t="shared" si="7"/>
        <v>3</v>
      </c>
      <c r="AI126" s="57">
        <f t="shared" si="10"/>
        <v>0</v>
      </c>
    </row>
    <row r="127" spans="1:35" ht="13.5" x14ac:dyDescent="0.25">
      <c r="A127" s="160" t="s">
        <v>1094</v>
      </c>
      <c r="B127" s="160" t="s">
        <v>667</v>
      </c>
      <c r="C127" s="160" t="s">
        <v>1094</v>
      </c>
      <c r="D127" s="160" t="s">
        <v>854</v>
      </c>
      <c r="E127" s="160" t="s">
        <v>669</v>
      </c>
      <c r="F127" s="160" t="s">
        <v>670</v>
      </c>
      <c r="G127" s="160" t="s">
        <v>671</v>
      </c>
      <c r="H127" s="161">
        <v>16</v>
      </c>
      <c r="I127" s="160" t="s">
        <v>3365</v>
      </c>
      <c r="J127" s="160">
        <v>1</v>
      </c>
      <c r="K127" s="161">
        <v>2021</v>
      </c>
      <c r="L127" s="169" t="s">
        <v>1095</v>
      </c>
      <c r="M127" s="169" t="s">
        <v>1096</v>
      </c>
      <c r="N127" s="162" t="s">
        <v>1097</v>
      </c>
      <c r="O127" s="160" t="s">
        <v>1098</v>
      </c>
      <c r="P127" s="160" t="s">
        <v>675</v>
      </c>
      <c r="Q127" s="163">
        <v>22325</v>
      </c>
      <c r="R127" s="160">
        <v>6</v>
      </c>
      <c r="S127" s="160"/>
      <c r="T127" s="169"/>
      <c r="U127" s="160"/>
      <c r="V127" s="160"/>
      <c r="W127" s="160"/>
      <c r="X127" s="161">
        <v>0</v>
      </c>
      <c r="Y127" s="161">
        <v>0</v>
      </c>
      <c r="Z127" s="164" t="s">
        <v>676</v>
      </c>
      <c r="AA127" s="165">
        <v>2021</v>
      </c>
      <c r="AB127" s="165">
        <v>9</v>
      </c>
      <c r="AC127" s="165">
        <v>28</v>
      </c>
      <c r="AD127" s="170" t="b">
        <f>IF(ISBLANK(GroupMember[[#This Row],[1. Identifiant interne d’exploitation agricole*]]),"",IF(ISERROR(MATCH(GroupMember[[#This Row],[1. Identifiant interne d’exploitation agricole*]],CertifiedCrop[1. Identifiant interne d’exploitation agricole*],0)),FALSE,TRUE))</f>
        <v>1</v>
      </c>
      <c r="AE127" s="170" t="b">
        <f>IF(ISBLANK(GroupMember[[#This Row],[1. Identifiant interne d’exploitation agricole*]]),"",IF(ISERROR(MATCH(GroupMember[[#This Row],[1. Identifiant interne d’exploitation agricole*]],FarmUnit[1. Identifiant interne d’exploitation agricole*],0)),FALSE,TRUE))</f>
        <v>1</v>
      </c>
      <c r="AF127" s="11" t="str">
        <f t="shared" si="8"/>
        <v>DELY YABLY JULES</v>
      </c>
      <c r="AG127" s="171" t="str">
        <f t="shared" si="9"/>
        <v>28/9/2021</v>
      </c>
      <c r="AH127" s="59">
        <f t="shared" si="7"/>
        <v>2</v>
      </c>
      <c r="AI127" s="57">
        <f t="shared" si="10"/>
        <v>0</v>
      </c>
    </row>
    <row r="128" spans="1:35" ht="13.5" x14ac:dyDescent="0.25">
      <c r="A128" s="160" t="s">
        <v>1099</v>
      </c>
      <c r="B128" s="160" t="s">
        <v>667</v>
      </c>
      <c r="C128" s="160" t="s">
        <v>1099</v>
      </c>
      <c r="D128" s="160" t="s">
        <v>854</v>
      </c>
      <c r="E128" s="160" t="s">
        <v>669</v>
      </c>
      <c r="F128" s="160" t="s">
        <v>670</v>
      </c>
      <c r="G128" s="160" t="s">
        <v>671</v>
      </c>
      <c r="H128" s="161">
        <v>12</v>
      </c>
      <c r="I128" s="160" t="s">
        <v>3365</v>
      </c>
      <c r="J128" s="160">
        <v>1</v>
      </c>
      <c r="K128" s="161">
        <v>2021</v>
      </c>
      <c r="L128" s="169" t="s">
        <v>726</v>
      </c>
      <c r="M128" s="169" t="s">
        <v>1100</v>
      </c>
      <c r="N128" s="162" t="s">
        <v>667</v>
      </c>
      <c r="O128" s="160" t="s">
        <v>1101</v>
      </c>
      <c r="P128" s="160" t="s">
        <v>675</v>
      </c>
      <c r="Q128" s="163">
        <v>27209</v>
      </c>
      <c r="R128" s="160">
        <v>7</v>
      </c>
      <c r="S128" s="160"/>
      <c r="T128" s="169"/>
      <c r="U128" s="160"/>
      <c r="V128" s="160"/>
      <c r="W128" s="160"/>
      <c r="X128" s="161">
        <v>0</v>
      </c>
      <c r="Y128" s="161">
        <v>0</v>
      </c>
      <c r="Z128" s="164" t="s">
        <v>676</v>
      </c>
      <c r="AA128" s="165">
        <v>2021</v>
      </c>
      <c r="AB128" s="165">
        <v>9</v>
      </c>
      <c r="AC128" s="165">
        <v>27</v>
      </c>
      <c r="AD128" s="170" t="b">
        <f>IF(ISBLANK(GroupMember[[#This Row],[1. Identifiant interne d’exploitation agricole*]]),"",IF(ISERROR(MATCH(GroupMember[[#This Row],[1. Identifiant interne d’exploitation agricole*]],CertifiedCrop[1. Identifiant interne d’exploitation agricole*],0)),FALSE,TRUE))</f>
        <v>1</v>
      </c>
      <c r="AE128" s="170" t="b">
        <f>IF(ISBLANK(GroupMember[[#This Row],[1. Identifiant interne d’exploitation agricole*]]),"",IF(ISERROR(MATCH(GroupMember[[#This Row],[1. Identifiant interne d’exploitation agricole*]],FarmUnit[1. Identifiant interne d’exploitation agricole*],0)),FALSE,TRUE))</f>
        <v>1</v>
      </c>
      <c r="AF128" s="11" t="str">
        <f t="shared" si="8"/>
        <v>BAMBA OUATTARA</v>
      </c>
      <c r="AG128" s="171" t="str">
        <f t="shared" si="9"/>
        <v>27/9/2021</v>
      </c>
      <c r="AH128" s="59">
        <f t="shared" si="7"/>
        <v>3</v>
      </c>
      <c r="AI128" s="57">
        <f t="shared" si="10"/>
        <v>0</v>
      </c>
    </row>
    <row r="129" spans="1:35" ht="13.5" x14ac:dyDescent="0.25">
      <c r="A129" s="160" t="s">
        <v>1102</v>
      </c>
      <c r="B129" s="160" t="s">
        <v>667</v>
      </c>
      <c r="C129" s="160" t="s">
        <v>1102</v>
      </c>
      <c r="D129" s="160" t="s">
        <v>688</v>
      </c>
      <c r="E129" s="160" t="s">
        <v>669</v>
      </c>
      <c r="F129" s="160" t="s">
        <v>670</v>
      </c>
      <c r="G129" s="160" t="s">
        <v>671</v>
      </c>
      <c r="H129" s="161">
        <v>4</v>
      </c>
      <c r="I129" s="160" t="s">
        <v>3365</v>
      </c>
      <c r="J129" s="160">
        <v>1</v>
      </c>
      <c r="K129" s="161">
        <v>2021</v>
      </c>
      <c r="L129" s="169" t="s">
        <v>1103</v>
      </c>
      <c r="M129" s="169" t="s">
        <v>1104</v>
      </c>
      <c r="N129" s="162" t="s">
        <v>1105</v>
      </c>
      <c r="O129" s="160" t="s">
        <v>1106</v>
      </c>
      <c r="P129" s="160" t="s">
        <v>675</v>
      </c>
      <c r="Q129" s="163">
        <v>28223</v>
      </c>
      <c r="R129" s="160">
        <v>4</v>
      </c>
      <c r="S129" s="160"/>
      <c r="T129" s="169"/>
      <c r="U129" s="160"/>
      <c r="V129" s="160"/>
      <c r="W129" s="160"/>
      <c r="X129" s="161">
        <v>0</v>
      </c>
      <c r="Y129" s="161">
        <v>0</v>
      </c>
      <c r="Z129" s="164" t="s">
        <v>676</v>
      </c>
      <c r="AA129" s="165">
        <v>2021</v>
      </c>
      <c r="AB129" s="165">
        <v>9</v>
      </c>
      <c r="AC129" s="165">
        <v>29</v>
      </c>
      <c r="AD129" s="170" t="b">
        <f>IF(ISBLANK(GroupMember[[#This Row],[1. Identifiant interne d’exploitation agricole*]]),"",IF(ISERROR(MATCH(GroupMember[[#This Row],[1. Identifiant interne d’exploitation agricole*]],CertifiedCrop[1. Identifiant interne d’exploitation agricole*],0)),FALSE,TRUE))</f>
        <v>1</v>
      </c>
      <c r="AE129" s="170" t="b">
        <f>IF(ISBLANK(GroupMember[[#This Row],[1. Identifiant interne d’exploitation agricole*]]),"",IF(ISERROR(MATCH(GroupMember[[#This Row],[1. Identifiant interne d’exploitation agricole*]],FarmUnit[1. Identifiant interne d’exploitation agricole*],0)),FALSE,TRUE))</f>
        <v>1</v>
      </c>
      <c r="AF129" s="11" t="str">
        <f t="shared" si="8"/>
        <v>GAZON BLALI JOACHIN</v>
      </c>
      <c r="AG129" s="171" t="str">
        <f t="shared" si="9"/>
        <v>29/9/2021</v>
      </c>
      <c r="AH129" s="59">
        <f t="shared" si="7"/>
        <v>4</v>
      </c>
      <c r="AI129" s="57">
        <f t="shared" si="10"/>
        <v>0</v>
      </c>
    </row>
    <row r="130" spans="1:35" ht="13.5" x14ac:dyDescent="0.25">
      <c r="A130" s="160" t="s">
        <v>1107</v>
      </c>
      <c r="B130" s="160" t="s">
        <v>667</v>
      </c>
      <c r="C130" s="160" t="s">
        <v>1107</v>
      </c>
      <c r="D130" s="160" t="s">
        <v>892</v>
      </c>
      <c r="E130" s="160" t="s">
        <v>669</v>
      </c>
      <c r="F130" s="160" t="s">
        <v>670</v>
      </c>
      <c r="G130" s="160" t="s">
        <v>671</v>
      </c>
      <c r="H130" s="161">
        <v>13</v>
      </c>
      <c r="I130" s="160" t="s">
        <v>3365</v>
      </c>
      <c r="J130" s="160">
        <v>1</v>
      </c>
      <c r="K130" s="161">
        <v>2021</v>
      </c>
      <c r="L130" s="169" t="s">
        <v>679</v>
      </c>
      <c r="M130" s="169" t="s">
        <v>734</v>
      </c>
      <c r="N130" s="162" t="s">
        <v>667</v>
      </c>
      <c r="O130" s="160" t="s">
        <v>1108</v>
      </c>
      <c r="P130" s="160" t="s">
        <v>675</v>
      </c>
      <c r="Q130" s="163">
        <v>26733</v>
      </c>
      <c r="R130" s="160">
        <v>5</v>
      </c>
      <c r="S130" s="160"/>
      <c r="T130" s="169"/>
      <c r="U130" s="160"/>
      <c r="V130" s="160"/>
      <c r="W130" s="160"/>
      <c r="X130" s="161">
        <v>0</v>
      </c>
      <c r="Y130" s="161">
        <v>0</v>
      </c>
      <c r="Z130" s="164" t="s">
        <v>676</v>
      </c>
      <c r="AA130" s="165">
        <v>2021</v>
      </c>
      <c r="AB130" s="165">
        <v>10</v>
      </c>
      <c r="AC130" s="165">
        <v>4</v>
      </c>
      <c r="AD130" s="170" t="b">
        <f>IF(ISBLANK(GroupMember[[#This Row],[1. Identifiant interne d’exploitation agricole*]]),"",IF(ISERROR(MATCH(GroupMember[[#This Row],[1. Identifiant interne d’exploitation agricole*]],CertifiedCrop[1. Identifiant interne d’exploitation agricole*],0)),FALSE,TRUE))</f>
        <v>1</v>
      </c>
      <c r="AE130" s="170" t="b">
        <f>IF(ISBLANK(GroupMember[[#This Row],[1. Identifiant interne d’exploitation agricole*]]),"",IF(ISERROR(MATCH(GroupMember[[#This Row],[1. Identifiant interne d’exploitation agricole*]],FarmUnit[1. Identifiant interne d’exploitation agricole*],0)),FALSE,TRUE))</f>
        <v>1</v>
      </c>
      <c r="AF130" s="11" t="str">
        <f t="shared" si="8"/>
        <v>GBONGUE  DOSSO</v>
      </c>
      <c r="AG130" s="171" t="str">
        <f t="shared" si="9"/>
        <v>4/10/2021</v>
      </c>
      <c r="AH130" s="59">
        <f t="shared" si="7"/>
        <v>4</v>
      </c>
      <c r="AI130" s="57">
        <f t="shared" si="10"/>
        <v>0</v>
      </c>
    </row>
    <row r="131" spans="1:35" ht="13.5" x14ac:dyDescent="0.25">
      <c r="A131" s="160" t="s">
        <v>1109</v>
      </c>
      <c r="B131" s="160" t="s">
        <v>667</v>
      </c>
      <c r="C131" s="160" t="s">
        <v>1109</v>
      </c>
      <c r="D131" s="160" t="s">
        <v>669</v>
      </c>
      <c r="E131" s="160" t="s">
        <v>669</v>
      </c>
      <c r="F131" s="160" t="s">
        <v>670</v>
      </c>
      <c r="G131" s="160" t="s">
        <v>671</v>
      </c>
      <c r="H131" s="161">
        <v>7</v>
      </c>
      <c r="I131" s="160" t="s">
        <v>3365</v>
      </c>
      <c r="J131" s="160">
        <v>1</v>
      </c>
      <c r="K131" s="161">
        <v>2021</v>
      </c>
      <c r="L131" s="169" t="s">
        <v>905</v>
      </c>
      <c r="M131" s="169" t="s">
        <v>1110</v>
      </c>
      <c r="N131" s="162" t="s">
        <v>667</v>
      </c>
      <c r="O131" s="160" t="s">
        <v>667</v>
      </c>
      <c r="P131" s="160" t="s">
        <v>675</v>
      </c>
      <c r="Q131" s="163">
        <v>35431</v>
      </c>
      <c r="R131" s="160">
        <v>3</v>
      </c>
      <c r="S131" s="160"/>
      <c r="T131" s="169"/>
      <c r="U131" s="160"/>
      <c r="V131" s="160"/>
      <c r="W131" s="160"/>
      <c r="X131" s="161">
        <v>0</v>
      </c>
      <c r="Y131" s="161">
        <v>0</v>
      </c>
      <c r="Z131" s="164" t="s">
        <v>676</v>
      </c>
      <c r="AA131" s="165">
        <v>2021</v>
      </c>
      <c r="AB131" s="165">
        <v>10</v>
      </c>
      <c r="AC131" s="165">
        <v>4</v>
      </c>
      <c r="AD131" s="170" t="b">
        <f>IF(ISBLANK(GroupMember[[#This Row],[1. Identifiant interne d’exploitation agricole*]]),"",IF(ISERROR(MATCH(GroupMember[[#This Row],[1. Identifiant interne d’exploitation agricole*]],CertifiedCrop[1. Identifiant interne d’exploitation agricole*],0)),FALSE,TRUE))</f>
        <v>1</v>
      </c>
      <c r="AE131" s="170" t="b">
        <f>IF(ISBLANK(GroupMember[[#This Row],[1. Identifiant interne d’exploitation agricole*]]),"",IF(ISERROR(MATCH(GroupMember[[#This Row],[1. Identifiant interne d’exploitation agricole*]],FarmUnit[1. Identifiant interne d’exploitation agricole*],0)),FALSE,TRUE))</f>
        <v>1</v>
      </c>
      <c r="AF131" s="11" t="str">
        <f t="shared" si="8"/>
        <v>MINGA JULIEN</v>
      </c>
      <c r="AG131" s="171" t="str">
        <f t="shared" si="9"/>
        <v>4/10/2021</v>
      </c>
      <c r="AH131" s="59">
        <f t="shared" ref="AH131:AH194" si="11">COUNTIFS(Z:Z,Z131,AG:AG,AG131)</f>
        <v>4</v>
      </c>
      <c r="AI131" s="57">
        <f t="shared" si="10"/>
        <v>0</v>
      </c>
    </row>
    <row r="132" spans="1:35" ht="13.5" x14ac:dyDescent="0.25">
      <c r="A132" s="160" t="s">
        <v>1111</v>
      </c>
      <c r="B132" s="160" t="s">
        <v>667</v>
      </c>
      <c r="C132" s="160" t="s">
        <v>1111</v>
      </c>
      <c r="D132" s="160" t="s">
        <v>854</v>
      </c>
      <c r="E132" s="160" t="s">
        <v>669</v>
      </c>
      <c r="F132" s="160" t="s">
        <v>670</v>
      </c>
      <c r="G132" s="160" t="s">
        <v>671</v>
      </c>
      <c r="H132" s="161">
        <v>7</v>
      </c>
      <c r="I132" s="160" t="s">
        <v>3365</v>
      </c>
      <c r="J132" s="160">
        <v>1</v>
      </c>
      <c r="K132" s="161">
        <v>2021</v>
      </c>
      <c r="L132" s="169" t="s">
        <v>1112</v>
      </c>
      <c r="M132" s="169" t="s">
        <v>1113</v>
      </c>
      <c r="N132" s="162" t="s">
        <v>667</v>
      </c>
      <c r="O132" s="160" t="s">
        <v>667</v>
      </c>
      <c r="P132" s="160" t="s">
        <v>675</v>
      </c>
      <c r="Q132" s="163">
        <v>25204</v>
      </c>
      <c r="R132" s="160">
        <v>4</v>
      </c>
      <c r="S132" s="160"/>
      <c r="T132" s="169"/>
      <c r="U132" s="160"/>
      <c r="V132" s="160"/>
      <c r="W132" s="160"/>
      <c r="X132" s="161">
        <v>0</v>
      </c>
      <c r="Y132" s="161">
        <v>0</v>
      </c>
      <c r="Z132" s="164" t="s">
        <v>676</v>
      </c>
      <c r="AA132" s="165">
        <v>2021</v>
      </c>
      <c r="AB132" s="165">
        <v>10</v>
      </c>
      <c r="AC132" s="165">
        <v>1</v>
      </c>
      <c r="AD132" s="170" t="b">
        <f>IF(ISBLANK(GroupMember[[#This Row],[1. Identifiant interne d’exploitation agricole*]]),"",IF(ISERROR(MATCH(GroupMember[[#This Row],[1. Identifiant interne d’exploitation agricole*]],CertifiedCrop[1. Identifiant interne d’exploitation agricole*],0)),FALSE,TRUE))</f>
        <v>1</v>
      </c>
      <c r="AE132" s="170" t="b">
        <f>IF(ISBLANK(GroupMember[[#This Row],[1. Identifiant interne d’exploitation agricole*]]),"",IF(ISERROR(MATCH(GroupMember[[#This Row],[1. Identifiant interne d’exploitation agricole*]],FarmUnit[1. Identifiant interne d’exploitation agricole*],0)),FALSE,TRUE))</f>
        <v>1</v>
      </c>
      <c r="AF132" s="11" t="str">
        <f t="shared" si="8"/>
        <v>KOUIGON VALLET GETHEME</v>
      </c>
      <c r="AG132" s="171" t="str">
        <f t="shared" si="9"/>
        <v>1/10/2021</v>
      </c>
      <c r="AH132" s="59">
        <f t="shared" si="11"/>
        <v>3</v>
      </c>
      <c r="AI132" s="57">
        <f t="shared" si="10"/>
        <v>0</v>
      </c>
    </row>
    <row r="133" spans="1:35" ht="13.5" x14ac:dyDescent="0.25">
      <c r="A133" s="160" t="s">
        <v>1114</v>
      </c>
      <c r="B133" s="160" t="s">
        <v>667</v>
      </c>
      <c r="C133" s="160" t="s">
        <v>1114</v>
      </c>
      <c r="D133" s="160" t="s">
        <v>669</v>
      </c>
      <c r="E133" s="160" t="s">
        <v>669</v>
      </c>
      <c r="F133" s="160" t="s">
        <v>670</v>
      </c>
      <c r="G133" s="160" t="s">
        <v>671</v>
      </c>
      <c r="H133" s="161">
        <v>8</v>
      </c>
      <c r="I133" s="160" t="s">
        <v>3365</v>
      </c>
      <c r="J133" s="160">
        <v>1</v>
      </c>
      <c r="K133" s="161">
        <v>2021</v>
      </c>
      <c r="L133" s="169" t="s">
        <v>905</v>
      </c>
      <c r="M133" s="169" t="s">
        <v>1115</v>
      </c>
      <c r="N133" s="162" t="s">
        <v>667</v>
      </c>
      <c r="O133" s="160" t="s">
        <v>667</v>
      </c>
      <c r="P133" s="160" t="s">
        <v>675</v>
      </c>
      <c r="Q133" s="163">
        <v>31413</v>
      </c>
      <c r="R133" s="160">
        <v>4</v>
      </c>
      <c r="S133" s="160"/>
      <c r="T133" s="169"/>
      <c r="U133" s="160"/>
      <c r="V133" s="160"/>
      <c r="W133" s="160"/>
      <c r="X133" s="161">
        <v>0</v>
      </c>
      <c r="Y133" s="161">
        <v>0</v>
      </c>
      <c r="Z133" s="164" t="s">
        <v>676</v>
      </c>
      <c r="AA133" s="165">
        <v>2021</v>
      </c>
      <c r="AB133" s="165">
        <v>10</v>
      </c>
      <c r="AC133" s="165">
        <v>4</v>
      </c>
      <c r="AD133" s="170" t="b">
        <f>IF(ISBLANK(GroupMember[[#This Row],[1. Identifiant interne d’exploitation agricole*]]),"",IF(ISERROR(MATCH(GroupMember[[#This Row],[1. Identifiant interne d’exploitation agricole*]],CertifiedCrop[1. Identifiant interne d’exploitation agricole*],0)),FALSE,TRUE))</f>
        <v>1</v>
      </c>
      <c r="AE133" s="170" t="b">
        <f>IF(ISBLANK(GroupMember[[#This Row],[1. Identifiant interne d’exploitation agricole*]]),"",IF(ISERROR(MATCH(GroupMember[[#This Row],[1. Identifiant interne d’exploitation agricole*]],FarmUnit[1. Identifiant interne d’exploitation agricole*],0)),FALSE,TRUE))</f>
        <v>1</v>
      </c>
      <c r="AF133" s="11" t="str">
        <f t="shared" si="8"/>
        <v>MINGA GUE BASILE</v>
      </c>
      <c r="AG133" s="171" t="str">
        <f t="shared" si="9"/>
        <v>4/10/2021</v>
      </c>
      <c r="AH133" s="59">
        <f t="shared" si="11"/>
        <v>4</v>
      </c>
      <c r="AI133" s="57">
        <f t="shared" si="10"/>
        <v>0</v>
      </c>
    </row>
    <row r="134" spans="1:35" ht="13.5" x14ac:dyDescent="0.25">
      <c r="A134" s="160" t="s">
        <v>1116</v>
      </c>
      <c r="B134" s="160" t="s">
        <v>667</v>
      </c>
      <c r="C134" s="160" t="s">
        <v>1116</v>
      </c>
      <c r="D134" s="160" t="s">
        <v>669</v>
      </c>
      <c r="E134" s="160" t="s">
        <v>669</v>
      </c>
      <c r="F134" s="160" t="s">
        <v>670</v>
      </c>
      <c r="G134" s="160" t="s">
        <v>671</v>
      </c>
      <c r="H134" s="161">
        <v>10</v>
      </c>
      <c r="I134" s="160" t="s">
        <v>3365</v>
      </c>
      <c r="J134" s="160">
        <v>1</v>
      </c>
      <c r="K134" s="161">
        <v>2021</v>
      </c>
      <c r="L134" s="169" t="s">
        <v>905</v>
      </c>
      <c r="M134" s="169" t="s">
        <v>1117</v>
      </c>
      <c r="N134" s="162" t="s">
        <v>667</v>
      </c>
      <c r="O134" s="160" t="s">
        <v>667</v>
      </c>
      <c r="P134" s="160" t="s">
        <v>675</v>
      </c>
      <c r="Q134" s="163">
        <v>31778</v>
      </c>
      <c r="R134" s="160">
        <v>4</v>
      </c>
      <c r="S134" s="160"/>
      <c r="T134" s="169"/>
      <c r="U134" s="160"/>
      <c r="V134" s="160"/>
      <c r="W134" s="160"/>
      <c r="X134" s="161">
        <v>0</v>
      </c>
      <c r="Y134" s="161">
        <v>0</v>
      </c>
      <c r="Z134" s="164" t="s">
        <v>676</v>
      </c>
      <c r="AA134" s="165">
        <v>2021</v>
      </c>
      <c r="AB134" s="165">
        <v>10</v>
      </c>
      <c r="AC134" s="165">
        <v>2</v>
      </c>
      <c r="AD134" s="170" t="b">
        <f>IF(ISBLANK(GroupMember[[#This Row],[1. Identifiant interne d’exploitation agricole*]]),"",IF(ISERROR(MATCH(GroupMember[[#This Row],[1. Identifiant interne d’exploitation agricole*]],CertifiedCrop[1. Identifiant interne d’exploitation agricole*],0)),FALSE,TRUE))</f>
        <v>1</v>
      </c>
      <c r="AE134" s="170" t="b">
        <f>IF(ISBLANK(GroupMember[[#This Row],[1. Identifiant interne d’exploitation agricole*]]),"",IF(ISERROR(MATCH(GroupMember[[#This Row],[1. Identifiant interne d’exploitation agricole*]],FarmUnit[1. Identifiant interne d’exploitation agricole*],0)),FALSE,TRUE))</f>
        <v>1</v>
      </c>
      <c r="AF134" s="11" t="str">
        <f t="shared" si="8"/>
        <v>MINGA NARCISSE</v>
      </c>
      <c r="AG134" s="171" t="str">
        <f t="shared" si="9"/>
        <v>2/10/2021</v>
      </c>
      <c r="AH134" s="59">
        <f t="shared" si="11"/>
        <v>3</v>
      </c>
      <c r="AI134" s="57">
        <f t="shared" si="10"/>
        <v>0</v>
      </c>
    </row>
    <row r="135" spans="1:35" ht="13.5" x14ac:dyDescent="0.25">
      <c r="A135" s="160" t="s">
        <v>1118</v>
      </c>
      <c r="B135" s="160" t="s">
        <v>667</v>
      </c>
      <c r="C135" s="160" t="s">
        <v>1118</v>
      </c>
      <c r="D135" s="160" t="s">
        <v>669</v>
      </c>
      <c r="E135" s="160" t="s">
        <v>669</v>
      </c>
      <c r="F135" s="160" t="s">
        <v>670</v>
      </c>
      <c r="G135" s="160" t="s">
        <v>671</v>
      </c>
      <c r="H135" s="161">
        <v>6</v>
      </c>
      <c r="I135" s="160" t="s">
        <v>3365</v>
      </c>
      <c r="J135" s="160">
        <v>1</v>
      </c>
      <c r="K135" s="161">
        <v>2021</v>
      </c>
      <c r="L135" s="169" t="s">
        <v>730</v>
      </c>
      <c r="M135" s="169" t="s">
        <v>941</v>
      </c>
      <c r="N135" s="162" t="s">
        <v>1119</v>
      </c>
      <c r="O135" s="160" t="s">
        <v>667</v>
      </c>
      <c r="P135" s="160" t="s">
        <v>675</v>
      </c>
      <c r="Q135" s="163">
        <v>27395</v>
      </c>
      <c r="R135" s="160">
        <v>5</v>
      </c>
      <c r="S135" s="160"/>
      <c r="T135" s="169"/>
      <c r="U135" s="160"/>
      <c r="V135" s="160"/>
      <c r="W135" s="160"/>
      <c r="X135" s="161">
        <v>0</v>
      </c>
      <c r="Y135" s="161">
        <v>0</v>
      </c>
      <c r="Z135" s="164" t="s">
        <v>676</v>
      </c>
      <c r="AA135" s="165">
        <v>2021</v>
      </c>
      <c r="AB135" s="165">
        <v>10</v>
      </c>
      <c r="AC135" s="165">
        <v>1</v>
      </c>
      <c r="AD135" s="170" t="b">
        <f>IF(ISBLANK(GroupMember[[#This Row],[1. Identifiant interne d’exploitation agricole*]]),"",IF(ISERROR(MATCH(GroupMember[[#This Row],[1. Identifiant interne d’exploitation agricole*]],CertifiedCrop[1. Identifiant interne d’exploitation agricole*],0)),FALSE,TRUE))</f>
        <v>1</v>
      </c>
      <c r="AE135" s="170" t="b">
        <f>IF(ISBLANK(GroupMember[[#This Row],[1. Identifiant interne d’exploitation agricole*]]),"",IF(ISERROR(MATCH(GroupMember[[#This Row],[1. Identifiant interne d’exploitation agricole*]],FarmUnit[1. Identifiant interne d’exploitation agricole*],0)),FALSE,TRUE))</f>
        <v>1</v>
      </c>
      <c r="AF135" s="11" t="str">
        <f t="shared" si="8"/>
        <v>DROH DANIEL</v>
      </c>
      <c r="AG135" s="171" t="str">
        <f t="shared" si="9"/>
        <v>1/10/2021</v>
      </c>
      <c r="AH135" s="59">
        <f t="shared" si="11"/>
        <v>3</v>
      </c>
      <c r="AI135" s="57">
        <f t="shared" si="10"/>
        <v>0</v>
      </c>
    </row>
    <row r="136" spans="1:35" ht="13.5" x14ac:dyDescent="0.25">
      <c r="A136" s="160" t="s">
        <v>1120</v>
      </c>
      <c r="B136" s="160" t="s">
        <v>667</v>
      </c>
      <c r="C136" s="160" t="s">
        <v>1120</v>
      </c>
      <c r="D136" s="160" t="s">
        <v>854</v>
      </c>
      <c r="E136" s="160" t="s">
        <v>669</v>
      </c>
      <c r="F136" s="160" t="s">
        <v>670</v>
      </c>
      <c r="G136" s="160" t="s">
        <v>671</v>
      </c>
      <c r="H136" s="161">
        <v>6</v>
      </c>
      <c r="I136" s="160" t="s">
        <v>3365</v>
      </c>
      <c r="J136" s="160">
        <v>1</v>
      </c>
      <c r="K136" s="161">
        <v>2021</v>
      </c>
      <c r="L136" s="169" t="s">
        <v>840</v>
      </c>
      <c r="M136" s="169" t="s">
        <v>982</v>
      </c>
      <c r="N136" s="162" t="s">
        <v>1121</v>
      </c>
      <c r="O136" s="160" t="s">
        <v>667</v>
      </c>
      <c r="P136" s="160" t="s">
        <v>675</v>
      </c>
      <c r="Q136" s="163">
        <v>33650</v>
      </c>
      <c r="R136" s="160">
        <v>9</v>
      </c>
      <c r="S136" s="160"/>
      <c r="T136" s="169"/>
      <c r="U136" s="160"/>
      <c r="V136" s="160"/>
      <c r="W136" s="160"/>
      <c r="X136" s="161">
        <v>0</v>
      </c>
      <c r="Y136" s="161">
        <v>0</v>
      </c>
      <c r="Z136" s="164" t="s">
        <v>676</v>
      </c>
      <c r="AA136" s="165">
        <v>2021</v>
      </c>
      <c r="AB136" s="165">
        <v>10</v>
      </c>
      <c r="AC136" s="165">
        <v>25</v>
      </c>
      <c r="AD136" s="170" t="b">
        <f>IF(ISBLANK(GroupMember[[#This Row],[1. Identifiant interne d’exploitation agricole*]]),"",IF(ISERROR(MATCH(GroupMember[[#This Row],[1. Identifiant interne d’exploitation agricole*]],CertifiedCrop[1. Identifiant interne d’exploitation agricole*],0)),FALSE,TRUE))</f>
        <v>1</v>
      </c>
      <c r="AE136" s="170" t="b">
        <f>IF(ISBLANK(GroupMember[[#This Row],[1. Identifiant interne d’exploitation agricole*]]),"",IF(ISERROR(MATCH(GroupMember[[#This Row],[1. Identifiant interne d’exploitation agricole*]],FarmUnit[1. Identifiant interne d’exploitation agricole*],0)),FALSE,TRUE))</f>
        <v>1</v>
      </c>
      <c r="AF136" s="11" t="str">
        <f t="shared" si="8"/>
        <v>DIOMANDE GONDO</v>
      </c>
      <c r="AG136" s="171" t="str">
        <f t="shared" si="9"/>
        <v>25/10/2021</v>
      </c>
      <c r="AH136" s="59">
        <f t="shared" si="11"/>
        <v>3</v>
      </c>
      <c r="AI136" s="57">
        <f t="shared" si="10"/>
        <v>0</v>
      </c>
    </row>
    <row r="137" spans="1:35" ht="13.5" x14ac:dyDescent="0.25">
      <c r="A137" s="160" t="s">
        <v>1122</v>
      </c>
      <c r="B137" s="160" t="s">
        <v>667</v>
      </c>
      <c r="C137" s="160" t="s">
        <v>1122</v>
      </c>
      <c r="D137" s="160" t="s">
        <v>854</v>
      </c>
      <c r="E137" s="160" t="s">
        <v>669</v>
      </c>
      <c r="F137" s="160" t="s">
        <v>670</v>
      </c>
      <c r="G137" s="160" t="s">
        <v>671</v>
      </c>
      <c r="H137" s="161">
        <v>7</v>
      </c>
      <c r="I137" s="160" t="s">
        <v>3365</v>
      </c>
      <c r="J137" s="160">
        <v>1</v>
      </c>
      <c r="K137" s="161">
        <v>2021</v>
      </c>
      <c r="L137" s="169" t="s">
        <v>883</v>
      </c>
      <c r="M137" s="169" t="s">
        <v>1123</v>
      </c>
      <c r="N137" s="162" t="s">
        <v>1124</v>
      </c>
      <c r="O137" s="160" t="s">
        <v>667</v>
      </c>
      <c r="P137" s="160" t="s">
        <v>675</v>
      </c>
      <c r="Q137" s="163">
        <v>32187</v>
      </c>
      <c r="R137" s="160">
        <v>8</v>
      </c>
      <c r="S137" s="160"/>
      <c r="T137" s="169"/>
      <c r="U137" s="160"/>
      <c r="V137" s="160"/>
      <c r="W137" s="160"/>
      <c r="X137" s="161">
        <v>0</v>
      </c>
      <c r="Y137" s="161">
        <v>0</v>
      </c>
      <c r="Z137" s="164" t="s">
        <v>676</v>
      </c>
      <c r="AA137" s="165">
        <v>2021</v>
      </c>
      <c r="AB137" s="165">
        <v>10</v>
      </c>
      <c r="AC137" s="165">
        <v>23</v>
      </c>
      <c r="AD137" s="170" t="b">
        <f>IF(ISBLANK(GroupMember[[#This Row],[1. Identifiant interne d’exploitation agricole*]]),"",IF(ISERROR(MATCH(GroupMember[[#This Row],[1. Identifiant interne d’exploitation agricole*]],CertifiedCrop[1. Identifiant interne d’exploitation agricole*],0)),FALSE,TRUE))</f>
        <v>1</v>
      </c>
      <c r="AE137" s="170" t="b">
        <f>IF(ISBLANK(GroupMember[[#This Row],[1. Identifiant interne d’exploitation agricole*]]),"",IF(ISERROR(MATCH(GroupMember[[#This Row],[1. Identifiant interne d’exploitation agricole*]],FarmUnit[1. Identifiant interne d’exploitation agricole*],0)),FALSE,TRUE))</f>
        <v>1</v>
      </c>
      <c r="AF137" s="11" t="str">
        <f t="shared" si="8"/>
        <v>WOHI  LOPEZ</v>
      </c>
      <c r="AG137" s="171" t="str">
        <f t="shared" si="9"/>
        <v>23/10/2021</v>
      </c>
      <c r="AH137" s="59">
        <f t="shared" si="11"/>
        <v>3</v>
      </c>
      <c r="AI137" s="57">
        <f t="shared" si="10"/>
        <v>0</v>
      </c>
    </row>
    <row r="138" spans="1:35" ht="13.5" x14ac:dyDescent="0.25">
      <c r="A138" s="160" t="s">
        <v>1125</v>
      </c>
      <c r="B138" s="160" t="s">
        <v>667</v>
      </c>
      <c r="C138" s="160" t="s">
        <v>1125</v>
      </c>
      <c r="D138" s="160" t="s">
        <v>854</v>
      </c>
      <c r="E138" s="160" t="s">
        <v>669</v>
      </c>
      <c r="F138" s="160" t="s">
        <v>670</v>
      </c>
      <c r="G138" s="160" t="s">
        <v>671</v>
      </c>
      <c r="H138" s="161">
        <v>7</v>
      </c>
      <c r="I138" s="160" t="s">
        <v>3365</v>
      </c>
      <c r="J138" s="160">
        <v>1</v>
      </c>
      <c r="K138" s="161">
        <v>2021</v>
      </c>
      <c r="L138" s="169" t="s">
        <v>1126</v>
      </c>
      <c r="M138" s="169" t="s">
        <v>856</v>
      </c>
      <c r="N138" s="162" t="s">
        <v>1127</v>
      </c>
      <c r="O138" s="160" t="s">
        <v>1128</v>
      </c>
      <c r="P138" s="160" t="s">
        <v>675</v>
      </c>
      <c r="Q138" s="163" t="s">
        <v>667</v>
      </c>
      <c r="R138" s="160">
        <v>6</v>
      </c>
      <c r="S138" s="160"/>
      <c r="T138" s="169"/>
      <c r="U138" s="160"/>
      <c r="V138" s="160"/>
      <c r="W138" s="160"/>
      <c r="X138" s="161">
        <v>0</v>
      </c>
      <c r="Y138" s="161">
        <v>0</v>
      </c>
      <c r="Z138" s="164" t="s">
        <v>676</v>
      </c>
      <c r="AA138" s="165">
        <v>2021</v>
      </c>
      <c r="AB138" s="165">
        <v>11</v>
      </c>
      <c r="AC138" s="165">
        <v>2</v>
      </c>
      <c r="AD138" s="170" t="b">
        <f>IF(ISBLANK(GroupMember[[#This Row],[1. Identifiant interne d’exploitation agricole*]]),"",IF(ISERROR(MATCH(GroupMember[[#This Row],[1. Identifiant interne d’exploitation agricole*]],CertifiedCrop[1. Identifiant interne d’exploitation agricole*],0)),FALSE,TRUE))</f>
        <v>1</v>
      </c>
      <c r="AE138" s="170" t="b">
        <f>IF(ISBLANK(GroupMember[[#This Row],[1. Identifiant interne d’exploitation agricole*]]),"",IF(ISERROR(MATCH(GroupMember[[#This Row],[1. Identifiant interne d’exploitation agricole*]],FarmUnit[1. Identifiant interne d’exploitation agricole*],0)),FALSE,TRUE))</f>
        <v>1</v>
      </c>
      <c r="AF138" s="11" t="str">
        <f t="shared" si="8"/>
        <v>DOUATY  GBONGUE</v>
      </c>
      <c r="AG138" s="171" t="str">
        <f t="shared" si="9"/>
        <v>2/11/2021</v>
      </c>
      <c r="AH138" s="59">
        <f t="shared" si="11"/>
        <v>3</v>
      </c>
      <c r="AI138" s="57">
        <f t="shared" si="10"/>
        <v>0</v>
      </c>
    </row>
    <row r="139" spans="1:35" ht="13.5" x14ac:dyDescent="0.25">
      <c r="A139" s="160" t="s">
        <v>1129</v>
      </c>
      <c r="B139" s="160" t="s">
        <v>667</v>
      </c>
      <c r="C139" s="160" t="s">
        <v>1129</v>
      </c>
      <c r="D139" s="160" t="s">
        <v>668</v>
      </c>
      <c r="E139" s="160" t="s">
        <v>669</v>
      </c>
      <c r="F139" s="160" t="s">
        <v>670</v>
      </c>
      <c r="G139" s="160" t="s">
        <v>671</v>
      </c>
      <c r="H139" s="161">
        <v>4</v>
      </c>
      <c r="I139" s="160" t="s">
        <v>3365</v>
      </c>
      <c r="J139" s="160">
        <v>1</v>
      </c>
      <c r="K139" s="161">
        <v>2021</v>
      </c>
      <c r="L139" s="169" t="s">
        <v>1130</v>
      </c>
      <c r="M139" s="169" t="s">
        <v>840</v>
      </c>
      <c r="N139" s="162" t="s">
        <v>667</v>
      </c>
      <c r="O139" s="160" t="s">
        <v>667</v>
      </c>
      <c r="P139" s="160" t="s">
        <v>675</v>
      </c>
      <c r="Q139" s="163">
        <v>23795</v>
      </c>
      <c r="R139" s="160">
        <v>4</v>
      </c>
      <c r="S139" s="160"/>
      <c r="T139" s="169"/>
      <c r="U139" s="160"/>
      <c r="V139" s="160"/>
      <c r="W139" s="160"/>
      <c r="X139" s="161">
        <v>0</v>
      </c>
      <c r="Y139" s="161">
        <v>0</v>
      </c>
      <c r="Z139" s="164" t="s">
        <v>676</v>
      </c>
      <c r="AA139" s="165">
        <v>2021</v>
      </c>
      <c r="AB139" s="165">
        <v>10</v>
      </c>
      <c r="AC139" s="165">
        <v>13</v>
      </c>
      <c r="AD139" s="170" t="b">
        <f>IF(ISBLANK(GroupMember[[#This Row],[1. Identifiant interne d’exploitation agricole*]]),"",IF(ISERROR(MATCH(GroupMember[[#This Row],[1. Identifiant interne d’exploitation agricole*]],CertifiedCrop[1. Identifiant interne d’exploitation agricole*],0)),FALSE,TRUE))</f>
        <v>1</v>
      </c>
      <c r="AE139" s="170" t="b">
        <f>IF(ISBLANK(GroupMember[[#This Row],[1. Identifiant interne d’exploitation agricole*]]),"",IF(ISERROR(MATCH(GroupMember[[#This Row],[1. Identifiant interne d’exploitation agricole*]],FarmUnit[1. Identifiant interne d’exploitation agricole*],0)),FALSE,TRUE))</f>
        <v>1</v>
      </c>
      <c r="AF139" s="11" t="str">
        <f t="shared" si="8"/>
        <v>GBANDA DIOMANDE</v>
      </c>
      <c r="AG139" s="171" t="str">
        <f t="shared" si="9"/>
        <v>13/10/2021</v>
      </c>
      <c r="AH139" s="59">
        <f t="shared" si="11"/>
        <v>3</v>
      </c>
      <c r="AI139" s="57">
        <f t="shared" si="10"/>
        <v>0</v>
      </c>
    </row>
    <row r="140" spans="1:35" ht="13.5" x14ac:dyDescent="0.25">
      <c r="A140" s="160" t="s">
        <v>1131</v>
      </c>
      <c r="B140" s="160" t="s">
        <v>667</v>
      </c>
      <c r="C140" s="160" t="s">
        <v>1131</v>
      </c>
      <c r="D140" s="160" t="s">
        <v>854</v>
      </c>
      <c r="E140" s="160" t="s">
        <v>669</v>
      </c>
      <c r="F140" s="160" t="s">
        <v>670</v>
      </c>
      <c r="G140" s="160" t="s">
        <v>671</v>
      </c>
      <c r="H140" s="161">
        <v>6</v>
      </c>
      <c r="I140" s="160" t="s">
        <v>3365</v>
      </c>
      <c r="J140" s="160">
        <v>1</v>
      </c>
      <c r="K140" s="161">
        <v>2021</v>
      </c>
      <c r="L140" s="169" t="s">
        <v>737</v>
      </c>
      <c r="M140" s="169" t="s">
        <v>790</v>
      </c>
      <c r="N140" s="162" t="s">
        <v>667</v>
      </c>
      <c r="O140" s="160" t="s">
        <v>1132</v>
      </c>
      <c r="P140" s="160" t="s">
        <v>675</v>
      </c>
      <c r="Q140" s="163">
        <v>25225</v>
      </c>
      <c r="R140" s="160">
        <v>5</v>
      </c>
      <c r="S140" s="160"/>
      <c r="T140" s="169"/>
      <c r="U140" s="160"/>
      <c r="V140" s="160"/>
      <c r="W140" s="160"/>
      <c r="X140" s="161">
        <v>0</v>
      </c>
      <c r="Y140" s="161">
        <v>0</v>
      </c>
      <c r="Z140" s="164" t="s">
        <v>676</v>
      </c>
      <c r="AA140" s="165">
        <v>2021</v>
      </c>
      <c r="AB140" s="165">
        <v>10</v>
      </c>
      <c r="AC140" s="165">
        <v>19</v>
      </c>
      <c r="AD140" s="170" t="b">
        <f>IF(ISBLANK(GroupMember[[#This Row],[1. Identifiant interne d’exploitation agricole*]]),"",IF(ISERROR(MATCH(GroupMember[[#This Row],[1. Identifiant interne d’exploitation agricole*]],CertifiedCrop[1. Identifiant interne d’exploitation agricole*],0)),FALSE,TRUE))</f>
        <v>1</v>
      </c>
      <c r="AE140" s="170" t="b">
        <f>IF(ISBLANK(GroupMember[[#This Row],[1. Identifiant interne d’exploitation agricole*]]),"",IF(ISERROR(MATCH(GroupMember[[#This Row],[1. Identifiant interne d’exploitation agricole*]],FarmUnit[1. Identifiant interne d’exploitation agricole*],0)),FALSE,TRUE))</f>
        <v>1</v>
      </c>
      <c r="AF140" s="11" t="str">
        <f t="shared" si="8"/>
        <v>BAMBA  LOUA</v>
      </c>
      <c r="AG140" s="171" t="str">
        <f t="shared" si="9"/>
        <v>19/10/2021</v>
      </c>
      <c r="AH140" s="59">
        <f t="shared" si="11"/>
        <v>3</v>
      </c>
      <c r="AI140" s="57">
        <f t="shared" si="10"/>
        <v>0</v>
      </c>
    </row>
    <row r="141" spans="1:35" ht="13.5" x14ac:dyDescent="0.25">
      <c r="A141" s="160" t="s">
        <v>1133</v>
      </c>
      <c r="B141" s="160" t="s">
        <v>667</v>
      </c>
      <c r="C141" s="160" t="s">
        <v>1133</v>
      </c>
      <c r="D141" s="160" t="s">
        <v>854</v>
      </c>
      <c r="E141" s="160" t="s">
        <v>669</v>
      </c>
      <c r="F141" s="160" t="s">
        <v>670</v>
      </c>
      <c r="G141" s="160" t="s">
        <v>671</v>
      </c>
      <c r="H141" s="161">
        <v>7</v>
      </c>
      <c r="I141" s="160" t="s">
        <v>3365</v>
      </c>
      <c r="J141" s="160">
        <v>1</v>
      </c>
      <c r="K141" s="161">
        <v>2021</v>
      </c>
      <c r="L141" s="169" t="s">
        <v>790</v>
      </c>
      <c r="M141" s="169" t="s">
        <v>1134</v>
      </c>
      <c r="N141" s="162" t="s">
        <v>1135</v>
      </c>
      <c r="O141" s="160" t="s">
        <v>1136</v>
      </c>
      <c r="P141" s="160" t="s">
        <v>675</v>
      </c>
      <c r="Q141" s="163">
        <v>23377</v>
      </c>
      <c r="R141" s="160">
        <v>5</v>
      </c>
      <c r="S141" s="160"/>
      <c r="T141" s="169"/>
      <c r="U141" s="160"/>
      <c r="V141" s="160"/>
      <c r="W141" s="160"/>
      <c r="X141" s="161">
        <v>0</v>
      </c>
      <c r="Y141" s="161">
        <v>0</v>
      </c>
      <c r="Z141" s="164" t="s">
        <v>676</v>
      </c>
      <c r="AA141" s="165">
        <v>2021</v>
      </c>
      <c r="AB141" s="165">
        <v>11</v>
      </c>
      <c r="AC141" s="165">
        <v>1</v>
      </c>
      <c r="AD141" s="170" t="b">
        <f>IF(ISBLANK(GroupMember[[#This Row],[1. Identifiant interne d’exploitation agricole*]]),"",IF(ISERROR(MATCH(GroupMember[[#This Row],[1. Identifiant interne d’exploitation agricole*]],CertifiedCrop[1. Identifiant interne d’exploitation agricole*],0)),FALSE,TRUE))</f>
        <v>1</v>
      </c>
      <c r="AE141" s="170" t="b">
        <f>IF(ISBLANK(GroupMember[[#This Row],[1. Identifiant interne d’exploitation agricole*]]),"",IF(ISERROR(MATCH(GroupMember[[#This Row],[1. Identifiant interne d’exploitation agricole*]],FarmUnit[1. Identifiant interne d’exploitation agricole*],0)),FALSE,TRUE))</f>
        <v>1</v>
      </c>
      <c r="AF141" s="11" t="str">
        <f t="shared" si="8"/>
        <v>LOUA SIBANDE</v>
      </c>
      <c r="AG141" s="171" t="str">
        <f t="shared" si="9"/>
        <v>1/11/2021</v>
      </c>
      <c r="AH141" s="59">
        <f t="shared" si="11"/>
        <v>3</v>
      </c>
      <c r="AI141" s="57">
        <f t="shared" si="10"/>
        <v>0</v>
      </c>
    </row>
    <row r="142" spans="1:35" ht="13.5" x14ac:dyDescent="0.25">
      <c r="A142" s="160" t="s">
        <v>1137</v>
      </c>
      <c r="B142" s="160" t="s">
        <v>667</v>
      </c>
      <c r="C142" s="160" t="s">
        <v>1137</v>
      </c>
      <c r="D142" s="160" t="s">
        <v>854</v>
      </c>
      <c r="E142" s="160" t="s">
        <v>669</v>
      </c>
      <c r="F142" s="160" t="s">
        <v>670</v>
      </c>
      <c r="G142" s="160" t="s">
        <v>671</v>
      </c>
      <c r="H142" s="161">
        <v>6</v>
      </c>
      <c r="I142" s="160" t="s">
        <v>3365</v>
      </c>
      <c r="J142" s="160">
        <v>1</v>
      </c>
      <c r="K142" s="161">
        <v>2021</v>
      </c>
      <c r="L142" s="169" t="s">
        <v>790</v>
      </c>
      <c r="M142" s="169" t="s">
        <v>1138</v>
      </c>
      <c r="N142" s="162" t="s">
        <v>1139</v>
      </c>
      <c r="O142" s="160" t="s">
        <v>1140</v>
      </c>
      <c r="P142" s="160" t="s">
        <v>675</v>
      </c>
      <c r="Q142" s="163">
        <v>28216</v>
      </c>
      <c r="R142" s="160">
        <v>4</v>
      </c>
      <c r="S142" s="160"/>
      <c r="T142" s="169"/>
      <c r="U142" s="160"/>
      <c r="V142" s="160"/>
      <c r="W142" s="160"/>
      <c r="X142" s="161">
        <v>0</v>
      </c>
      <c r="Y142" s="161">
        <v>0</v>
      </c>
      <c r="Z142" s="164" t="s">
        <v>676</v>
      </c>
      <c r="AA142" s="165">
        <v>2021</v>
      </c>
      <c r="AB142" s="165">
        <v>11</v>
      </c>
      <c r="AC142" s="165">
        <v>3</v>
      </c>
      <c r="AD142" s="170" t="b">
        <f>IF(ISBLANK(GroupMember[[#This Row],[1. Identifiant interne d’exploitation agricole*]]),"",IF(ISERROR(MATCH(GroupMember[[#This Row],[1. Identifiant interne d’exploitation agricole*]],CertifiedCrop[1. Identifiant interne d’exploitation agricole*],0)),FALSE,TRUE))</f>
        <v>1</v>
      </c>
      <c r="AE142" s="170" t="b">
        <f>IF(ISBLANK(GroupMember[[#This Row],[1. Identifiant interne d’exploitation agricole*]]),"",IF(ISERROR(MATCH(GroupMember[[#This Row],[1. Identifiant interne d’exploitation agricole*]],FarmUnit[1. Identifiant interne d’exploitation agricole*],0)),FALSE,TRUE))</f>
        <v>1</v>
      </c>
      <c r="AF142" s="11" t="str">
        <f t="shared" si="8"/>
        <v>LOUA BLAKYS DROH</v>
      </c>
      <c r="AG142" s="171" t="str">
        <f t="shared" si="9"/>
        <v>3/11/2021</v>
      </c>
      <c r="AH142" s="59">
        <f t="shared" si="11"/>
        <v>3</v>
      </c>
      <c r="AI142" s="57">
        <f t="shared" si="10"/>
        <v>0</v>
      </c>
    </row>
    <row r="143" spans="1:35" ht="13.5" x14ac:dyDescent="0.25">
      <c r="A143" s="160" t="s">
        <v>1141</v>
      </c>
      <c r="B143" s="160" t="s">
        <v>667</v>
      </c>
      <c r="C143" s="160" t="s">
        <v>1141</v>
      </c>
      <c r="D143" s="160" t="s">
        <v>668</v>
      </c>
      <c r="E143" s="160" t="s">
        <v>669</v>
      </c>
      <c r="F143" s="160" t="s">
        <v>670</v>
      </c>
      <c r="G143" s="160" t="s">
        <v>671</v>
      </c>
      <c r="H143" s="161">
        <v>9</v>
      </c>
      <c r="I143" s="160" t="s">
        <v>3365</v>
      </c>
      <c r="J143" s="160">
        <v>1</v>
      </c>
      <c r="K143" s="161">
        <v>2021</v>
      </c>
      <c r="L143" s="169" t="s">
        <v>840</v>
      </c>
      <c r="M143" s="169" t="s">
        <v>1142</v>
      </c>
      <c r="N143" s="162" t="s">
        <v>1143</v>
      </c>
      <c r="O143" s="160" t="s">
        <v>667</v>
      </c>
      <c r="P143" s="160" t="s">
        <v>675</v>
      </c>
      <c r="Q143" s="163">
        <v>28522</v>
      </c>
      <c r="R143" s="160">
        <v>5</v>
      </c>
      <c r="S143" s="160"/>
      <c r="T143" s="169"/>
      <c r="U143" s="160"/>
      <c r="V143" s="160"/>
      <c r="W143" s="160"/>
      <c r="X143" s="161">
        <v>0</v>
      </c>
      <c r="Y143" s="161">
        <v>0</v>
      </c>
      <c r="Z143" s="164" t="s">
        <v>676</v>
      </c>
      <c r="AA143" s="165">
        <v>2021</v>
      </c>
      <c r="AB143" s="165">
        <v>10</v>
      </c>
      <c r="AC143" s="165">
        <v>18</v>
      </c>
      <c r="AD143" s="170" t="b">
        <f>IF(ISBLANK(GroupMember[[#This Row],[1. Identifiant interne d’exploitation agricole*]]),"",IF(ISERROR(MATCH(GroupMember[[#This Row],[1. Identifiant interne d’exploitation agricole*]],CertifiedCrop[1. Identifiant interne d’exploitation agricole*],0)),FALSE,TRUE))</f>
        <v>1</v>
      </c>
      <c r="AE143" s="170" t="b">
        <f>IF(ISBLANK(GroupMember[[#This Row],[1. Identifiant interne d’exploitation agricole*]]),"",IF(ISERROR(MATCH(GroupMember[[#This Row],[1. Identifiant interne d’exploitation agricole*]],FarmUnit[1. Identifiant interne d’exploitation agricole*],0)),FALSE,TRUE))</f>
        <v>1</v>
      </c>
      <c r="AF143" s="11" t="str">
        <f t="shared" si="8"/>
        <v>DIOMANDE BIE HUBERSON</v>
      </c>
      <c r="AG143" s="171" t="str">
        <f t="shared" si="9"/>
        <v>18/10/2021</v>
      </c>
      <c r="AH143" s="59">
        <f t="shared" si="11"/>
        <v>4</v>
      </c>
      <c r="AI143" s="57">
        <f t="shared" si="10"/>
        <v>0</v>
      </c>
    </row>
    <row r="144" spans="1:35" ht="13.5" x14ac:dyDescent="0.25">
      <c r="A144" s="160" t="s">
        <v>1144</v>
      </c>
      <c r="B144" s="160" t="s">
        <v>667</v>
      </c>
      <c r="C144" s="160" t="s">
        <v>1144</v>
      </c>
      <c r="D144" s="160" t="s">
        <v>854</v>
      </c>
      <c r="E144" s="160" t="s">
        <v>669</v>
      </c>
      <c r="F144" s="160" t="s">
        <v>670</v>
      </c>
      <c r="G144" s="160" t="s">
        <v>671</v>
      </c>
      <c r="H144" s="161">
        <v>5</v>
      </c>
      <c r="I144" s="160" t="s">
        <v>3365</v>
      </c>
      <c r="J144" s="160">
        <v>1</v>
      </c>
      <c r="K144" s="161">
        <v>2021</v>
      </c>
      <c r="L144" s="169" t="s">
        <v>1145</v>
      </c>
      <c r="M144" s="169" t="s">
        <v>1146</v>
      </c>
      <c r="N144" s="162" t="s">
        <v>1147</v>
      </c>
      <c r="O144" s="160" t="s">
        <v>1148</v>
      </c>
      <c r="P144" s="160" t="s">
        <v>675</v>
      </c>
      <c r="Q144" s="163">
        <v>36192</v>
      </c>
      <c r="R144" s="160">
        <v>8</v>
      </c>
      <c r="S144" s="160"/>
      <c r="T144" s="169"/>
      <c r="U144" s="160"/>
      <c r="V144" s="160"/>
      <c r="W144" s="160"/>
      <c r="X144" s="161">
        <v>0</v>
      </c>
      <c r="Y144" s="161">
        <v>0</v>
      </c>
      <c r="Z144" s="164" t="s">
        <v>676</v>
      </c>
      <c r="AA144" s="165">
        <v>2021</v>
      </c>
      <c r="AB144" s="165">
        <v>11</v>
      </c>
      <c r="AC144" s="165">
        <v>1</v>
      </c>
      <c r="AD144" s="170" t="b">
        <f>IF(ISBLANK(GroupMember[[#This Row],[1. Identifiant interne d’exploitation agricole*]]),"",IF(ISERROR(MATCH(GroupMember[[#This Row],[1. Identifiant interne d’exploitation agricole*]],CertifiedCrop[1. Identifiant interne d’exploitation agricole*],0)),FALSE,TRUE))</f>
        <v>1</v>
      </c>
      <c r="AE144" s="170" t="b">
        <f>IF(ISBLANK(GroupMember[[#This Row],[1. Identifiant interne d’exploitation agricole*]]),"",IF(ISERROR(MATCH(GroupMember[[#This Row],[1. Identifiant interne d’exploitation agricole*]],FarmUnit[1. Identifiant interne d’exploitation agricole*],0)),FALSE,TRUE))</f>
        <v>1</v>
      </c>
      <c r="AF144" s="11" t="str">
        <f t="shared" si="8"/>
        <v>SAHI DON VALERY</v>
      </c>
      <c r="AG144" s="171" t="str">
        <f t="shared" si="9"/>
        <v>1/11/2021</v>
      </c>
      <c r="AH144" s="59">
        <f t="shared" si="11"/>
        <v>3</v>
      </c>
      <c r="AI144" s="57">
        <f t="shared" si="10"/>
        <v>0</v>
      </c>
    </row>
    <row r="145" spans="1:35" ht="13.5" x14ac:dyDescent="0.25">
      <c r="A145" s="160" t="s">
        <v>1149</v>
      </c>
      <c r="B145" s="160" t="s">
        <v>667</v>
      </c>
      <c r="C145" s="160" t="s">
        <v>1149</v>
      </c>
      <c r="D145" s="160" t="s">
        <v>854</v>
      </c>
      <c r="E145" s="160" t="s">
        <v>669</v>
      </c>
      <c r="F145" s="160" t="s">
        <v>670</v>
      </c>
      <c r="G145" s="160" t="s">
        <v>671</v>
      </c>
      <c r="H145" s="161">
        <v>5</v>
      </c>
      <c r="I145" s="160" t="s">
        <v>3365</v>
      </c>
      <c r="J145" s="160">
        <v>1</v>
      </c>
      <c r="K145" s="161">
        <v>2021</v>
      </c>
      <c r="L145" s="169" t="s">
        <v>1150</v>
      </c>
      <c r="M145" s="169" t="s">
        <v>1151</v>
      </c>
      <c r="N145" s="162" t="s">
        <v>1152</v>
      </c>
      <c r="O145" s="160" t="s">
        <v>1153</v>
      </c>
      <c r="P145" s="160" t="s">
        <v>675</v>
      </c>
      <c r="Q145" s="163">
        <v>31533</v>
      </c>
      <c r="R145" s="160">
        <v>4</v>
      </c>
      <c r="S145" s="160"/>
      <c r="T145" s="169"/>
      <c r="U145" s="160"/>
      <c r="V145" s="160"/>
      <c r="W145" s="160"/>
      <c r="X145" s="161">
        <v>0</v>
      </c>
      <c r="Y145" s="161">
        <v>0</v>
      </c>
      <c r="Z145" s="164" t="s">
        <v>676</v>
      </c>
      <c r="AA145" s="165">
        <v>2021</v>
      </c>
      <c r="AB145" s="165">
        <v>11</v>
      </c>
      <c r="AC145" s="165">
        <v>1</v>
      </c>
      <c r="AD145" s="170" t="b">
        <f>IF(ISBLANK(GroupMember[[#This Row],[1. Identifiant interne d’exploitation agricole*]]),"",IF(ISERROR(MATCH(GroupMember[[#This Row],[1. Identifiant interne d’exploitation agricole*]],CertifiedCrop[1. Identifiant interne d’exploitation agricole*],0)),FALSE,TRUE))</f>
        <v>1</v>
      </c>
      <c r="AE145" s="170" t="b">
        <f>IF(ISBLANK(GroupMember[[#This Row],[1. Identifiant interne d’exploitation agricole*]]),"",IF(ISERROR(MATCH(GroupMember[[#This Row],[1. Identifiant interne d’exploitation agricole*]],FarmUnit[1. Identifiant interne d’exploitation agricole*],0)),FALSE,TRUE))</f>
        <v>1</v>
      </c>
      <c r="AF145" s="11" t="str">
        <f t="shared" si="8"/>
        <v>SAHI  SOGBE FRANCOIS</v>
      </c>
      <c r="AG145" s="171" t="str">
        <f t="shared" si="9"/>
        <v>1/11/2021</v>
      </c>
      <c r="AH145" s="59">
        <f t="shared" si="11"/>
        <v>3</v>
      </c>
      <c r="AI145" s="57">
        <f t="shared" si="10"/>
        <v>0</v>
      </c>
    </row>
    <row r="146" spans="1:35" ht="13.5" x14ac:dyDescent="0.25">
      <c r="A146" s="160" t="s">
        <v>1154</v>
      </c>
      <c r="B146" s="160" t="s">
        <v>667</v>
      </c>
      <c r="C146" s="160" t="s">
        <v>1154</v>
      </c>
      <c r="D146" s="160" t="s">
        <v>854</v>
      </c>
      <c r="E146" s="160" t="s">
        <v>669</v>
      </c>
      <c r="F146" s="160" t="s">
        <v>670</v>
      </c>
      <c r="G146" s="160" t="s">
        <v>671</v>
      </c>
      <c r="H146" s="161">
        <v>8</v>
      </c>
      <c r="I146" s="160" t="s">
        <v>3365</v>
      </c>
      <c r="J146" s="160">
        <v>1</v>
      </c>
      <c r="K146" s="161">
        <v>2021</v>
      </c>
      <c r="L146" s="169" t="s">
        <v>683</v>
      </c>
      <c r="M146" s="169" t="s">
        <v>1155</v>
      </c>
      <c r="N146" s="162" t="s">
        <v>1156</v>
      </c>
      <c r="O146" s="160" t="s">
        <v>1157</v>
      </c>
      <c r="P146" s="160" t="s">
        <v>675</v>
      </c>
      <c r="Q146" s="163">
        <v>36192</v>
      </c>
      <c r="R146" s="160">
        <v>3</v>
      </c>
      <c r="S146" s="160"/>
      <c r="T146" s="169"/>
      <c r="U146" s="160"/>
      <c r="V146" s="160"/>
      <c r="W146" s="160"/>
      <c r="X146" s="161">
        <v>0</v>
      </c>
      <c r="Y146" s="161">
        <v>0</v>
      </c>
      <c r="Z146" s="164" t="s">
        <v>676</v>
      </c>
      <c r="AA146" s="165">
        <v>2021</v>
      </c>
      <c r="AB146" s="165">
        <v>11</v>
      </c>
      <c r="AC146" s="165">
        <v>22</v>
      </c>
      <c r="AD146" s="170" t="b">
        <f>IF(ISBLANK(GroupMember[[#This Row],[1. Identifiant interne d’exploitation agricole*]]),"",IF(ISERROR(MATCH(GroupMember[[#This Row],[1. Identifiant interne d’exploitation agricole*]],CertifiedCrop[1. Identifiant interne d’exploitation agricole*],0)),FALSE,TRUE))</f>
        <v>1</v>
      </c>
      <c r="AE146" s="170" t="b">
        <f>IF(ISBLANK(GroupMember[[#This Row],[1. Identifiant interne d’exploitation agricole*]]),"",IF(ISERROR(MATCH(GroupMember[[#This Row],[1. Identifiant interne d’exploitation agricole*]],FarmUnit[1. Identifiant interne d’exploitation agricole*],0)),FALSE,TRUE))</f>
        <v>1</v>
      </c>
      <c r="AF146" s="11" t="str">
        <f t="shared" si="8"/>
        <v>SOUMAHORO  LOUA (DINGOUIN)</v>
      </c>
      <c r="AG146" s="171" t="str">
        <f t="shared" si="9"/>
        <v>22/11/2021</v>
      </c>
      <c r="AH146" s="59">
        <f t="shared" si="11"/>
        <v>3</v>
      </c>
      <c r="AI146" s="57">
        <f t="shared" si="10"/>
        <v>0</v>
      </c>
    </row>
    <row r="147" spans="1:35" ht="13.5" x14ac:dyDescent="0.25">
      <c r="A147" s="160" t="s">
        <v>1158</v>
      </c>
      <c r="B147" s="160" t="s">
        <v>667</v>
      </c>
      <c r="C147" s="160" t="s">
        <v>1158</v>
      </c>
      <c r="D147" s="160" t="s">
        <v>854</v>
      </c>
      <c r="E147" s="160" t="s">
        <v>669</v>
      </c>
      <c r="F147" s="160" t="s">
        <v>670</v>
      </c>
      <c r="G147" s="160" t="s">
        <v>671</v>
      </c>
      <c r="H147" s="161">
        <v>5</v>
      </c>
      <c r="I147" s="160" t="s">
        <v>3365</v>
      </c>
      <c r="J147" s="160">
        <v>1</v>
      </c>
      <c r="K147" s="161">
        <v>2021</v>
      </c>
      <c r="L147" s="169" t="s">
        <v>689</v>
      </c>
      <c r="M147" s="169" t="s">
        <v>1159</v>
      </c>
      <c r="N147" s="162" t="s">
        <v>1160</v>
      </c>
      <c r="O147" s="160" t="s">
        <v>1161</v>
      </c>
      <c r="P147" s="160" t="s">
        <v>675</v>
      </c>
      <c r="Q147" s="163">
        <v>25659</v>
      </c>
      <c r="R147" s="160">
        <v>4</v>
      </c>
      <c r="S147" s="160"/>
      <c r="T147" s="169"/>
      <c r="U147" s="160"/>
      <c r="V147" s="160"/>
      <c r="W147" s="160"/>
      <c r="X147" s="161">
        <v>0</v>
      </c>
      <c r="Y147" s="161">
        <v>0</v>
      </c>
      <c r="Z147" s="164" t="s">
        <v>676</v>
      </c>
      <c r="AA147" s="165">
        <v>2021</v>
      </c>
      <c r="AB147" s="165">
        <v>11</v>
      </c>
      <c r="AC147" s="165">
        <v>22</v>
      </c>
      <c r="AD147" s="170" t="b">
        <f>IF(ISBLANK(GroupMember[[#This Row],[1. Identifiant interne d’exploitation agricole*]]),"",IF(ISERROR(MATCH(GroupMember[[#This Row],[1. Identifiant interne d’exploitation agricole*]],CertifiedCrop[1. Identifiant interne d’exploitation agricole*],0)),FALSE,TRUE))</f>
        <v>1</v>
      </c>
      <c r="AE147" s="170" t="b">
        <f>IF(ISBLANK(GroupMember[[#This Row],[1. Identifiant interne d’exploitation agricole*]]),"",IF(ISERROR(MATCH(GroupMember[[#This Row],[1. Identifiant interne d’exploitation agricole*]],FarmUnit[1. Identifiant interne d’exploitation agricole*],0)),FALSE,TRUE))</f>
        <v>1</v>
      </c>
      <c r="AF147" s="11" t="str">
        <f t="shared" si="8"/>
        <v>DIOMANDE  LOUA ETIENNE</v>
      </c>
      <c r="AG147" s="171" t="str">
        <f t="shared" si="9"/>
        <v>22/11/2021</v>
      </c>
      <c r="AH147" s="59">
        <f t="shared" si="11"/>
        <v>3</v>
      </c>
      <c r="AI147" s="57">
        <f t="shared" si="10"/>
        <v>0</v>
      </c>
    </row>
    <row r="148" spans="1:35" ht="13.5" x14ac:dyDescent="0.25">
      <c r="A148" s="160" t="s">
        <v>1162</v>
      </c>
      <c r="B148" s="160" t="s">
        <v>667</v>
      </c>
      <c r="C148" s="160" t="s">
        <v>1162</v>
      </c>
      <c r="D148" s="160" t="s">
        <v>854</v>
      </c>
      <c r="E148" s="160" t="s">
        <v>669</v>
      </c>
      <c r="F148" s="160" t="s">
        <v>670</v>
      </c>
      <c r="G148" s="160" t="s">
        <v>671</v>
      </c>
      <c r="H148" s="161">
        <v>6</v>
      </c>
      <c r="I148" s="160" t="s">
        <v>3365</v>
      </c>
      <c r="J148" s="160">
        <v>1</v>
      </c>
      <c r="K148" s="161">
        <v>2021</v>
      </c>
      <c r="L148" s="169" t="s">
        <v>932</v>
      </c>
      <c r="M148" s="169" t="s">
        <v>1163</v>
      </c>
      <c r="N148" s="162" t="s">
        <v>1164</v>
      </c>
      <c r="O148" s="160" t="s">
        <v>1165</v>
      </c>
      <c r="P148" s="160" t="s">
        <v>675</v>
      </c>
      <c r="Q148" s="163">
        <v>22068</v>
      </c>
      <c r="R148" s="160">
        <v>10</v>
      </c>
      <c r="S148" s="160"/>
      <c r="T148" s="169"/>
      <c r="U148" s="160"/>
      <c r="V148" s="160"/>
      <c r="W148" s="160"/>
      <c r="X148" s="161">
        <v>0</v>
      </c>
      <c r="Y148" s="161">
        <v>0</v>
      </c>
      <c r="Z148" s="164" t="s">
        <v>676</v>
      </c>
      <c r="AA148" s="165">
        <v>2021</v>
      </c>
      <c r="AB148" s="165">
        <v>11</v>
      </c>
      <c r="AC148" s="165">
        <v>22</v>
      </c>
      <c r="AD148" s="170" t="b">
        <f>IF(ISBLANK(GroupMember[[#This Row],[1. Identifiant interne d’exploitation agricole*]]),"",IF(ISERROR(MATCH(GroupMember[[#This Row],[1. Identifiant interne d’exploitation agricole*]],CertifiedCrop[1. Identifiant interne d’exploitation agricole*],0)),FALSE,TRUE))</f>
        <v>1</v>
      </c>
      <c r="AE148" s="170" t="b">
        <f>IF(ISBLANK(GroupMember[[#This Row],[1. Identifiant interne d’exploitation agricole*]]),"",IF(ISERROR(MATCH(GroupMember[[#This Row],[1. Identifiant interne d’exploitation agricole*]],FarmUnit[1. Identifiant interne d’exploitation agricole*],0)),FALSE,TRUE))</f>
        <v>1</v>
      </c>
      <c r="AF148" s="11" t="str">
        <f t="shared" si="8"/>
        <v>KESSE  VALENTIN</v>
      </c>
      <c r="AG148" s="171" t="str">
        <f t="shared" si="9"/>
        <v>22/11/2021</v>
      </c>
      <c r="AH148" s="59">
        <f t="shared" si="11"/>
        <v>3</v>
      </c>
      <c r="AI148" s="57">
        <f t="shared" si="10"/>
        <v>0</v>
      </c>
    </row>
    <row r="149" spans="1:35" ht="13.5" x14ac:dyDescent="0.25">
      <c r="A149" s="160" t="s">
        <v>1166</v>
      </c>
      <c r="B149" s="160" t="s">
        <v>667</v>
      </c>
      <c r="C149" s="160" t="s">
        <v>1166</v>
      </c>
      <c r="D149" s="160" t="s">
        <v>854</v>
      </c>
      <c r="E149" s="160" t="s">
        <v>669</v>
      </c>
      <c r="F149" s="160" t="s">
        <v>670</v>
      </c>
      <c r="G149" s="160" t="s">
        <v>671</v>
      </c>
      <c r="H149" s="161">
        <v>5</v>
      </c>
      <c r="I149" s="160" t="s">
        <v>3365</v>
      </c>
      <c r="J149" s="160">
        <v>1</v>
      </c>
      <c r="K149" s="161">
        <v>2021</v>
      </c>
      <c r="L149" s="169" t="s">
        <v>1167</v>
      </c>
      <c r="M149" s="169" t="s">
        <v>1168</v>
      </c>
      <c r="N149" s="162" t="s">
        <v>1169</v>
      </c>
      <c r="O149" s="160" t="s">
        <v>1170</v>
      </c>
      <c r="P149" s="160" t="s">
        <v>675</v>
      </c>
      <c r="Q149" s="163">
        <v>28246</v>
      </c>
      <c r="R149" s="160">
        <v>6</v>
      </c>
      <c r="S149" s="160"/>
      <c r="T149" s="169"/>
      <c r="U149" s="160"/>
      <c r="V149" s="160"/>
      <c r="W149" s="160"/>
      <c r="X149" s="161">
        <v>0</v>
      </c>
      <c r="Y149" s="161">
        <v>0</v>
      </c>
      <c r="Z149" s="164" t="s">
        <v>676</v>
      </c>
      <c r="AA149" s="165">
        <v>2021</v>
      </c>
      <c r="AB149" s="165">
        <v>11</v>
      </c>
      <c r="AC149" s="165">
        <v>30</v>
      </c>
      <c r="AD149" s="170" t="b">
        <f>IF(ISBLANK(GroupMember[[#This Row],[1. Identifiant interne d’exploitation agricole*]]),"",IF(ISERROR(MATCH(GroupMember[[#This Row],[1. Identifiant interne d’exploitation agricole*]],CertifiedCrop[1. Identifiant interne d’exploitation agricole*],0)),FALSE,TRUE))</f>
        <v>1</v>
      </c>
      <c r="AE149" s="170" t="b">
        <f>IF(ISBLANK(GroupMember[[#This Row],[1. Identifiant interne d’exploitation agricole*]]),"",IF(ISERROR(MATCH(GroupMember[[#This Row],[1. Identifiant interne d’exploitation agricole*]],FarmUnit[1. Identifiant interne d’exploitation agricole*],0)),FALSE,TRUE))</f>
        <v>1</v>
      </c>
      <c r="AF149" s="11" t="str">
        <f t="shared" si="8"/>
        <v>YAO KADIO EPHREM</v>
      </c>
      <c r="AG149" s="171" t="str">
        <f t="shared" si="9"/>
        <v>30/11/2021</v>
      </c>
      <c r="AH149" s="59">
        <f t="shared" si="11"/>
        <v>4</v>
      </c>
      <c r="AI149" s="57">
        <f t="shared" si="10"/>
        <v>0</v>
      </c>
    </row>
    <row r="150" spans="1:35" ht="13.5" x14ac:dyDescent="0.25">
      <c r="A150" s="160" t="s">
        <v>1171</v>
      </c>
      <c r="B150" s="160" t="s">
        <v>667</v>
      </c>
      <c r="C150" s="160" t="s">
        <v>1171</v>
      </c>
      <c r="D150" s="160" t="s">
        <v>854</v>
      </c>
      <c r="E150" s="160" t="s">
        <v>669</v>
      </c>
      <c r="F150" s="160" t="s">
        <v>670</v>
      </c>
      <c r="G150" s="160" t="s">
        <v>671</v>
      </c>
      <c r="H150" s="161">
        <v>4</v>
      </c>
      <c r="I150" s="160" t="s">
        <v>3365</v>
      </c>
      <c r="J150" s="160">
        <v>1</v>
      </c>
      <c r="K150" s="161">
        <v>2021</v>
      </c>
      <c r="L150" s="169" t="s">
        <v>1172</v>
      </c>
      <c r="M150" s="169" t="s">
        <v>1173</v>
      </c>
      <c r="N150" s="162" t="s">
        <v>1174</v>
      </c>
      <c r="O150" s="160" t="s">
        <v>1175</v>
      </c>
      <c r="P150" s="160" t="s">
        <v>675</v>
      </c>
      <c r="Q150" s="163">
        <v>22098</v>
      </c>
      <c r="R150" s="160">
        <v>12</v>
      </c>
      <c r="S150" s="160"/>
      <c r="T150" s="169"/>
      <c r="U150" s="160"/>
      <c r="V150" s="160"/>
      <c r="W150" s="160"/>
      <c r="X150" s="161">
        <v>0</v>
      </c>
      <c r="Y150" s="161">
        <v>0</v>
      </c>
      <c r="Z150" s="164" t="s">
        <v>676</v>
      </c>
      <c r="AA150" s="165">
        <v>2021</v>
      </c>
      <c r="AB150" s="165">
        <v>11</v>
      </c>
      <c r="AC150" s="165">
        <v>30</v>
      </c>
      <c r="AD150" s="170" t="b">
        <f>IF(ISBLANK(GroupMember[[#This Row],[1. Identifiant interne d’exploitation agricole*]]),"",IF(ISERROR(MATCH(GroupMember[[#This Row],[1. Identifiant interne d’exploitation agricole*]],CertifiedCrop[1. Identifiant interne d’exploitation agricole*],0)),FALSE,TRUE))</f>
        <v>1</v>
      </c>
      <c r="AE150" s="170" t="b">
        <f>IF(ISBLANK(GroupMember[[#This Row],[1. Identifiant interne d’exploitation agricole*]]),"",IF(ISERROR(MATCH(GroupMember[[#This Row],[1. Identifiant interne d’exploitation agricole*]],FarmUnit[1. Identifiant interne d’exploitation agricole*],0)),FALSE,TRUE))</f>
        <v>1</v>
      </c>
      <c r="AF150" s="11" t="str">
        <f t="shared" si="8"/>
        <v>TALY  SOUMAHORO</v>
      </c>
      <c r="AG150" s="171" t="str">
        <f t="shared" si="9"/>
        <v>30/11/2021</v>
      </c>
      <c r="AH150" s="59">
        <f t="shared" si="11"/>
        <v>4</v>
      </c>
      <c r="AI150" s="57">
        <f t="shared" si="10"/>
        <v>0</v>
      </c>
    </row>
    <row r="151" spans="1:35" ht="13.5" x14ac:dyDescent="0.25">
      <c r="A151" s="160" t="s">
        <v>1176</v>
      </c>
      <c r="B151" s="160" t="s">
        <v>667</v>
      </c>
      <c r="C151" s="160" t="s">
        <v>1176</v>
      </c>
      <c r="D151" s="160" t="s">
        <v>854</v>
      </c>
      <c r="E151" s="160" t="s">
        <v>669</v>
      </c>
      <c r="F151" s="160" t="s">
        <v>670</v>
      </c>
      <c r="G151" s="160" t="s">
        <v>671</v>
      </c>
      <c r="H151" s="161">
        <v>5.5</v>
      </c>
      <c r="I151" s="160" t="s">
        <v>3365</v>
      </c>
      <c r="J151" s="160">
        <v>1</v>
      </c>
      <c r="K151" s="161">
        <v>2021</v>
      </c>
      <c r="L151" s="169" t="s">
        <v>1177</v>
      </c>
      <c r="M151" s="169" t="s">
        <v>1018</v>
      </c>
      <c r="N151" s="162" t="s">
        <v>1178</v>
      </c>
      <c r="O151" s="160" t="s">
        <v>667</v>
      </c>
      <c r="P151" s="160" t="s">
        <v>675</v>
      </c>
      <c r="Q151" s="163">
        <v>27033</v>
      </c>
      <c r="R151" s="160">
        <v>5</v>
      </c>
      <c r="S151" s="160"/>
      <c r="T151" s="169"/>
      <c r="U151" s="160"/>
      <c r="V151" s="160"/>
      <c r="W151" s="160"/>
      <c r="X151" s="161">
        <v>0</v>
      </c>
      <c r="Y151" s="161">
        <v>0</v>
      </c>
      <c r="Z151" s="164" t="s">
        <v>676</v>
      </c>
      <c r="AA151" s="165">
        <v>2021</v>
      </c>
      <c r="AB151" s="165">
        <v>10</v>
      </c>
      <c r="AC151" s="165">
        <v>26</v>
      </c>
      <c r="AD151" s="170" t="b">
        <f>IF(ISBLANK(GroupMember[[#This Row],[1. Identifiant interne d’exploitation agricole*]]),"",IF(ISERROR(MATCH(GroupMember[[#This Row],[1. Identifiant interne d’exploitation agricole*]],CertifiedCrop[1. Identifiant interne d’exploitation agricole*],0)),FALSE,TRUE))</f>
        <v>1</v>
      </c>
      <c r="AE151" s="170" t="b">
        <f>IF(ISBLANK(GroupMember[[#This Row],[1. Identifiant interne d’exploitation agricole*]]),"",IF(ISERROR(MATCH(GroupMember[[#This Row],[1. Identifiant interne d’exploitation agricole*]],FarmUnit[1. Identifiant interne d’exploitation agricole*],0)),FALSE,TRUE))</f>
        <v>1</v>
      </c>
      <c r="AF151" s="11" t="str">
        <f t="shared" si="8"/>
        <v>GOUE ANDRE</v>
      </c>
      <c r="AG151" s="171" t="str">
        <f t="shared" si="9"/>
        <v>26/10/2021</v>
      </c>
      <c r="AH151" s="59">
        <f t="shared" si="11"/>
        <v>3</v>
      </c>
      <c r="AI151" s="57">
        <f t="shared" si="10"/>
        <v>0</v>
      </c>
    </row>
    <row r="152" spans="1:35" ht="13.5" x14ac:dyDescent="0.25">
      <c r="A152" s="160" t="s">
        <v>1179</v>
      </c>
      <c r="B152" s="160" t="s">
        <v>667</v>
      </c>
      <c r="C152" s="160" t="s">
        <v>1179</v>
      </c>
      <c r="D152" s="160" t="s">
        <v>854</v>
      </c>
      <c r="E152" s="160" t="s">
        <v>669</v>
      </c>
      <c r="F152" s="160" t="s">
        <v>670</v>
      </c>
      <c r="G152" s="160" t="s">
        <v>671</v>
      </c>
      <c r="H152" s="161">
        <v>6</v>
      </c>
      <c r="I152" s="160" t="s">
        <v>3365</v>
      </c>
      <c r="J152" s="160">
        <v>1</v>
      </c>
      <c r="K152" s="161">
        <v>2021</v>
      </c>
      <c r="L152" s="169" t="s">
        <v>679</v>
      </c>
      <c r="M152" s="169" t="s">
        <v>1180</v>
      </c>
      <c r="N152" s="162" t="s">
        <v>1181</v>
      </c>
      <c r="O152" s="160" t="s">
        <v>667</v>
      </c>
      <c r="P152" s="160" t="s">
        <v>675</v>
      </c>
      <c r="Q152" s="163">
        <v>27031</v>
      </c>
      <c r="R152" s="160">
        <v>7</v>
      </c>
      <c r="S152" s="160"/>
      <c r="T152" s="169"/>
      <c r="U152" s="160"/>
      <c r="V152" s="160"/>
      <c r="W152" s="160"/>
      <c r="X152" s="161">
        <v>0</v>
      </c>
      <c r="Y152" s="161">
        <v>0</v>
      </c>
      <c r="Z152" s="164" t="s">
        <v>676</v>
      </c>
      <c r="AA152" s="165">
        <v>2021</v>
      </c>
      <c r="AB152" s="165">
        <v>10</v>
      </c>
      <c r="AC152" s="165">
        <v>26</v>
      </c>
      <c r="AD152" s="170" t="b">
        <f>IF(ISBLANK(GroupMember[[#This Row],[1. Identifiant interne d’exploitation agricole*]]),"",IF(ISERROR(MATCH(GroupMember[[#This Row],[1. Identifiant interne d’exploitation agricole*]],CertifiedCrop[1. Identifiant interne d’exploitation agricole*],0)),FALSE,TRUE))</f>
        <v>1</v>
      </c>
      <c r="AE152" s="170" t="b">
        <f>IF(ISBLANK(GroupMember[[#This Row],[1. Identifiant interne d’exploitation agricole*]]),"",IF(ISERROR(MATCH(GroupMember[[#This Row],[1. Identifiant interne d’exploitation agricole*]],FarmUnit[1. Identifiant interne d’exploitation agricole*],0)),FALSE,TRUE))</f>
        <v>1</v>
      </c>
      <c r="AF152" s="11" t="str">
        <f t="shared" si="8"/>
        <v>GBONGUE  RICHARD</v>
      </c>
      <c r="AG152" s="171" t="str">
        <f t="shared" si="9"/>
        <v>26/10/2021</v>
      </c>
      <c r="AH152" s="59">
        <f t="shared" si="11"/>
        <v>3</v>
      </c>
      <c r="AI152" s="57">
        <f t="shared" si="10"/>
        <v>0</v>
      </c>
    </row>
    <row r="153" spans="1:35" ht="13.5" x14ac:dyDescent="0.25">
      <c r="A153" s="160" t="s">
        <v>1182</v>
      </c>
      <c r="B153" s="160" t="s">
        <v>667</v>
      </c>
      <c r="C153" s="160" t="s">
        <v>1182</v>
      </c>
      <c r="D153" s="160" t="s">
        <v>854</v>
      </c>
      <c r="E153" s="160" t="s">
        <v>669</v>
      </c>
      <c r="F153" s="160" t="s">
        <v>670</v>
      </c>
      <c r="G153" s="160" t="s">
        <v>671</v>
      </c>
      <c r="H153" s="161">
        <v>7</v>
      </c>
      <c r="I153" s="160" t="s">
        <v>3365</v>
      </c>
      <c r="J153" s="160">
        <v>1</v>
      </c>
      <c r="K153" s="161">
        <v>2021</v>
      </c>
      <c r="L153" s="169" t="s">
        <v>734</v>
      </c>
      <c r="M153" s="169" t="s">
        <v>1183</v>
      </c>
      <c r="N153" s="162" t="s">
        <v>1184</v>
      </c>
      <c r="O153" s="160" t="s">
        <v>667</v>
      </c>
      <c r="P153" s="160" t="s">
        <v>675</v>
      </c>
      <c r="Q153" s="163">
        <v>27073</v>
      </c>
      <c r="R153" s="160">
        <v>5</v>
      </c>
      <c r="S153" s="160"/>
      <c r="T153" s="169"/>
      <c r="U153" s="160"/>
      <c r="V153" s="160"/>
      <c r="W153" s="160"/>
      <c r="X153" s="161">
        <v>0</v>
      </c>
      <c r="Y153" s="161">
        <v>0</v>
      </c>
      <c r="Z153" s="164" t="s">
        <v>676</v>
      </c>
      <c r="AA153" s="165">
        <v>2021</v>
      </c>
      <c r="AB153" s="165">
        <v>10</v>
      </c>
      <c r="AC153" s="165">
        <v>26</v>
      </c>
      <c r="AD153" s="170" t="b">
        <f>IF(ISBLANK(GroupMember[[#This Row],[1. Identifiant interne d’exploitation agricole*]]),"",IF(ISERROR(MATCH(GroupMember[[#This Row],[1. Identifiant interne d’exploitation agricole*]],CertifiedCrop[1. Identifiant interne d’exploitation agricole*],0)),FALSE,TRUE))</f>
        <v>1</v>
      </c>
      <c r="AE153" s="170" t="b">
        <f>IF(ISBLANK(GroupMember[[#This Row],[1. Identifiant interne d’exploitation agricole*]]),"",IF(ISERROR(MATCH(GroupMember[[#This Row],[1. Identifiant interne d’exploitation agricole*]],FarmUnit[1. Identifiant interne d’exploitation agricole*],0)),FALSE,TRUE))</f>
        <v>1</v>
      </c>
      <c r="AF153" s="11" t="str">
        <f t="shared" si="8"/>
        <v>DOSSO SIRIKI</v>
      </c>
      <c r="AG153" s="171" t="str">
        <f t="shared" si="9"/>
        <v>26/10/2021</v>
      </c>
      <c r="AH153" s="59">
        <f t="shared" si="11"/>
        <v>3</v>
      </c>
      <c r="AI153" s="57">
        <f t="shared" si="10"/>
        <v>0</v>
      </c>
    </row>
    <row r="154" spans="1:35" ht="13.5" x14ac:dyDescent="0.25">
      <c r="A154" s="160" t="s">
        <v>1185</v>
      </c>
      <c r="B154" s="160" t="s">
        <v>667</v>
      </c>
      <c r="C154" s="160" t="s">
        <v>1185</v>
      </c>
      <c r="D154" s="160" t="s">
        <v>854</v>
      </c>
      <c r="E154" s="160" t="s">
        <v>669</v>
      </c>
      <c r="F154" s="160" t="s">
        <v>670</v>
      </c>
      <c r="G154" s="160" t="s">
        <v>671</v>
      </c>
      <c r="H154" s="161">
        <v>6</v>
      </c>
      <c r="I154" s="160" t="s">
        <v>3365</v>
      </c>
      <c r="J154" s="160">
        <v>1</v>
      </c>
      <c r="K154" s="161">
        <v>2021</v>
      </c>
      <c r="L154" s="169" t="s">
        <v>990</v>
      </c>
      <c r="M154" s="169" t="s">
        <v>1186</v>
      </c>
      <c r="N154" s="162" t="s">
        <v>1187</v>
      </c>
      <c r="O154" s="160" t="s">
        <v>667</v>
      </c>
      <c r="P154" s="160" t="s">
        <v>675</v>
      </c>
      <c r="Q154" s="163">
        <v>28510</v>
      </c>
      <c r="R154" s="160">
        <v>9</v>
      </c>
      <c r="S154" s="160"/>
      <c r="T154" s="169"/>
      <c r="U154" s="160"/>
      <c r="V154" s="160"/>
      <c r="W154" s="160"/>
      <c r="X154" s="161">
        <v>0</v>
      </c>
      <c r="Y154" s="161">
        <v>0</v>
      </c>
      <c r="Z154" s="164" t="s">
        <v>676</v>
      </c>
      <c r="AA154" s="165">
        <v>2021</v>
      </c>
      <c r="AB154" s="165">
        <v>10</v>
      </c>
      <c r="AC154" s="165">
        <v>27</v>
      </c>
      <c r="AD154" s="170" t="b">
        <f>IF(ISBLANK(GroupMember[[#This Row],[1. Identifiant interne d’exploitation agricole*]]),"",IF(ISERROR(MATCH(GroupMember[[#This Row],[1. Identifiant interne d’exploitation agricole*]],CertifiedCrop[1. Identifiant interne d’exploitation agricole*],0)),FALSE,TRUE))</f>
        <v>1</v>
      </c>
      <c r="AE154" s="170" t="b">
        <f>IF(ISBLANK(GroupMember[[#This Row],[1. Identifiant interne d’exploitation agricole*]]),"",IF(ISERROR(MATCH(GroupMember[[#This Row],[1. Identifiant interne d’exploitation agricole*]],FarmUnit[1. Identifiant interne d’exploitation agricole*],0)),FALSE,TRUE))</f>
        <v>1</v>
      </c>
      <c r="AF154" s="11" t="str">
        <f t="shared" si="8"/>
        <v>YAKE  DESIRE</v>
      </c>
      <c r="AG154" s="171" t="str">
        <f t="shared" si="9"/>
        <v>27/10/2021</v>
      </c>
      <c r="AH154" s="59">
        <f t="shared" si="11"/>
        <v>3</v>
      </c>
      <c r="AI154" s="57">
        <f t="shared" si="10"/>
        <v>0</v>
      </c>
    </row>
    <row r="155" spans="1:35" ht="13.5" x14ac:dyDescent="0.25">
      <c r="A155" s="160" t="s">
        <v>1188</v>
      </c>
      <c r="B155" s="160" t="s">
        <v>667</v>
      </c>
      <c r="C155" s="160" t="s">
        <v>1188</v>
      </c>
      <c r="D155" s="160" t="s">
        <v>854</v>
      </c>
      <c r="E155" s="160" t="s">
        <v>669</v>
      </c>
      <c r="F155" s="160" t="s">
        <v>670</v>
      </c>
      <c r="G155" s="160" t="s">
        <v>671</v>
      </c>
      <c r="H155" s="161">
        <v>5</v>
      </c>
      <c r="I155" s="160" t="s">
        <v>3365</v>
      </c>
      <c r="J155" s="160">
        <v>1</v>
      </c>
      <c r="K155" s="161">
        <v>2021</v>
      </c>
      <c r="L155" s="169" t="s">
        <v>889</v>
      </c>
      <c r="M155" s="169" t="s">
        <v>1189</v>
      </c>
      <c r="N155" s="162" t="s">
        <v>1190</v>
      </c>
      <c r="O155" s="160" t="s">
        <v>667</v>
      </c>
      <c r="P155" s="160" t="s">
        <v>675</v>
      </c>
      <c r="Q155" s="163">
        <v>24869</v>
      </c>
      <c r="R155" s="160">
        <v>4</v>
      </c>
      <c r="S155" s="160"/>
      <c r="T155" s="169"/>
      <c r="U155" s="160"/>
      <c r="V155" s="160"/>
      <c r="W155" s="160"/>
      <c r="X155" s="161">
        <v>0</v>
      </c>
      <c r="Y155" s="161">
        <v>0</v>
      </c>
      <c r="Z155" s="164" t="s">
        <v>676</v>
      </c>
      <c r="AA155" s="165">
        <v>2021</v>
      </c>
      <c r="AB155" s="165">
        <v>10</v>
      </c>
      <c r="AC155" s="165">
        <v>27</v>
      </c>
      <c r="AD155" s="170" t="b">
        <f>IF(ISBLANK(GroupMember[[#This Row],[1. Identifiant interne d’exploitation agricole*]]),"",IF(ISERROR(MATCH(GroupMember[[#This Row],[1. Identifiant interne d’exploitation agricole*]],CertifiedCrop[1. Identifiant interne d’exploitation agricole*],0)),FALSE,TRUE))</f>
        <v>1</v>
      </c>
      <c r="AE155" s="170" t="b">
        <f>IF(ISBLANK(GroupMember[[#This Row],[1. Identifiant interne d’exploitation agricole*]]),"",IF(ISERROR(MATCH(GroupMember[[#This Row],[1. Identifiant interne d’exploitation agricole*]],FarmUnit[1. Identifiant interne d’exploitation agricole*],0)),FALSE,TRUE))</f>
        <v>1</v>
      </c>
      <c r="AF155" s="11" t="str">
        <f t="shared" si="8"/>
        <v>TIA TIEMOKO VENANCE</v>
      </c>
      <c r="AG155" s="171" t="str">
        <f t="shared" si="9"/>
        <v>27/10/2021</v>
      </c>
      <c r="AH155" s="59">
        <f t="shared" si="11"/>
        <v>3</v>
      </c>
      <c r="AI155" s="57">
        <f t="shared" si="10"/>
        <v>0</v>
      </c>
    </row>
    <row r="156" spans="1:35" ht="13.5" x14ac:dyDescent="0.25">
      <c r="A156" s="160" t="s">
        <v>1191</v>
      </c>
      <c r="B156" s="160" t="s">
        <v>667</v>
      </c>
      <c r="C156" s="160" t="s">
        <v>1191</v>
      </c>
      <c r="D156" s="160" t="s">
        <v>854</v>
      </c>
      <c r="E156" s="160" t="s">
        <v>669</v>
      </c>
      <c r="F156" s="160" t="s">
        <v>670</v>
      </c>
      <c r="G156" s="160" t="s">
        <v>671</v>
      </c>
      <c r="H156" s="161">
        <v>5</v>
      </c>
      <c r="I156" s="160" t="s">
        <v>3365</v>
      </c>
      <c r="J156" s="160">
        <v>1</v>
      </c>
      <c r="K156" s="161">
        <v>2021</v>
      </c>
      <c r="L156" s="169" t="s">
        <v>1145</v>
      </c>
      <c r="M156" s="169" t="s">
        <v>1064</v>
      </c>
      <c r="N156" s="162" t="s">
        <v>1192</v>
      </c>
      <c r="O156" s="160" t="s">
        <v>667</v>
      </c>
      <c r="P156" s="160" t="s">
        <v>675</v>
      </c>
      <c r="Q156" s="163">
        <v>27214</v>
      </c>
      <c r="R156" s="160">
        <v>7</v>
      </c>
      <c r="S156" s="160"/>
      <c r="T156" s="169"/>
      <c r="U156" s="160"/>
      <c r="V156" s="160"/>
      <c r="W156" s="160"/>
      <c r="X156" s="161">
        <v>0</v>
      </c>
      <c r="Y156" s="161">
        <v>0</v>
      </c>
      <c r="Z156" s="164" t="s">
        <v>676</v>
      </c>
      <c r="AA156" s="165">
        <v>2021</v>
      </c>
      <c r="AB156" s="165">
        <v>10</v>
      </c>
      <c r="AC156" s="165">
        <v>27</v>
      </c>
      <c r="AD156" s="170" t="b">
        <f>IF(ISBLANK(GroupMember[[#This Row],[1. Identifiant interne d’exploitation agricole*]]),"",IF(ISERROR(MATCH(GroupMember[[#This Row],[1. Identifiant interne d’exploitation agricole*]],CertifiedCrop[1. Identifiant interne d’exploitation agricole*],0)),FALSE,TRUE))</f>
        <v>1</v>
      </c>
      <c r="AE156" s="170" t="b">
        <f>IF(ISBLANK(GroupMember[[#This Row],[1. Identifiant interne d’exploitation agricole*]]),"",IF(ISERROR(MATCH(GroupMember[[#This Row],[1. Identifiant interne d’exploitation agricole*]],FarmUnit[1. Identifiant interne d’exploitation agricole*],0)),FALSE,TRUE))</f>
        <v>1</v>
      </c>
      <c r="AF156" s="11" t="str">
        <f t="shared" si="8"/>
        <v>SAHI GERMAIN</v>
      </c>
      <c r="AG156" s="171" t="str">
        <f t="shared" si="9"/>
        <v>27/10/2021</v>
      </c>
      <c r="AH156" s="59">
        <f t="shared" si="11"/>
        <v>3</v>
      </c>
      <c r="AI156" s="57">
        <f t="shared" si="10"/>
        <v>0</v>
      </c>
    </row>
    <row r="157" spans="1:35" ht="13.5" x14ac:dyDescent="0.25">
      <c r="A157" s="160" t="s">
        <v>1193</v>
      </c>
      <c r="B157" s="160" t="s">
        <v>667</v>
      </c>
      <c r="C157" s="160" t="s">
        <v>1193</v>
      </c>
      <c r="D157" s="160" t="s">
        <v>854</v>
      </c>
      <c r="E157" s="160" t="s">
        <v>669</v>
      </c>
      <c r="F157" s="160" t="s">
        <v>670</v>
      </c>
      <c r="G157" s="160" t="s">
        <v>671</v>
      </c>
      <c r="H157" s="161">
        <v>8</v>
      </c>
      <c r="I157" s="160" t="s">
        <v>3365</v>
      </c>
      <c r="J157" s="160">
        <v>1</v>
      </c>
      <c r="K157" s="161">
        <v>2021</v>
      </c>
      <c r="L157" s="169" t="s">
        <v>1145</v>
      </c>
      <c r="M157" s="169" t="s">
        <v>672</v>
      </c>
      <c r="N157" s="162" t="s">
        <v>1194</v>
      </c>
      <c r="O157" s="160" t="s">
        <v>667</v>
      </c>
      <c r="P157" s="160" t="s">
        <v>675</v>
      </c>
      <c r="Q157" s="163">
        <v>25477</v>
      </c>
      <c r="R157" s="160">
        <v>11</v>
      </c>
      <c r="S157" s="160"/>
      <c r="T157" s="169"/>
      <c r="U157" s="160"/>
      <c r="V157" s="160"/>
      <c r="W157" s="160"/>
      <c r="X157" s="161">
        <v>0</v>
      </c>
      <c r="Y157" s="161">
        <v>0</v>
      </c>
      <c r="Z157" s="164" t="s">
        <v>676</v>
      </c>
      <c r="AA157" s="165">
        <v>2021</v>
      </c>
      <c r="AB157" s="165">
        <v>10</v>
      </c>
      <c r="AC157" s="165">
        <v>28</v>
      </c>
      <c r="AD157" s="170" t="b">
        <f>IF(ISBLANK(GroupMember[[#This Row],[1. Identifiant interne d’exploitation agricole*]]),"",IF(ISERROR(MATCH(GroupMember[[#This Row],[1. Identifiant interne d’exploitation agricole*]],CertifiedCrop[1. Identifiant interne d’exploitation agricole*],0)),FALSE,TRUE))</f>
        <v>1</v>
      </c>
      <c r="AE157" s="170" t="b">
        <f>IF(ISBLANK(GroupMember[[#This Row],[1. Identifiant interne d’exploitation agricole*]]),"",IF(ISERROR(MATCH(GroupMember[[#This Row],[1. Identifiant interne d’exploitation agricole*]],FarmUnit[1. Identifiant interne d’exploitation agricole*],0)),FALSE,TRUE))</f>
        <v>1</v>
      </c>
      <c r="AF157" s="11" t="str">
        <f t="shared" si="8"/>
        <v>SAHI BAKAYOKO</v>
      </c>
      <c r="AG157" s="171" t="str">
        <f t="shared" si="9"/>
        <v>28/10/2021</v>
      </c>
      <c r="AH157" s="59">
        <f t="shared" si="11"/>
        <v>2</v>
      </c>
      <c r="AI157" s="57">
        <f t="shared" si="10"/>
        <v>0</v>
      </c>
    </row>
    <row r="158" spans="1:35" ht="13.5" x14ac:dyDescent="0.25">
      <c r="A158" s="160" t="s">
        <v>1195</v>
      </c>
      <c r="B158" s="160" t="s">
        <v>667</v>
      </c>
      <c r="C158" s="160" t="s">
        <v>1195</v>
      </c>
      <c r="D158" s="160" t="s">
        <v>854</v>
      </c>
      <c r="E158" s="160" t="s">
        <v>669</v>
      </c>
      <c r="F158" s="160" t="s">
        <v>670</v>
      </c>
      <c r="G158" s="160" t="s">
        <v>671</v>
      </c>
      <c r="H158" s="161">
        <v>5.5</v>
      </c>
      <c r="I158" s="160" t="s">
        <v>3365</v>
      </c>
      <c r="J158" s="160">
        <v>1</v>
      </c>
      <c r="K158" s="161">
        <v>2021</v>
      </c>
      <c r="L158" s="169" t="s">
        <v>1196</v>
      </c>
      <c r="M158" s="169" t="s">
        <v>1197</v>
      </c>
      <c r="N158" s="162" t="s">
        <v>1198</v>
      </c>
      <c r="O158" s="160" t="s">
        <v>667</v>
      </c>
      <c r="P158" s="160" t="s">
        <v>696</v>
      </c>
      <c r="Q158" s="163">
        <v>28550</v>
      </c>
      <c r="R158" s="160">
        <v>5</v>
      </c>
      <c r="S158" s="160"/>
      <c r="T158" s="169"/>
      <c r="U158" s="160"/>
      <c r="V158" s="160"/>
      <c r="W158" s="160"/>
      <c r="X158" s="161">
        <v>0</v>
      </c>
      <c r="Y158" s="161">
        <v>0</v>
      </c>
      <c r="Z158" s="164" t="s">
        <v>676</v>
      </c>
      <c r="AA158" s="165">
        <v>2021</v>
      </c>
      <c r="AB158" s="165">
        <v>10</v>
      </c>
      <c r="AC158" s="165">
        <v>28</v>
      </c>
      <c r="AD158" s="170" t="b">
        <f>IF(ISBLANK(GroupMember[[#This Row],[1. Identifiant interne d’exploitation agricole*]]),"",IF(ISERROR(MATCH(GroupMember[[#This Row],[1. Identifiant interne d’exploitation agricole*]],CertifiedCrop[1. Identifiant interne d’exploitation agricole*],0)),FALSE,TRUE))</f>
        <v>1</v>
      </c>
      <c r="AE158" s="170" t="b">
        <f>IF(ISBLANK(GroupMember[[#This Row],[1. Identifiant interne d’exploitation agricole*]]),"",IF(ISERROR(MATCH(GroupMember[[#This Row],[1. Identifiant interne d’exploitation agricole*]],FarmUnit[1. Identifiant interne d’exploitation agricole*],0)),FALSE,TRUE))</f>
        <v>1</v>
      </c>
      <c r="AF158" s="11" t="str">
        <f t="shared" si="8"/>
        <v>BOH CHANTAL</v>
      </c>
      <c r="AG158" s="171" t="str">
        <f t="shared" si="9"/>
        <v>28/10/2021</v>
      </c>
      <c r="AH158" s="59">
        <f t="shared" si="11"/>
        <v>2</v>
      </c>
      <c r="AI158" s="57">
        <f t="shared" si="10"/>
        <v>0</v>
      </c>
    </row>
    <row r="159" spans="1:35" ht="13.5" x14ac:dyDescent="0.25">
      <c r="A159" s="160" t="s">
        <v>1199</v>
      </c>
      <c r="B159" s="160" t="s">
        <v>667</v>
      </c>
      <c r="C159" s="160" t="s">
        <v>1199</v>
      </c>
      <c r="D159" s="160" t="s">
        <v>854</v>
      </c>
      <c r="E159" s="160" t="s">
        <v>669</v>
      </c>
      <c r="F159" s="160" t="s">
        <v>670</v>
      </c>
      <c r="G159" s="160" t="s">
        <v>671</v>
      </c>
      <c r="H159" s="161">
        <v>6</v>
      </c>
      <c r="I159" s="160" t="s">
        <v>3365</v>
      </c>
      <c r="J159" s="160">
        <v>1</v>
      </c>
      <c r="K159" s="161">
        <v>2021</v>
      </c>
      <c r="L159" s="169" t="s">
        <v>679</v>
      </c>
      <c r="M159" s="169" t="s">
        <v>1200</v>
      </c>
      <c r="N159" s="162" t="s">
        <v>667</v>
      </c>
      <c r="O159" s="160" t="s">
        <v>667</v>
      </c>
      <c r="P159" s="160" t="s">
        <v>675</v>
      </c>
      <c r="Q159" s="163">
        <v>27068</v>
      </c>
      <c r="R159" s="160">
        <v>4</v>
      </c>
      <c r="S159" s="160"/>
      <c r="T159" s="169"/>
      <c r="U159" s="160"/>
      <c r="V159" s="160"/>
      <c r="W159" s="160"/>
      <c r="X159" s="161">
        <v>0</v>
      </c>
      <c r="Y159" s="161">
        <v>0</v>
      </c>
      <c r="Z159" s="164" t="s">
        <v>676</v>
      </c>
      <c r="AA159" s="165">
        <v>2021</v>
      </c>
      <c r="AB159" s="165">
        <v>10</v>
      </c>
      <c r="AC159" s="165">
        <v>29</v>
      </c>
      <c r="AD159" s="170" t="b">
        <f>IF(ISBLANK(GroupMember[[#This Row],[1. Identifiant interne d’exploitation agricole*]]),"",IF(ISERROR(MATCH(GroupMember[[#This Row],[1. Identifiant interne d’exploitation agricole*]],CertifiedCrop[1. Identifiant interne d’exploitation agricole*],0)),FALSE,TRUE))</f>
        <v>1</v>
      </c>
      <c r="AE159" s="170" t="b">
        <f>IF(ISBLANK(GroupMember[[#This Row],[1. Identifiant interne d’exploitation agricole*]]),"",IF(ISERROR(MATCH(GroupMember[[#This Row],[1. Identifiant interne d’exploitation agricole*]],FarmUnit[1. Identifiant interne d’exploitation agricole*],0)),FALSE,TRUE))</f>
        <v>1</v>
      </c>
      <c r="AF159" s="11" t="str">
        <f t="shared" si="8"/>
        <v>GBONGUE  DIARRASSOUBA</v>
      </c>
      <c r="AG159" s="171" t="str">
        <f t="shared" si="9"/>
        <v>29/10/2021</v>
      </c>
      <c r="AH159" s="59">
        <f t="shared" si="11"/>
        <v>3</v>
      </c>
      <c r="AI159" s="57">
        <f t="shared" si="10"/>
        <v>0</v>
      </c>
    </row>
    <row r="160" spans="1:35" ht="13.5" x14ac:dyDescent="0.25">
      <c r="A160" s="160" t="s">
        <v>1201</v>
      </c>
      <c r="B160" s="160" t="s">
        <v>667</v>
      </c>
      <c r="C160" s="160" t="s">
        <v>1201</v>
      </c>
      <c r="D160" s="160" t="s">
        <v>854</v>
      </c>
      <c r="E160" s="160" t="s">
        <v>669</v>
      </c>
      <c r="F160" s="160" t="s">
        <v>670</v>
      </c>
      <c r="G160" s="160" t="s">
        <v>671</v>
      </c>
      <c r="H160" s="161">
        <v>7</v>
      </c>
      <c r="I160" s="160" t="s">
        <v>3365</v>
      </c>
      <c r="J160" s="160">
        <v>1</v>
      </c>
      <c r="K160" s="161">
        <v>2021</v>
      </c>
      <c r="L160" s="169" t="s">
        <v>790</v>
      </c>
      <c r="M160" s="169" t="s">
        <v>866</v>
      </c>
      <c r="N160" s="162" t="s">
        <v>667</v>
      </c>
      <c r="O160" s="160" t="s">
        <v>667</v>
      </c>
      <c r="P160" s="160" t="s">
        <v>675</v>
      </c>
      <c r="Q160" s="163">
        <v>28611</v>
      </c>
      <c r="R160" s="160">
        <v>6</v>
      </c>
      <c r="S160" s="160"/>
      <c r="T160" s="169"/>
      <c r="U160" s="160"/>
      <c r="V160" s="160"/>
      <c r="W160" s="160"/>
      <c r="X160" s="161">
        <v>0</v>
      </c>
      <c r="Y160" s="161">
        <v>0</v>
      </c>
      <c r="Z160" s="164" t="s">
        <v>676</v>
      </c>
      <c r="AA160" s="165">
        <v>2021</v>
      </c>
      <c r="AB160" s="165">
        <v>10</v>
      </c>
      <c r="AC160" s="165">
        <v>29</v>
      </c>
      <c r="AD160" s="170" t="b">
        <f>IF(ISBLANK(GroupMember[[#This Row],[1. Identifiant interne d’exploitation agricole*]]),"",IF(ISERROR(MATCH(GroupMember[[#This Row],[1. Identifiant interne d’exploitation agricole*]],CertifiedCrop[1. Identifiant interne d’exploitation agricole*],0)),FALSE,TRUE))</f>
        <v>1</v>
      </c>
      <c r="AE160" s="170" t="b">
        <f>IF(ISBLANK(GroupMember[[#This Row],[1. Identifiant interne d’exploitation agricole*]]),"",IF(ISERROR(MATCH(GroupMember[[#This Row],[1. Identifiant interne d’exploitation agricole*]],FarmUnit[1. Identifiant interne d’exploitation agricole*],0)),FALSE,TRUE))</f>
        <v>1</v>
      </c>
      <c r="AF160" s="11" t="str">
        <f t="shared" si="8"/>
        <v xml:space="preserve">LOUA TIEMOKO </v>
      </c>
      <c r="AG160" s="171" t="str">
        <f t="shared" si="9"/>
        <v>29/10/2021</v>
      </c>
      <c r="AH160" s="59">
        <f t="shared" si="11"/>
        <v>3</v>
      </c>
      <c r="AI160" s="57">
        <f t="shared" si="10"/>
        <v>0</v>
      </c>
    </row>
    <row r="161" spans="1:35" ht="13.5" x14ac:dyDescent="0.25">
      <c r="A161" s="160" t="s">
        <v>1202</v>
      </c>
      <c r="B161" s="160" t="s">
        <v>667</v>
      </c>
      <c r="C161" s="160" t="s">
        <v>1202</v>
      </c>
      <c r="D161" s="160" t="s">
        <v>854</v>
      </c>
      <c r="E161" s="160" t="s">
        <v>669</v>
      </c>
      <c r="F161" s="160" t="s">
        <v>670</v>
      </c>
      <c r="G161" s="160" t="s">
        <v>671</v>
      </c>
      <c r="H161" s="161">
        <v>5.5</v>
      </c>
      <c r="I161" s="160" t="s">
        <v>3365</v>
      </c>
      <c r="J161" s="160">
        <v>1</v>
      </c>
      <c r="K161" s="161">
        <v>2021</v>
      </c>
      <c r="L161" s="169" t="s">
        <v>1203</v>
      </c>
      <c r="M161" s="169" t="s">
        <v>1204</v>
      </c>
      <c r="N161" s="162" t="s">
        <v>667</v>
      </c>
      <c r="O161" s="160" t="s">
        <v>667</v>
      </c>
      <c r="P161" s="160" t="s">
        <v>696</v>
      </c>
      <c r="Q161" s="163">
        <v>23383</v>
      </c>
      <c r="R161" s="160">
        <v>7</v>
      </c>
      <c r="S161" s="160"/>
      <c r="T161" s="169"/>
      <c r="U161" s="160"/>
      <c r="V161" s="160"/>
      <c r="W161" s="160"/>
      <c r="X161" s="161">
        <v>0</v>
      </c>
      <c r="Y161" s="161">
        <v>0</v>
      </c>
      <c r="Z161" s="164" t="s">
        <v>676</v>
      </c>
      <c r="AA161" s="165">
        <v>2021</v>
      </c>
      <c r="AB161" s="165">
        <v>10</v>
      </c>
      <c r="AC161" s="165">
        <v>29</v>
      </c>
      <c r="AD161" s="170" t="b">
        <f>IF(ISBLANK(GroupMember[[#This Row],[1. Identifiant interne d’exploitation agricole*]]),"",IF(ISERROR(MATCH(GroupMember[[#This Row],[1. Identifiant interne d’exploitation agricole*]],CertifiedCrop[1. Identifiant interne d’exploitation agricole*],0)),FALSE,TRUE))</f>
        <v>1</v>
      </c>
      <c r="AE161" s="170" t="b">
        <f>IF(ISBLANK(GroupMember[[#This Row],[1. Identifiant interne d’exploitation agricole*]]),"",IF(ISERROR(MATCH(GroupMember[[#This Row],[1. Identifiant interne d’exploitation agricole*]],FarmUnit[1. Identifiant interne d’exploitation agricole*],0)),FALSE,TRUE))</f>
        <v>1</v>
      </c>
      <c r="AF161" s="11" t="str">
        <f t="shared" si="8"/>
        <v>MATY SITA</v>
      </c>
      <c r="AG161" s="171" t="str">
        <f t="shared" si="9"/>
        <v>29/10/2021</v>
      </c>
      <c r="AH161" s="59">
        <f t="shared" si="11"/>
        <v>3</v>
      </c>
      <c r="AI161" s="57">
        <f t="shared" si="10"/>
        <v>0</v>
      </c>
    </row>
    <row r="162" spans="1:35" ht="13.5" x14ac:dyDescent="0.25">
      <c r="A162" s="160" t="s">
        <v>1205</v>
      </c>
      <c r="B162" s="160" t="s">
        <v>667</v>
      </c>
      <c r="C162" s="160" t="s">
        <v>1205</v>
      </c>
      <c r="D162" s="160" t="s">
        <v>854</v>
      </c>
      <c r="E162" s="160" t="s">
        <v>669</v>
      </c>
      <c r="F162" s="160" t="s">
        <v>670</v>
      </c>
      <c r="G162" s="160" t="s">
        <v>671</v>
      </c>
      <c r="H162" s="161">
        <v>6</v>
      </c>
      <c r="I162" s="160" t="s">
        <v>3365</v>
      </c>
      <c r="J162" s="160">
        <v>1</v>
      </c>
      <c r="K162" s="161">
        <v>2021</v>
      </c>
      <c r="L162" s="169" t="s">
        <v>1206</v>
      </c>
      <c r="M162" s="169" t="s">
        <v>1207</v>
      </c>
      <c r="N162" s="162" t="s">
        <v>667</v>
      </c>
      <c r="O162" s="160" t="s">
        <v>667</v>
      </c>
      <c r="P162" s="160" t="s">
        <v>675</v>
      </c>
      <c r="Q162" s="163">
        <v>28157</v>
      </c>
      <c r="R162" s="160">
        <v>8</v>
      </c>
      <c r="S162" s="160"/>
      <c r="T162" s="169"/>
      <c r="U162" s="160"/>
      <c r="V162" s="160"/>
      <c r="W162" s="160"/>
      <c r="X162" s="161">
        <v>0</v>
      </c>
      <c r="Y162" s="161">
        <v>0</v>
      </c>
      <c r="Z162" s="164" t="s">
        <v>676</v>
      </c>
      <c r="AA162" s="165">
        <v>2021</v>
      </c>
      <c r="AB162" s="165">
        <v>10</v>
      </c>
      <c r="AC162" s="165">
        <v>30</v>
      </c>
      <c r="AD162" s="170" t="b">
        <f>IF(ISBLANK(GroupMember[[#This Row],[1. Identifiant interne d’exploitation agricole*]]),"",IF(ISERROR(MATCH(GroupMember[[#This Row],[1. Identifiant interne d’exploitation agricole*]],CertifiedCrop[1. Identifiant interne d’exploitation agricole*],0)),FALSE,TRUE))</f>
        <v>1</v>
      </c>
      <c r="AE162" s="170" t="b">
        <f>IF(ISBLANK(GroupMember[[#This Row],[1. Identifiant interne d’exploitation agricole*]]),"",IF(ISERROR(MATCH(GroupMember[[#This Row],[1. Identifiant interne d’exploitation agricole*]],FarmUnit[1. Identifiant interne d’exploitation agricole*],0)),FALSE,TRUE))</f>
        <v>1</v>
      </c>
      <c r="AF162" s="11" t="str">
        <f t="shared" si="8"/>
        <v>KOUASSI  KONAN PAUL</v>
      </c>
      <c r="AG162" s="171" t="str">
        <f t="shared" si="9"/>
        <v>30/10/2021</v>
      </c>
      <c r="AH162" s="59">
        <f t="shared" si="11"/>
        <v>2</v>
      </c>
      <c r="AI162" s="57">
        <f t="shared" si="10"/>
        <v>0</v>
      </c>
    </row>
    <row r="163" spans="1:35" ht="13.5" x14ac:dyDescent="0.25">
      <c r="A163" s="160" t="s">
        <v>1208</v>
      </c>
      <c r="B163" s="160" t="s">
        <v>667</v>
      </c>
      <c r="C163" s="160" t="s">
        <v>1208</v>
      </c>
      <c r="D163" s="160" t="s">
        <v>854</v>
      </c>
      <c r="E163" s="160" t="s">
        <v>669</v>
      </c>
      <c r="F163" s="160" t="s">
        <v>670</v>
      </c>
      <c r="G163" s="160" t="s">
        <v>671</v>
      </c>
      <c r="H163" s="161">
        <v>6</v>
      </c>
      <c r="I163" s="160" t="s">
        <v>3365</v>
      </c>
      <c r="J163" s="160">
        <v>1</v>
      </c>
      <c r="K163" s="161">
        <v>2021</v>
      </c>
      <c r="L163" s="169" t="s">
        <v>679</v>
      </c>
      <c r="M163" s="169" t="s">
        <v>1209</v>
      </c>
      <c r="N163" s="162" t="s">
        <v>667</v>
      </c>
      <c r="O163" s="160" t="s">
        <v>667</v>
      </c>
      <c r="P163" s="160" t="s">
        <v>675</v>
      </c>
      <c r="Q163" s="163">
        <v>26088</v>
      </c>
      <c r="R163" s="160">
        <v>4</v>
      </c>
      <c r="S163" s="160"/>
      <c r="T163" s="169"/>
      <c r="U163" s="160"/>
      <c r="V163" s="160"/>
      <c r="W163" s="160"/>
      <c r="X163" s="161">
        <v>0</v>
      </c>
      <c r="Y163" s="161">
        <v>0</v>
      </c>
      <c r="Z163" s="164" t="s">
        <v>676</v>
      </c>
      <c r="AA163" s="165">
        <v>2021</v>
      </c>
      <c r="AB163" s="165">
        <v>10</v>
      </c>
      <c r="AC163" s="165">
        <v>30</v>
      </c>
      <c r="AD163" s="170" t="b">
        <f>IF(ISBLANK(GroupMember[[#This Row],[1. Identifiant interne d’exploitation agricole*]]),"",IF(ISERROR(MATCH(GroupMember[[#This Row],[1. Identifiant interne d’exploitation agricole*]],CertifiedCrop[1. Identifiant interne d’exploitation agricole*],0)),FALSE,TRUE))</f>
        <v>1</v>
      </c>
      <c r="AE163" s="170" t="b">
        <f>IF(ISBLANK(GroupMember[[#This Row],[1. Identifiant interne d’exploitation agricole*]]),"",IF(ISERROR(MATCH(GroupMember[[#This Row],[1. Identifiant interne d’exploitation agricole*]],FarmUnit[1. Identifiant interne d’exploitation agricole*],0)),FALSE,TRUE))</f>
        <v>1</v>
      </c>
      <c r="AF163" s="11" t="str">
        <f t="shared" si="8"/>
        <v>GBONGUE  DROH MAMADOU</v>
      </c>
      <c r="AG163" s="171" t="str">
        <f t="shared" si="9"/>
        <v>30/10/2021</v>
      </c>
      <c r="AH163" s="59">
        <f t="shared" si="11"/>
        <v>2</v>
      </c>
      <c r="AI163" s="57">
        <f t="shared" si="10"/>
        <v>0</v>
      </c>
    </row>
    <row r="164" spans="1:35" ht="13.5" x14ac:dyDescent="0.25">
      <c r="A164" s="160" t="s">
        <v>1210</v>
      </c>
      <c r="B164" s="160" t="s">
        <v>667</v>
      </c>
      <c r="C164" s="160" t="s">
        <v>1210</v>
      </c>
      <c r="D164" s="160" t="s">
        <v>854</v>
      </c>
      <c r="E164" s="160" t="s">
        <v>669</v>
      </c>
      <c r="F164" s="160" t="s">
        <v>670</v>
      </c>
      <c r="G164" s="160" t="s">
        <v>671</v>
      </c>
      <c r="H164" s="161">
        <v>5</v>
      </c>
      <c r="I164" s="160" t="s">
        <v>3365</v>
      </c>
      <c r="J164" s="160">
        <v>1</v>
      </c>
      <c r="K164" s="161">
        <v>2021</v>
      </c>
      <c r="L164" s="169" t="s">
        <v>679</v>
      </c>
      <c r="M164" s="169" t="s">
        <v>1211</v>
      </c>
      <c r="N164" s="162" t="s">
        <v>667</v>
      </c>
      <c r="O164" s="160" t="s">
        <v>667</v>
      </c>
      <c r="P164" s="160" t="s">
        <v>696</v>
      </c>
      <c r="Q164" s="163">
        <v>27069</v>
      </c>
      <c r="R164" s="160">
        <v>4</v>
      </c>
      <c r="S164" s="160"/>
      <c r="T164" s="169"/>
      <c r="U164" s="160"/>
      <c r="V164" s="160"/>
      <c r="W164" s="160"/>
      <c r="X164" s="161">
        <v>0</v>
      </c>
      <c r="Y164" s="161">
        <v>0</v>
      </c>
      <c r="Z164" s="164" t="s">
        <v>676</v>
      </c>
      <c r="AA164" s="165">
        <v>2021</v>
      </c>
      <c r="AB164" s="165">
        <v>11</v>
      </c>
      <c r="AC164" s="165">
        <v>4</v>
      </c>
      <c r="AD164" s="170" t="b">
        <f>IF(ISBLANK(GroupMember[[#This Row],[1. Identifiant interne d’exploitation agricole*]]),"",IF(ISERROR(MATCH(GroupMember[[#This Row],[1. Identifiant interne d’exploitation agricole*]],CertifiedCrop[1. Identifiant interne d’exploitation agricole*],0)),FALSE,TRUE))</f>
        <v>1</v>
      </c>
      <c r="AE164" s="170" t="b">
        <f>IF(ISBLANK(GroupMember[[#This Row],[1. Identifiant interne d’exploitation agricole*]]),"",IF(ISERROR(MATCH(GroupMember[[#This Row],[1. Identifiant interne d’exploitation agricole*]],FarmUnit[1. Identifiant interne d’exploitation agricole*],0)),FALSE,TRUE))</f>
        <v>1</v>
      </c>
      <c r="AF164" s="11" t="str">
        <f t="shared" si="8"/>
        <v>GBONGUE  GOLOU MARIE</v>
      </c>
      <c r="AG164" s="171" t="str">
        <f t="shared" si="9"/>
        <v>4/11/2021</v>
      </c>
      <c r="AH164" s="59">
        <f t="shared" si="11"/>
        <v>2</v>
      </c>
      <c r="AI164" s="57">
        <f t="shared" si="10"/>
        <v>0</v>
      </c>
    </row>
    <row r="165" spans="1:35" ht="13.5" x14ac:dyDescent="0.25">
      <c r="A165" s="160" t="s">
        <v>1212</v>
      </c>
      <c r="B165" s="160" t="s">
        <v>667</v>
      </c>
      <c r="C165" s="160" t="s">
        <v>1212</v>
      </c>
      <c r="D165" s="160" t="s">
        <v>854</v>
      </c>
      <c r="E165" s="160" t="s">
        <v>669</v>
      </c>
      <c r="F165" s="160" t="s">
        <v>670</v>
      </c>
      <c r="G165" s="160" t="s">
        <v>671</v>
      </c>
      <c r="H165" s="161">
        <v>4</v>
      </c>
      <c r="I165" s="160" t="s">
        <v>3365</v>
      </c>
      <c r="J165" s="160">
        <v>1</v>
      </c>
      <c r="K165" s="161">
        <v>2021</v>
      </c>
      <c r="L165" s="169" t="s">
        <v>1213</v>
      </c>
      <c r="M165" s="169" t="s">
        <v>1214</v>
      </c>
      <c r="N165" s="162" t="s">
        <v>667</v>
      </c>
      <c r="O165" s="160" t="s">
        <v>667</v>
      </c>
      <c r="P165" s="160" t="s">
        <v>675</v>
      </c>
      <c r="Q165" s="163">
        <v>26665</v>
      </c>
      <c r="R165" s="160">
        <v>5</v>
      </c>
      <c r="S165" s="160"/>
      <c r="T165" s="169"/>
      <c r="U165" s="160"/>
      <c r="V165" s="160"/>
      <c r="W165" s="160"/>
      <c r="X165" s="161">
        <v>0</v>
      </c>
      <c r="Y165" s="161">
        <v>0</v>
      </c>
      <c r="Z165" s="164" t="s">
        <v>676</v>
      </c>
      <c r="AA165" s="165">
        <v>2021</v>
      </c>
      <c r="AB165" s="165">
        <v>11</v>
      </c>
      <c r="AC165" s="165">
        <v>4</v>
      </c>
      <c r="AD165" s="170" t="b">
        <f>IF(ISBLANK(GroupMember[[#This Row],[1. Identifiant interne d’exploitation agricole*]]),"",IF(ISERROR(MATCH(GroupMember[[#This Row],[1. Identifiant interne d’exploitation agricole*]],CertifiedCrop[1. Identifiant interne d’exploitation agricole*],0)),FALSE,TRUE))</f>
        <v>1</v>
      </c>
      <c r="AE165" s="170" t="b">
        <f>IF(ISBLANK(GroupMember[[#This Row],[1. Identifiant interne d’exploitation agricole*]]),"",IF(ISERROR(MATCH(GroupMember[[#This Row],[1. Identifiant interne d’exploitation agricole*]],FarmUnit[1. Identifiant interne d’exploitation agricole*],0)),FALSE,TRUE))</f>
        <v>1</v>
      </c>
      <c r="AF165" s="11" t="str">
        <f t="shared" si="8"/>
        <v xml:space="preserve"> GBONGUE DAN ALEXIS</v>
      </c>
      <c r="AG165" s="171" t="str">
        <f t="shared" si="9"/>
        <v>4/11/2021</v>
      </c>
      <c r="AH165" s="59">
        <f t="shared" si="11"/>
        <v>2</v>
      </c>
      <c r="AI165" s="57">
        <f t="shared" si="10"/>
        <v>0</v>
      </c>
    </row>
    <row r="166" spans="1:35" ht="13.5" x14ac:dyDescent="0.25">
      <c r="A166" s="160" t="s">
        <v>1215</v>
      </c>
      <c r="B166" s="160" t="s">
        <v>667</v>
      </c>
      <c r="C166" s="160" t="s">
        <v>1215</v>
      </c>
      <c r="D166" s="160" t="s">
        <v>854</v>
      </c>
      <c r="E166" s="160" t="s">
        <v>669</v>
      </c>
      <c r="F166" s="160" t="s">
        <v>670</v>
      </c>
      <c r="G166" s="160" t="s">
        <v>671</v>
      </c>
      <c r="H166" s="161">
        <v>5</v>
      </c>
      <c r="I166" s="160" t="s">
        <v>3365</v>
      </c>
      <c r="J166" s="160">
        <v>1</v>
      </c>
      <c r="K166" s="161">
        <v>2021</v>
      </c>
      <c r="L166" s="169" t="s">
        <v>679</v>
      </c>
      <c r="M166" s="169" t="s">
        <v>1216</v>
      </c>
      <c r="N166" s="162" t="s">
        <v>667</v>
      </c>
      <c r="O166" s="160" t="s">
        <v>667</v>
      </c>
      <c r="P166" s="160" t="s">
        <v>675</v>
      </c>
      <c r="Q166" s="163">
        <v>28859</v>
      </c>
      <c r="R166" s="160">
        <v>4</v>
      </c>
      <c r="S166" s="160"/>
      <c r="T166" s="169"/>
      <c r="U166" s="160"/>
      <c r="V166" s="160"/>
      <c r="W166" s="160"/>
      <c r="X166" s="161">
        <v>0</v>
      </c>
      <c r="Y166" s="161">
        <v>0</v>
      </c>
      <c r="Z166" s="164" t="s">
        <v>676</v>
      </c>
      <c r="AA166" s="165">
        <v>2021</v>
      </c>
      <c r="AB166" s="165">
        <v>11</v>
      </c>
      <c r="AC166" s="165">
        <v>5</v>
      </c>
      <c r="AD166" s="170" t="b">
        <f>IF(ISBLANK(GroupMember[[#This Row],[1. Identifiant interne d’exploitation agricole*]]),"",IF(ISERROR(MATCH(GroupMember[[#This Row],[1. Identifiant interne d’exploitation agricole*]],CertifiedCrop[1. Identifiant interne d’exploitation agricole*],0)),FALSE,TRUE))</f>
        <v>1</v>
      </c>
      <c r="AE166" s="170" t="b">
        <f>IF(ISBLANK(GroupMember[[#This Row],[1. Identifiant interne d’exploitation agricole*]]),"",IF(ISERROR(MATCH(GroupMember[[#This Row],[1. Identifiant interne d’exploitation agricole*]],FarmUnit[1. Identifiant interne d’exploitation agricole*],0)),FALSE,TRUE))</f>
        <v>1</v>
      </c>
      <c r="AF166" s="11" t="str">
        <f t="shared" si="8"/>
        <v>GBONGUE  GALE FELICITE</v>
      </c>
      <c r="AG166" s="171" t="str">
        <f t="shared" si="9"/>
        <v>5/11/2021</v>
      </c>
      <c r="AH166" s="59">
        <f t="shared" si="11"/>
        <v>3</v>
      </c>
      <c r="AI166" s="57">
        <f t="shared" si="10"/>
        <v>0</v>
      </c>
    </row>
    <row r="167" spans="1:35" ht="13.5" x14ac:dyDescent="0.25">
      <c r="A167" s="160" t="s">
        <v>1217</v>
      </c>
      <c r="B167" s="160" t="s">
        <v>667</v>
      </c>
      <c r="C167" s="160" t="s">
        <v>1217</v>
      </c>
      <c r="D167" s="160" t="s">
        <v>854</v>
      </c>
      <c r="E167" s="160" t="s">
        <v>669</v>
      </c>
      <c r="F167" s="160" t="s">
        <v>670</v>
      </c>
      <c r="G167" s="160" t="s">
        <v>671</v>
      </c>
      <c r="H167" s="161">
        <v>5</v>
      </c>
      <c r="I167" s="160" t="s">
        <v>3365</v>
      </c>
      <c r="J167" s="160">
        <v>1</v>
      </c>
      <c r="K167" s="161">
        <v>2021</v>
      </c>
      <c r="L167" s="169" t="s">
        <v>679</v>
      </c>
      <c r="M167" s="169" t="s">
        <v>1218</v>
      </c>
      <c r="N167" s="162" t="s">
        <v>667</v>
      </c>
      <c r="O167" s="160" t="s">
        <v>667</v>
      </c>
      <c r="P167" s="160" t="s">
        <v>675</v>
      </c>
      <c r="Q167" s="163">
        <v>22068</v>
      </c>
      <c r="R167" s="160">
        <v>8</v>
      </c>
      <c r="S167" s="160"/>
      <c r="T167" s="169"/>
      <c r="U167" s="160"/>
      <c r="V167" s="160"/>
      <c r="W167" s="160"/>
      <c r="X167" s="161">
        <v>0</v>
      </c>
      <c r="Y167" s="161">
        <v>0</v>
      </c>
      <c r="Z167" s="164" t="s">
        <v>676</v>
      </c>
      <c r="AA167" s="165">
        <v>2021</v>
      </c>
      <c r="AB167" s="165">
        <v>11</v>
      </c>
      <c r="AC167" s="165">
        <v>11</v>
      </c>
      <c r="AD167" s="170" t="b">
        <f>IF(ISBLANK(GroupMember[[#This Row],[1. Identifiant interne d’exploitation agricole*]]),"",IF(ISERROR(MATCH(GroupMember[[#This Row],[1. Identifiant interne d’exploitation agricole*]],CertifiedCrop[1. Identifiant interne d’exploitation agricole*],0)),FALSE,TRUE))</f>
        <v>1</v>
      </c>
      <c r="AE167" s="170" t="b">
        <f>IF(ISBLANK(GroupMember[[#This Row],[1. Identifiant interne d’exploitation agricole*]]),"",IF(ISERROR(MATCH(GroupMember[[#This Row],[1. Identifiant interne d’exploitation agricole*]],FarmUnit[1. Identifiant interne d’exploitation agricole*],0)),FALSE,TRUE))</f>
        <v>1</v>
      </c>
      <c r="AF167" s="11" t="str">
        <f t="shared" si="8"/>
        <v>GBONGUE  GUEN BOGBEU</v>
      </c>
      <c r="AG167" s="171" t="str">
        <f t="shared" si="9"/>
        <v>11/11/2021</v>
      </c>
      <c r="AH167" s="59">
        <f t="shared" si="11"/>
        <v>3</v>
      </c>
      <c r="AI167" s="57">
        <f t="shared" si="10"/>
        <v>0</v>
      </c>
    </row>
    <row r="168" spans="1:35" ht="13.5" x14ac:dyDescent="0.25">
      <c r="A168" s="160" t="s">
        <v>1219</v>
      </c>
      <c r="B168" s="160" t="s">
        <v>667</v>
      </c>
      <c r="C168" s="160" t="s">
        <v>1219</v>
      </c>
      <c r="D168" s="160" t="s">
        <v>854</v>
      </c>
      <c r="E168" s="160" t="s">
        <v>669</v>
      </c>
      <c r="F168" s="160" t="s">
        <v>670</v>
      </c>
      <c r="G168" s="160" t="s">
        <v>671</v>
      </c>
      <c r="H168" s="161">
        <v>5</v>
      </c>
      <c r="I168" s="160" t="s">
        <v>3365</v>
      </c>
      <c r="J168" s="160">
        <v>1</v>
      </c>
      <c r="K168" s="161">
        <v>2021</v>
      </c>
      <c r="L168" s="169" t="s">
        <v>840</v>
      </c>
      <c r="M168" s="169" t="s">
        <v>1220</v>
      </c>
      <c r="N168" s="162" t="s">
        <v>667</v>
      </c>
      <c r="O168" s="160" t="s">
        <v>1221</v>
      </c>
      <c r="P168" s="160" t="s">
        <v>675</v>
      </c>
      <c r="Q168" s="163">
        <v>21641</v>
      </c>
      <c r="R168" s="160">
        <v>7</v>
      </c>
      <c r="S168" s="160"/>
      <c r="T168" s="169"/>
      <c r="U168" s="160"/>
      <c r="V168" s="160"/>
      <c r="W168" s="160"/>
      <c r="X168" s="161">
        <v>0</v>
      </c>
      <c r="Y168" s="161">
        <v>0</v>
      </c>
      <c r="Z168" s="164" t="s">
        <v>676</v>
      </c>
      <c r="AA168" s="165">
        <v>2021</v>
      </c>
      <c r="AB168" s="165">
        <v>11</v>
      </c>
      <c r="AC168" s="165">
        <v>12</v>
      </c>
      <c r="AD168" s="170" t="b">
        <f>IF(ISBLANK(GroupMember[[#This Row],[1. Identifiant interne d’exploitation agricole*]]),"",IF(ISERROR(MATCH(GroupMember[[#This Row],[1. Identifiant interne d’exploitation agricole*]],CertifiedCrop[1. Identifiant interne d’exploitation agricole*],0)),FALSE,TRUE))</f>
        <v>1</v>
      </c>
      <c r="AE168" s="170" t="b">
        <f>IF(ISBLANK(GroupMember[[#This Row],[1. Identifiant interne d’exploitation agricole*]]),"",IF(ISERROR(MATCH(GroupMember[[#This Row],[1. Identifiant interne d’exploitation agricole*]],FarmUnit[1. Identifiant interne d’exploitation agricole*],0)),FALSE,TRUE))</f>
        <v>1</v>
      </c>
      <c r="AF168" s="11" t="str">
        <f t="shared" si="8"/>
        <v>DIOMANDE DOUO ROBERT</v>
      </c>
      <c r="AG168" s="171" t="str">
        <f t="shared" si="9"/>
        <v>12/11/2021</v>
      </c>
      <c r="AH168" s="59">
        <f t="shared" si="11"/>
        <v>3</v>
      </c>
      <c r="AI168" s="57">
        <f t="shared" si="10"/>
        <v>0</v>
      </c>
    </row>
    <row r="169" spans="1:35" ht="13.5" x14ac:dyDescent="0.25">
      <c r="A169" s="160" t="s">
        <v>1222</v>
      </c>
      <c r="B169" s="160" t="s">
        <v>667</v>
      </c>
      <c r="C169" s="160" t="s">
        <v>1222</v>
      </c>
      <c r="D169" s="160" t="s">
        <v>854</v>
      </c>
      <c r="E169" s="160" t="s">
        <v>669</v>
      </c>
      <c r="F169" s="160" t="s">
        <v>670</v>
      </c>
      <c r="G169" s="160" t="s">
        <v>671</v>
      </c>
      <c r="H169" s="161">
        <v>4.2</v>
      </c>
      <c r="I169" s="160" t="s">
        <v>3365</v>
      </c>
      <c r="J169" s="160">
        <v>1</v>
      </c>
      <c r="K169" s="161">
        <v>2021</v>
      </c>
      <c r="L169" s="169" t="s">
        <v>1223</v>
      </c>
      <c r="M169" s="169" t="s">
        <v>1224</v>
      </c>
      <c r="N169" s="162" t="s">
        <v>667</v>
      </c>
      <c r="O169" s="160" t="s">
        <v>667</v>
      </c>
      <c r="P169" s="160" t="s">
        <v>675</v>
      </c>
      <c r="Q169" s="163">
        <v>22737</v>
      </c>
      <c r="R169" s="160">
        <v>5</v>
      </c>
      <c r="S169" s="160"/>
      <c r="T169" s="169"/>
      <c r="U169" s="160"/>
      <c r="V169" s="160"/>
      <c r="W169" s="160"/>
      <c r="X169" s="161">
        <v>0</v>
      </c>
      <c r="Y169" s="161">
        <v>0</v>
      </c>
      <c r="Z169" s="164" t="s">
        <v>676</v>
      </c>
      <c r="AA169" s="165">
        <v>2021</v>
      </c>
      <c r="AB169" s="165">
        <v>11</v>
      </c>
      <c r="AC169" s="165">
        <v>12</v>
      </c>
      <c r="AD169" s="170" t="b">
        <f>IF(ISBLANK(GroupMember[[#This Row],[1. Identifiant interne d’exploitation agricole*]]),"",IF(ISERROR(MATCH(GroupMember[[#This Row],[1. Identifiant interne d’exploitation agricole*]],CertifiedCrop[1. Identifiant interne d’exploitation agricole*],0)),FALSE,TRUE))</f>
        <v>1</v>
      </c>
      <c r="AE169" s="170" t="b">
        <f>IF(ISBLANK(GroupMember[[#This Row],[1. Identifiant interne d’exploitation agricole*]]),"",IF(ISERROR(MATCH(GroupMember[[#This Row],[1. Identifiant interne d’exploitation agricole*]],FarmUnit[1. Identifiant interne d’exploitation agricole*],0)),FALSE,TRUE))</f>
        <v>1</v>
      </c>
      <c r="AF169" s="11" t="str">
        <f t="shared" si="8"/>
        <v>GBA LION PAUL</v>
      </c>
      <c r="AG169" s="171" t="str">
        <f t="shared" si="9"/>
        <v>12/11/2021</v>
      </c>
      <c r="AH169" s="59">
        <f t="shared" si="11"/>
        <v>3</v>
      </c>
      <c r="AI169" s="57">
        <f t="shared" si="10"/>
        <v>0</v>
      </c>
    </row>
    <row r="170" spans="1:35" ht="13.5" x14ac:dyDescent="0.25">
      <c r="A170" s="160" t="s">
        <v>1225</v>
      </c>
      <c r="B170" s="160" t="s">
        <v>667</v>
      </c>
      <c r="C170" s="160" t="s">
        <v>1225</v>
      </c>
      <c r="D170" s="160" t="s">
        <v>854</v>
      </c>
      <c r="E170" s="160" t="s">
        <v>669</v>
      </c>
      <c r="F170" s="160" t="s">
        <v>670</v>
      </c>
      <c r="G170" s="160" t="s">
        <v>671</v>
      </c>
      <c r="H170" s="161">
        <v>5.5</v>
      </c>
      <c r="I170" s="160" t="s">
        <v>3365</v>
      </c>
      <c r="J170" s="160">
        <v>1</v>
      </c>
      <c r="K170" s="161">
        <v>2021</v>
      </c>
      <c r="L170" s="169" t="s">
        <v>889</v>
      </c>
      <c r="M170" s="169" t="s">
        <v>1226</v>
      </c>
      <c r="N170" s="162" t="s">
        <v>667</v>
      </c>
      <c r="O170" s="160" t="s">
        <v>667</v>
      </c>
      <c r="P170" s="160" t="s">
        <v>675</v>
      </c>
      <c r="Q170" s="163">
        <v>27881</v>
      </c>
      <c r="R170" s="160">
        <v>7</v>
      </c>
      <c r="S170" s="160"/>
      <c r="T170" s="169"/>
      <c r="U170" s="160"/>
      <c r="V170" s="160"/>
      <c r="W170" s="160"/>
      <c r="X170" s="161">
        <v>0</v>
      </c>
      <c r="Y170" s="161">
        <v>0</v>
      </c>
      <c r="Z170" s="164" t="s">
        <v>676</v>
      </c>
      <c r="AA170" s="165">
        <v>2021</v>
      </c>
      <c r="AB170" s="165">
        <v>11</v>
      </c>
      <c r="AC170" s="165">
        <v>12</v>
      </c>
      <c r="AD170" s="170" t="b">
        <f>IF(ISBLANK(GroupMember[[#This Row],[1. Identifiant interne d’exploitation agricole*]]),"",IF(ISERROR(MATCH(GroupMember[[#This Row],[1. Identifiant interne d’exploitation agricole*]],CertifiedCrop[1. Identifiant interne d’exploitation agricole*],0)),FALSE,TRUE))</f>
        <v>1</v>
      </c>
      <c r="AE170" s="170" t="b">
        <f>IF(ISBLANK(GroupMember[[#This Row],[1. Identifiant interne d’exploitation agricole*]]),"",IF(ISERROR(MATCH(GroupMember[[#This Row],[1. Identifiant interne d’exploitation agricole*]],FarmUnit[1. Identifiant interne d’exploitation agricole*],0)),FALSE,TRUE))</f>
        <v>1</v>
      </c>
      <c r="AF170" s="11" t="str">
        <f t="shared" si="8"/>
        <v>TIA DENIS</v>
      </c>
      <c r="AG170" s="171" t="str">
        <f t="shared" si="9"/>
        <v>12/11/2021</v>
      </c>
      <c r="AH170" s="59">
        <f t="shared" si="11"/>
        <v>3</v>
      </c>
      <c r="AI170" s="57">
        <f t="shared" si="10"/>
        <v>0</v>
      </c>
    </row>
    <row r="171" spans="1:35" ht="13.5" x14ac:dyDescent="0.25">
      <c r="A171" s="160" t="s">
        <v>1227</v>
      </c>
      <c r="B171" s="160" t="s">
        <v>667</v>
      </c>
      <c r="C171" s="160" t="s">
        <v>1227</v>
      </c>
      <c r="D171" s="160" t="s">
        <v>854</v>
      </c>
      <c r="E171" s="160" t="s">
        <v>669</v>
      </c>
      <c r="F171" s="160" t="s">
        <v>670</v>
      </c>
      <c r="G171" s="160" t="s">
        <v>671</v>
      </c>
      <c r="H171" s="161">
        <v>4</v>
      </c>
      <c r="I171" s="160" t="s">
        <v>3365</v>
      </c>
      <c r="J171" s="160">
        <v>1</v>
      </c>
      <c r="K171" s="161">
        <v>2021</v>
      </c>
      <c r="L171" s="169" t="s">
        <v>1228</v>
      </c>
      <c r="M171" s="169" t="s">
        <v>1229</v>
      </c>
      <c r="N171" s="162" t="s">
        <v>667</v>
      </c>
      <c r="O171" s="160" t="s">
        <v>667</v>
      </c>
      <c r="P171" s="160" t="s">
        <v>675</v>
      </c>
      <c r="Q171" s="163">
        <v>27153</v>
      </c>
      <c r="R171" s="160">
        <v>3</v>
      </c>
      <c r="S171" s="160"/>
      <c r="T171" s="169"/>
      <c r="U171" s="160"/>
      <c r="V171" s="160"/>
      <c r="W171" s="160"/>
      <c r="X171" s="161">
        <v>0</v>
      </c>
      <c r="Y171" s="161">
        <v>0</v>
      </c>
      <c r="Z171" s="164" t="s">
        <v>676</v>
      </c>
      <c r="AA171" s="165">
        <v>2021</v>
      </c>
      <c r="AB171" s="165">
        <v>11</v>
      </c>
      <c r="AC171" s="165">
        <v>11</v>
      </c>
      <c r="AD171" s="170" t="b">
        <f>IF(ISBLANK(GroupMember[[#This Row],[1. Identifiant interne d’exploitation agricole*]]),"",IF(ISERROR(MATCH(GroupMember[[#This Row],[1. Identifiant interne d’exploitation agricole*]],CertifiedCrop[1. Identifiant interne d’exploitation agricole*],0)),FALSE,TRUE))</f>
        <v>1</v>
      </c>
      <c r="AE171" s="170" t="b">
        <f>IF(ISBLANK(GroupMember[[#This Row],[1. Identifiant interne d’exploitation agricole*]]),"",IF(ISERROR(MATCH(GroupMember[[#This Row],[1. Identifiant interne d’exploitation agricole*]],FarmUnit[1. Identifiant interne d’exploitation agricole*],0)),FALSE,TRUE))</f>
        <v>1</v>
      </c>
      <c r="AF171" s="11" t="str">
        <f t="shared" si="8"/>
        <v>GONDE  MELA GERMAIN</v>
      </c>
      <c r="AG171" s="171" t="str">
        <f t="shared" si="9"/>
        <v>11/11/2021</v>
      </c>
      <c r="AH171" s="59">
        <f t="shared" si="11"/>
        <v>3</v>
      </c>
      <c r="AI171" s="57">
        <f t="shared" si="10"/>
        <v>0</v>
      </c>
    </row>
    <row r="172" spans="1:35" ht="13.5" x14ac:dyDescent="0.25">
      <c r="A172" s="160" t="s">
        <v>1230</v>
      </c>
      <c r="B172" s="160" t="s">
        <v>667</v>
      </c>
      <c r="C172" s="160" t="s">
        <v>1230</v>
      </c>
      <c r="D172" s="160" t="s">
        <v>854</v>
      </c>
      <c r="E172" s="160" t="s">
        <v>669</v>
      </c>
      <c r="F172" s="160" t="s">
        <v>670</v>
      </c>
      <c r="G172" s="160" t="s">
        <v>671</v>
      </c>
      <c r="H172" s="161">
        <v>4.5</v>
      </c>
      <c r="I172" s="160" t="s">
        <v>3365</v>
      </c>
      <c r="J172" s="160">
        <v>1</v>
      </c>
      <c r="K172" s="161">
        <v>2021</v>
      </c>
      <c r="L172" s="169" t="s">
        <v>713</v>
      </c>
      <c r="M172" s="169" t="s">
        <v>1231</v>
      </c>
      <c r="N172" s="162" t="s">
        <v>667</v>
      </c>
      <c r="O172" s="160" t="s">
        <v>1232</v>
      </c>
      <c r="P172" s="160" t="s">
        <v>675</v>
      </c>
      <c r="Q172" s="163">
        <v>32791</v>
      </c>
      <c r="R172" s="160">
        <v>4</v>
      </c>
      <c r="S172" s="160"/>
      <c r="T172" s="169"/>
      <c r="U172" s="160"/>
      <c r="V172" s="160"/>
      <c r="W172" s="160"/>
      <c r="X172" s="161">
        <v>0</v>
      </c>
      <c r="Y172" s="161">
        <v>0</v>
      </c>
      <c r="Z172" s="164" t="s">
        <v>676</v>
      </c>
      <c r="AA172" s="165">
        <v>2021</v>
      </c>
      <c r="AB172" s="165">
        <v>11</v>
      </c>
      <c r="AC172" s="165">
        <v>5</v>
      </c>
      <c r="AD172" s="170" t="b">
        <f>IF(ISBLANK(GroupMember[[#This Row],[1. Identifiant interne d’exploitation agricole*]]),"",IF(ISERROR(MATCH(GroupMember[[#This Row],[1. Identifiant interne d’exploitation agricole*]],CertifiedCrop[1. Identifiant interne d’exploitation agricole*],0)),FALSE,TRUE))</f>
        <v>1</v>
      </c>
      <c r="AE172" s="170" t="b">
        <f>IF(ISBLANK(GroupMember[[#This Row],[1. Identifiant interne d’exploitation agricole*]]),"",IF(ISERROR(MATCH(GroupMember[[#This Row],[1. Identifiant interne d’exploitation agricole*]],FarmUnit[1. Identifiant interne d’exploitation agricole*],0)),FALSE,TRUE))</f>
        <v>1</v>
      </c>
      <c r="AF172" s="11" t="str">
        <f t="shared" si="8"/>
        <v>BAKAYOKO  DROH VINCENT</v>
      </c>
      <c r="AG172" s="171" t="str">
        <f t="shared" si="9"/>
        <v>5/11/2021</v>
      </c>
      <c r="AH172" s="59">
        <f t="shared" si="11"/>
        <v>3</v>
      </c>
      <c r="AI172" s="57">
        <f t="shared" si="10"/>
        <v>0</v>
      </c>
    </row>
    <row r="173" spans="1:35" ht="13.5" x14ac:dyDescent="0.25">
      <c r="A173" s="160" t="s">
        <v>1233</v>
      </c>
      <c r="B173" s="160" t="s">
        <v>667</v>
      </c>
      <c r="C173" s="160" t="s">
        <v>1233</v>
      </c>
      <c r="D173" s="160" t="s">
        <v>854</v>
      </c>
      <c r="E173" s="160" t="s">
        <v>669</v>
      </c>
      <c r="F173" s="160" t="s">
        <v>670</v>
      </c>
      <c r="G173" s="160" t="s">
        <v>671</v>
      </c>
      <c r="H173" s="161">
        <v>5</v>
      </c>
      <c r="I173" s="160" t="s">
        <v>3365</v>
      </c>
      <c r="J173" s="160">
        <v>1</v>
      </c>
      <c r="K173" s="161">
        <v>2021</v>
      </c>
      <c r="L173" s="169" t="s">
        <v>790</v>
      </c>
      <c r="M173" s="169" t="s">
        <v>1234</v>
      </c>
      <c r="N173" s="162" t="s">
        <v>667</v>
      </c>
      <c r="O173" s="160" t="s">
        <v>667</v>
      </c>
      <c r="P173" s="160" t="s">
        <v>675</v>
      </c>
      <c r="Q173" s="163">
        <v>25204</v>
      </c>
      <c r="R173" s="160">
        <v>8</v>
      </c>
      <c r="S173" s="160"/>
      <c r="T173" s="169"/>
      <c r="U173" s="160"/>
      <c r="V173" s="160"/>
      <c r="W173" s="160"/>
      <c r="X173" s="161">
        <v>0</v>
      </c>
      <c r="Y173" s="161">
        <v>0</v>
      </c>
      <c r="Z173" s="164" t="s">
        <v>676</v>
      </c>
      <c r="AA173" s="165">
        <v>2021</v>
      </c>
      <c r="AB173" s="165">
        <v>11</v>
      </c>
      <c r="AC173" s="165">
        <v>10</v>
      </c>
      <c r="AD173" s="170" t="b">
        <f>IF(ISBLANK(GroupMember[[#This Row],[1. Identifiant interne d’exploitation agricole*]]),"",IF(ISERROR(MATCH(GroupMember[[#This Row],[1. Identifiant interne d’exploitation agricole*]],CertifiedCrop[1. Identifiant interne d’exploitation agricole*],0)),FALSE,TRUE))</f>
        <v>1</v>
      </c>
      <c r="AE173" s="170" t="b">
        <f>IF(ISBLANK(GroupMember[[#This Row],[1. Identifiant interne d’exploitation agricole*]]),"",IF(ISERROR(MATCH(GroupMember[[#This Row],[1. Identifiant interne d’exploitation agricole*]],FarmUnit[1. Identifiant interne d’exploitation agricole*],0)),FALSE,TRUE))</f>
        <v>1</v>
      </c>
      <c r="AF173" s="11" t="str">
        <f t="shared" si="8"/>
        <v>LOUA GASTON</v>
      </c>
      <c r="AG173" s="171" t="str">
        <f t="shared" si="9"/>
        <v>10/11/2021</v>
      </c>
      <c r="AH173" s="59">
        <f t="shared" si="11"/>
        <v>3</v>
      </c>
      <c r="AI173" s="57">
        <f t="shared" si="10"/>
        <v>0</v>
      </c>
    </row>
    <row r="174" spans="1:35" ht="13.5" x14ac:dyDescent="0.25">
      <c r="A174" s="160" t="s">
        <v>1235</v>
      </c>
      <c r="B174" s="160" t="s">
        <v>667</v>
      </c>
      <c r="C174" s="160" t="s">
        <v>1235</v>
      </c>
      <c r="D174" s="160" t="s">
        <v>854</v>
      </c>
      <c r="E174" s="160" t="s">
        <v>669</v>
      </c>
      <c r="F174" s="160" t="s">
        <v>670</v>
      </c>
      <c r="G174" s="160" t="s">
        <v>671</v>
      </c>
      <c r="H174" s="161">
        <v>6</v>
      </c>
      <c r="I174" s="160" t="s">
        <v>3365</v>
      </c>
      <c r="J174" s="160">
        <v>1</v>
      </c>
      <c r="K174" s="161">
        <v>2021</v>
      </c>
      <c r="L174" s="169" t="s">
        <v>717</v>
      </c>
      <c r="M174" s="169" t="s">
        <v>1236</v>
      </c>
      <c r="N174" s="162" t="s">
        <v>667</v>
      </c>
      <c r="O174" s="160" t="s">
        <v>667</v>
      </c>
      <c r="P174" s="160" t="s">
        <v>675</v>
      </c>
      <c r="Q174" s="163">
        <v>23377</v>
      </c>
      <c r="R174" s="160">
        <v>11</v>
      </c>
      <c r="S174" s="160"/>
      <c r="T174" s="169"/>
      <c r="U174" s="160"/>
      <c r="V174" s="160"/>
      <c r="W174" s="160"/>
      <c r="X174" s="161">
        <v>0</v>
      </c>
      <c r="Y174" s="161">
        <v>0</v>
      </c>
      <c r="Z174" s="164" t="s">
        <v>676</v>
      </c>
      <c r="AA174" s="165">
        <v>2021</v>
      </c>
      <c r="AB174" s="165">
        <v>11</v>
      </c>
      <c r="AC174" s="165">
        <v>8</v>
      </c>
      <c r="AD174" s="170" t="b">
        <f>IF(ISBLANK(GroupMember[[#This Row],[1. Identifiant interne d’exploitation agricole*]]),"",IF(ISERROR(MATCH(GroupMember[[#This Row],[1. Identifiant interne d’exploitation agricole*]],CertifiedCrop[1. Identifiant interne d’exploitation agricole*],0)),FALSE,TRUE))</f>
        <v>1</v>
      </c>
      <c r="AE174" s="170" t="b">
        <f>IF(ISBLANK(GroupMember[[#This Row],[1. Identifiant interne d’exploitation agricole*]]),"",IF(ISERROR(MATCH(GroupMember[[#This Row],[1. Identifiant interne d’exploitation agricole*]],FarmUnit[1. Identifiant interne d’exploitation agricole*],0)),FALSE,TRUE))</f>
        <v>1</v>
      </c>
      <c r="AF174" s="11" t="str">
        <f t="shared" si="8"/>
        <v>GONDO  YRASSOUBA VICTOR</v>
      </c>
      <c r="AG174" s="171" t="str">
        <f t="shared" si="9"/>
        <v>8/11/2021</v>
      </c>
      <c r="AH174" s="59">
        <f t="shared" si="11"/>
        <v>3</v>
      </c>
      <c r="AI174" s="57">
        <f t="shared" si="10"/>
        <v>0</v>
      </c>
    </row>
    <row r="175" spans="1:35" ht="13.5" x14ac:dyDescent="0.25">
      <c r="A175" s="160" t="s">
        <v>1237</v>
      </c>
      <c r="B175" s="160" t="s">
        <v>667</v>
      </c>
      <c r="C175" s="160" t="s">
        <v>1237</v>
      </c>
      <c r="D175" s="160" t="s">
        <v>854</v>
      </c>
      <c r="E175" s="160" t="s">
        <v>669</v>
      </c>
      <c r="F175" s="160" t="s">
        <v>670</v>
      </c>
      <c r="G175" s="160" t="s">
        <v>671</v>
      </c>
      <c r="H175" s="161">
        <v>7</v>
      </c>
      <c r="I175" s="160" t="s">
        <v>3365</v>
      </c>
      <c r="J175" s="160">
        <v>1</v>
      </c>
      <c r="K175" s="161">
        <v>2021</v>
      </c>
      <c r="L175" s="169" t="s">
        <v>889</v>
      </c>
      <c r="M175" s="169" t="s">
        <v>1238</v>
      </c>
      <c r="N175" s="162" t="s">
        <v>1239</v>
      </c>
      <c r="O175" s="160" t="s">
        <v>667</v>
      </c>
      <c r="P175" s="160" t="s">
        <v>675</v>
      </c>
      <c r="Q175" s="163">
        <v>27030</v>
      </c>
      <c r="R175" s="160">
        <v>4</v>
      </c>
      <c r="S175" s="160"/>
      <c r="T175" s="169"/>
      <c r="U175" s="160"/>
      <c r="V175" s="160"/>
      <c r="W175" s="160"/>
      <c r="X175" s="161">
        <v>0</v>
      </c>
      <c r="Y175" s="161">
        <v>0</v>
      </c>
      <c r="Z175" s="164" t="s">
        <v>676</v>
      </c>
      <c r="AA175" s="165">
        <v>2021</v>
      </c>
      <c r="AB175" s="165">
        <v>11</v>
      </c>
      <c r="AC175" s="165">
        <v>9</v>
      </c>
      <c r="AD175" s="170" t="b">
        <f>IF(ISBLANK(GroupMember[[#This Row],[1. Identifiant interne d’exploitation agricole*]]),"",IF(ISERROR(MATCH(GroupMember[[#This Row],[1. Identifiant interne d’exploitation agricole*]],CertifiedCrop[1. Identifiant interne d’exploitation agricole*],0)),FALSE,TRUE))</f>
        <v>1</v>
      </c>
      <c r="AE175" s="170" t="b">
        <f>IF(ISBLANK(GroupMember[[#This Row],[1. Identifiant interne d’exploitation agricole*]]),"",IF(ISERROR(MATCH(GroupMember[[#This Row],[1. Identifiant interne d’exploitation agricole*]],FarmUnit[1. Identifiant interne d’exploitation agricole*],0)),FALSE,TRUE))</f>
        <v>1</v>
      </c>
      <c r="AF175" s="11" t="str">
        <f t="shared" si="8"/>
        <v>TIA SAHI BORIS</v>
      </c>
      <c r="AG175" s="171" t="str">
        <f t="shared" si="9"/>
        <v>9/11/2021</v>
      </c>
      <c r="AH175" s="59">
        <f t="shared" si="11"/>
        <v>3</v>
      </c>
      <c r="AI175" s="57">
        <f t="shared" si="10"/>
        <v>0</v>
      </c>
    </row>
    <row r="176" spans="1:35" ht="13.5" x14ac:dyDescent="0.25">
      <c r="A176" s="160" t="s">
        <v>1240</v>
      </c>
      <c r="B176" s="160" t="s">
        <v>667</v>
      </c>
      <c r="C176" s="160" t="s">
        <v>1240</v>
      </c>
      <c r="D176" s="160" t="s">
        <v>854</v>
      </c>
      <c r="E176" s="160" t="s">
        <v>669</v>
      </c>
      <c r="F176" s="160" t="s">
        <v>670</v>
      </c>
      <c r="G176" s="160" t="s">
        <v>671</v>
      </c>
      <c r="H176" s="161">
        <v>7</v>
      </c>
      <c r="I176" s="160" t="s">
        <v>3365</v>
      </c>
      <c r="J176" s="160">
        <v>1</v>
      </c>
      <c r="K176" s="161">
        <v>2021</v>
      </c>
      <c r="L176" s="169" t="s">
        <v>845</v>
      </c>
      <c r="M176" s="169" t="s">
        <v>1241</v>
      </c>
      <c r="N176" s="162" t="s">
        <v>667</v>
      </c>
      <c r="O176" s="160" t="s">
        <v>667</v>
      </c>
      <c r="P176" s="160" t="s">
        <v>675</v>
      </c>
      <c r="Q176" s="163">
        <v>27554</v>
      </c>
      <c r="R176" s="160">
        <v>10</v>
      </c>
      <c r="S176" s="160"/>
      <c r="T176" s="169"/>
      <c r="U176" s="160"/>
      <c r="V176" s="160"/>
      <c r="W176" s="160"/>
      <c r="X176" s="161">
        <v>0</v>
      </c>
      <c r="Y176" s="161">
        <v>0</v>
      </c>
      <c r="Z176" s="164" t="s">
        <v>676</v>
      </c>
      <c r="AA176" s="165">
        <v>2021</v>
      </c>
      <c r="AB176" s="165">
        <v>11</v>
      </c>
      <c r="AC176" s="165">
        <v>8</v>
      </c>
      <c r="AD176" s="170" t="b">
        <f>IF(ISBLANK(GroupMember[[#This Row],[1. Identifiant interne d’exploitation agricole*]]),"",IF(ISERROR(MATCH(GroupMember[[#This Row],[1. Identifiant interne d’exploitation agricole*]],CertifiedCrop[1. Identifiant interne d’exploitation agricole*],0)),FALSE,TRUE))</f>
        <v>1</v>
      </c>
      <c r="AE176" s="170" t="b">
        <f>IF(ISBLANK(GroupMember[[#This Row],[1. Identifiant interne d’exploitation agricole*]]),"",IF(ISERROR(MATCH(GroupMember[[#This Row],[1. Identifiant interne d’exploitation agricole*]],FarmUnit[1. Identifiant interne d’exploitation agricole*],0)),FALSE,TRUE))</f>
        <v>1</v>
      </c>
      <c r="AF176" s="11" t="str">
        <f t="shared" si="8"/>
        <v>TIA  ARSENE</v>
      </c>
      <c r="AG176" s="171" t="str">
        <f t="shared" si="9"/>
        <v>8/11/2021</v>
      </c>
      <c r="AH176" s="59">
        <f t="shared" si="11"/>
        <v>3</v>
      </c>
      <c r="AI176" s="57">
        <f t="shared" si="10"/>
        <v>0</v>
      </c>
    </row>
    <row r="177" spans="1:35" ht="13.5" x14ac:dyDescent="0.25">
      <c r="A177" s="160" t="s">
        <v>1242</v>
      </c>
      <c r="B177" s="160" t="s">
        <v>667</v>
      </c>
      <c r="C177" s="160" t="s">
        <v>1242</v>
      </c>
      <c r="D177" s="160" t="s">
        <v>854</v>
      </c>
      <c r="E177" s="160" t="s">
        <v>669</v>
      </c>
      <c r="F177" s="160" t="s">
        <v>670</v>
      </c>
      <c r="G177" s="160" t="s">
        <v>671</v>
      </c>
      <c r="H177" s="161">
        <v>4</v>
      </c>
      <c r="I177" s="160" t="s">
        <v>3365</v>
      </c>
      <c r="J177" s="160">
        <v>1</v>
      </c>
      <c r="K177" s="161">
        <v>2021</v>
      </c>
      <c r="L177" s="169" t="s">
        <v>790</v>
      </c>
      <c r="M177" s="169" t="s">
        <v>1243</v>
      </c>
      <c r="N177" s="162" t="s">
        <v>667</v>
      </c>
      <c r="O177" s="160" t="s">
        <v>667</v>
      </c>
      <c r="P177" s="160" t="s">
        <v>696</v>
      </c>
      <c r="Q177" s="163">
        <v>25666</v>
      </c>
      <c r="R177" s="160">
        <v>4</v>
      </c>
      <c r="S177" s="160"/>
      <c r="T177" s="169"/>
      <c r="U177" s="160"/>
      <c r="V177" s="160"/>
      <c r="W177" s="160"/>
      <c r="X177" s="161">
        <v>0</v>
      </c>
      <c r="Y177" s="161">
        <v>0</v>
      </c>
      <c r="Z177" s="164" t="s">
        <v>676</v>
      </c>
      <c r="AA177" s="165">
        <v>2021</v>
      </c>
      <c r="AB177" s="165">
        <v>11</v>
      </c>
      <c r="AC177" s="165">
        <v>9</v>
      </c>
      <c r="AD177" s="170" t="b">
        <f>IF(ISBLANK(GroupMember[[#This Row],[1. Identifiant interne d’exploitation agricole*]]),"",IF(ISERROR(MATCH(GroupMember[[#This Row],[1. Identifiant interne d’exploitation agricole*]],CertifiedCrop[1. Identifiant interne d’exploitation agricole*],0)),FALSE,TRUE))</f>
        <v>1</v>
      </c>
      <c r="AE177" s="170" t="b">
        <f>IF(ISBLANK(GroupMember[[#This Row],[1. Identifiant interne d’exploitation agricole*]]),"",IF(ISERROR(MATCH(GroupMember[[#This Row],[1. Identifiant interne d’exploitation agricole*]],FarmUnit[1. Identifiant interne d’exploitation agricole*],0)),FALSE,TRUE))</f>
        <v>1</v>
      </c>
      <c r="AF177" s="11" t="str">
        <f t="shared" si="8"/>
        <v>LOUA DOUIN GOLOU</v>
      </c>
      <c r="AG177" s="171" t="str">
        <f t="shared" si="9"/>
        <v>9/11/2021</v>
      </c>
      <c r="AH177" s="59">
        <f t="shared" si="11"/>
        <v>3</v>
      </c>
      <c r="AI177" s="57">
        <f t="shared" si="10"/>
        <v>0</v>
      </c>
    </row>
    <row r="178" spans="1:35" ht="13.5" x14ac:dyDescent="0.25">
      <c r="A178" s="160" t="s">
        <v>1244</v>
      </c>
      <c r="B178" s="160" t="s">
        <v>667</v>
      </c>
      <c r="C178" s="160" t="s">
        <v>1244</v>
      </c>
      <c r="D178" s="160" t="s">
        <v>854</v>
      </c>
      <c r="E178" s="160" t="s">
        <v>669</v>
      </c>
      <c r="F178" s="160" t="s">
        <v>670</v>
      </c>
      <c r="G178" s="160" t="s">
        <v>671</v>
      </c>
      <c r="H178" s="161">
        <v>3.5</v>
      </c>
      <c r="I178" s="160" t="s">
        <v>3365</v>
      </c>
      <c r="J178" s="160">
        <v>1</v>
      </c>
      <c r="K178" s="161">
        <v>2021</v>
      </c>
      <c r="L178" s="169" t="s">
        <v>840</v>
      </c>
      <c r="M178" s="169" t="s">
        <v>1245</v>
      </c>
      <c r="N178" s="162" t="s">
        <v>667</v>
      </c>
      <c r="O178" s="160" t="s">
        <v>667</v>
      </c>
      <c r="P178" s="160" t="s">
        <v>696</v>
      </c>
      <c r="Q178" s="163">
        <v>30861</v>
      </c>
      <c r="R178" s="160">
        <v>3</v>
      </c>
      <c r="S178" s="160"/>
      <c r="T178" s="169"/>
      <c r="U178" s="160"/>
      <c r="V178" s="160"/>
      <c r="W178" s="160"/>
      <c r="X178" s="161">
        <v>0</v>
      </c>
      <c r="Y178" s="161">
        <v>0</v>
      </c>
      <c r="Z178" s="164" t="s">
        <v>676</v>
      </c>
      <c r="AA178" s="165">
        <v>2021</v>
      </c>
      <c r="AB178" s="165">
        <v>10</v>
      </c>
      <c r="AC178" s="165">
        <v>25</v>
      </c>
      <c r="AD178" s="170" t="b">
        <f>IF(ISBLANK(GroupMember[[#This Row],[1. Identifiant interne d’exploitation agricole*]]),"",IF(ISERROR(MATCH(GroupMember[[#This Row],[1. Identifiant interne d’exploitation agricole*]],CertifiedCrop[1. Identifiant interne d’exploitation agricole*],0)),FALSE,TRUE))</f>
        <v>1</v>
      </c>
      <c r="AE178" s="170" t="b">
        <f>IF(ISBLANK(GroupMember[[#This Row],[1. Identifiant interne d’exploitation agricole*]]),"",IF(ISERROR(MATCH(GroupMember[[#This Row],[1. Identifiant interne d’exploitation agricole*]],FarmUnit[1. Identifiant interne d’exploitation agricole*],0)),FALSE,TRUE))</f>
        <v>1</v>
      </c>
      <c r="AF178" s="11" t="str">
        <f t="shared" si="8"/>
        <v>DIOMANDE MONNE</v>
      </c>
      <c r="AG178" s="171" t="str">
        <f t="shared" si="9"/>
        <v>25/10/2021</v>
      </c>
      <c r="AH178" s="59">
        <f t="shared" si="11"/>
        <v>3</v>
      </c>
      <c r="AI178" s="57">
        <f t="shared" si="10"/>
        <v>0</v>
      </c>
    </row>
    <row r="179" spans="1:35" ht="13.5" x14ac:dyDescent="0.25">
      <c r="A179" s="160" t="s">
        <v>1246</v>
      </c>
      <c r="B179" s="160" t="s">
        <v>667</v>
      </c>
      <c r="C179" s="160" t="s">
        <v>1246</v>
      </c>
      <c r="D179" s="160" t="s">
        <v>854</v>
      </c>
      <c r="E179" s="160" t="s">
        <v>669</v>
      </c>
      <c r="F179" s="160" t="s">
        <v>670</v>
      </c>
      <c r="G179" s="160" t="s">
        <v>671</v>
      </c>
      <c r="H179" s="161">
        <v>8</v>
      </c>
      <c r="I179" s="160" t="s">
        <v>3365</v>
      </c>
      <c r="J179" s="160">
        <v>1</v>
      </c>
      <c r="K179" s="161">
        <v>2021</v>
      </c>
      <c r="L179" s="169" t="s">
        <v>713</v>
      </c>
      <c r="M179" s="169" t="s">
        <v>1247</v>
      </c>
      <c r="N179" s="162" t="s">
        <v>1248</v>
      </c>
      <c r="O179" s="160" t="s">
        <v>667</v>
      </c>
      <c r="P179" s="160" t="s">
        <v>675</v>
      </c>
      <c r="Q179" s="163">
        <v>19414</v>
      </c>
      <c r="R179" s="160">
        <v>4</v>
      </c>
      <c r="S179" s="160"/>
      <c r="T179" s="169"/>
      <c r="U179" s="160"/>
      <c r="V179" s="160"/>
      <c r="W179" s="160"/>
      <c r="X179" s="161">
        <v>0</v>
      </c>
      <c r="Y179" s="161">
        <v>0</v>
      </c>
      <c r="Z179" s="164" t="s">
        <v>676</v>
      </c>
      <c r="AA179" s="165">
        <v>2021</v>
      </c>
      <c r="AB179" s="165">
        <v>10</v>
      </c>
      <c r="AC179" s="165">
        <v>25</v>
      </c>
      <c r="AD179" s="170" t="b">
        <f>IF(ISBLANK(GroupMember[[#This Row],[1. Identifiant interne d’exploitation agricole*]]),"",IF(ISERROR(MATCH(GroupMember[[#This Row],[1. Identifiant interne d’exploitation agricole*]],CertifiedCrop[1. Identifiant interne d’exploitation agricole*],0)),FALSE,TRUE))</f>
        <v>1</v>
      </c>
      <c r="AE179" s="170" t="b">
        <f>IF(ISBLANK(GroupMember[[#This Row],[1. Identifiant interne d’exploitation agricole*]]),"",IF(ISERROR(MATCH(GroupMember[[#This Row],[1. Identifiant interne d’exploitation agricole*]],FarmUnit[1. Identifiant interne d’exploitation agricole*],0)),FALSE,TRUE))</f>
        <v>1</v>
      </c>
      <c r="AF179" s="11" t="str">
        <f t="shared" ref="AF179:AF242" si="12">IFERROR(CONCATENATE(L179," ",M179),"")</f>
        <v>BAKAYOKO  DAVID</v>
      </c>
      <c r="AG179" s="171" t="str">
        <f t="shared" ref="AG179:AG242" si="13">CONCATENATE(AC179,"/",AB179,"/",AA179)</f>
        <v>25/10/2021</v>
      </c>
      <c r="AH179" s="59">
        <f t="shared" si="11"/>
        <v>3</v>
      </c>
      <c r="AI179" s="57">
        <f t="shared" ref="AI179:AI242" si="14">IF((X179+Y179/12)&lt;0,"",(X179+Y179/12))</f>
        <v>0</v>
      </c>
    </row>
    <row r="180" spans="1:35" ht="13.5" x14ac:dyDescent="0.25">
      <c r="A180" s="160" t="s">
        <v>1249</v>
      </c>
      <c r="B180" s="160" t="s">
        <v>667</v>
      </c>
      <c r="C180" s="160" t="s">
        <v>1249</v>
      </c>
      <c r="D180" s="160" t="s">
        <v>854</v>
      </c>
      <c r="E180" s="160" t="s">
        <v>669</v>
      </c>
      <c r="F180" s="160" t="s">
        <v>670</v>
      </c>
      <c r="G180" s="160" t="s">
        <v>671</v>
      </c>
      <c r="H180" s="161">
        <v>7</v>
      </c>
      <c r="I180" s="160" t="s">
        <v>3365</v>
      </c>
      <c r="J180" s="160">
        <v>1</v>
      </c>
      <c r="K180" s="161">
        <v>2021</v>
      </c>
      <c r="L180" s="169" t="s">
        <v>1250</v>
      </c>
      <c r="M180" s="169" t="s">
        <v>1145</v>
      </c>
      <c r="N180" s="162" t="s">
        <v>1251</v>
      </c>
      <c r="O180" s="160" t="s">
        <v>667</v>
      </c>
      <c r="P180" s="160" t="s">
        <v>675</v>
      </c>
      <c r="Q180" s="163">
        <v>30874</v>
      </c>
      <c r="R180" s="160">
        <v>5</v>
      </c>
      <c r="S180" s="160"/>
      <c r="T180" s="169"/>
      <c r="U180" s="160"/>
      <c r="V180" s="160"/>
      <c r="W180" s="160"/>
      <c r="X180" s="161">
        <v>0</v>
      </c>
      <c r="Y180" s="161">
        <v>0</v>
      </c>
      <c r="Z180" s="164" t="s">
        <v>676</v>
      </c>
      <c r="AA180" s="165">
        <v>2021</v>
      </c>
      <c r="AB180" s="165">
        <v>10</v>
      </c>
      <c r="AC180" s="165">
        <v>23</v>
      </c>
      <c r="AD180" s="170" t="b">
        <f>IF(ISBLANK(GroupMember[[#This Row],[1. Identifiant interne d’exploitation agricole*]]),"",IF(ISERROR(MATCH(GroupMember[[#This Row],[1. Identifiant interne d’exploitation agricole*]],CertifiedCrop[1. Identifiant interne d’exploitation agricole*],0)),FALSE,TRUE))</f>
        <v>1</v>
      </c>
      <c r="AE180" s="170" t="b">
        <f>IF(ISBLANK(GroupMember[[#This Row],[1. Identifiant interne d’exploitation agricole*]]),"",IF(ISERROR(MATCH(GroupMember[[#This Row],[1. Identifiant interne d’exploitation agricole*]],FarmUnit[1. Identifiant interne d’exploitation agricole*],0)),FALSE,TRUE))</f>
        <v>1</v>
      </c>
      <c r="AF180" s="11" t="str">
        <f t="shared" si="12"/>
        <v>GUE SAHI</v>
      </c>
      <c r="AG180" s="171" t="str">
        <f t="shared" si="13"/>
        <v>23/10/2021</v>
      </c>
      <c r="AH180" s="59">
        <f t="shared" si="11"/>
        <v>3</v>
      </c>
      <c r="AI180" s="57">
        <f t="shared" si="14"/>
        <v>0</v>
      </c>
    </row>
    <row r="181" spans="1:35" ht="13.5" x14ac:dyDescent="0.25">
      <c r="A181" s="160" t="s">
        <v>1252</v>
      </c>
      <c r="B181" s="160" t="s">
        <v>667</v>
      </c>
      <c r="C181" s="160" t="s">
        <v>1252</v>
      </c>
      <c r="D181" s="160" t="s">
        <v>854</v>
      </c>
      <c r="E181" s="160" t="s">
        <v>669</v>
      </c>
      <c r="F181" s="160" t="s">
        <v>670</v>
      </c>
      <c r="G181" s="160" t="s">
        <v>671</v>
      </c>
      <c r="H181" s="161">
        <v>8</v>
      </c>
      <c r="I181" s="160" t="s">
        <v>3365</v>
      </c>
      <c r="J181" s="160">
        <v>1</v>
      </c>
      <c r="K181" s="161">
        <v>2021</v>
      </c>
      <c r="L181" s="169" t="s">
        <v>683</v>
      </c>
      <c r="M181" s="169" t="s">
        <v>1253</v>
      </c>
      <c r="N181" s="162" t="s">
        <v>703</v>
      </c>
      <c r="O181" s="160" t="s">
        <v>667</v>
      </c>
      <c r="P181" s="160" t="s">
        <v>675</v>
      </c>
      <c r="Q181" s="163">
        <v>26738</v>
      </c>
      <c r="R181" s="160">
        <v>8</v>
      </c>
      <c r="S181" s="160"/>
      <c r="T181" s="169"/>
      <c r="U181" s="160"/>
      <c r="V181" s="160"/>
      <c r="W181" s="160"/>
      <c r="X181" s="161">
        <v>0</v>
      </c>
      <c r="Y181" s="161">
        <v>0</v>
      </c>
      <c r="Z181" s="164" t="s">
        <v>676</v>
      </c>
      <c r="AA181" s="165">
        <v>2021</v>
      </c>
      <c r="AB181" s="165">
        <v>10</v>
      </c>
      <c r="AC181" s="165">
        <v>22</v>
      </c>
      <c r="AD181" s="170" t="b">
        <f>IF(ISBLANK(GroupMember[[#This Row],[1. Identifiant interne d’exploitation agricole*]]),"",IF(ISERROR(MATCH(GroupMember[[#This Row],[1. Identifiant interne d’exploitation agricole*]],CertifiedCrop[1. Identifiant interne d’exploitation agricole*],0)),FALSE,TRUE))</f>
        <v>1</v>
      </c>
      <c r="AE181" s="170" t="b">
        <f>IF(ISBLANK(GroupMember[[#This Row],[1. Identifiant interne d’exploitation agricole*]]),"",IF(ISERROR(MATCH(GroupMember[[#This Row],[1. Identifiant interne d’exploitation agricole*]],FarmUnit[1. Identifiant interne d’exploitation agricole*],0)),FALSE,TRUE))</f>
        <v>1</v>
      </c>
      <c r="AF181" s="11" t="str">
        <f t="shared" si="12"/>
        <v>SOUMAHORO  TIEMOKO</v>
      </c>
      <c r="AG181" s="171" t="str">
        <f t="shared" si="13"/>
        <v>22/10/2021</v>
      </c>
      <c r="AH181" s="59">
        <f t="shared" si="11"/>
        <v>3</v>
      </c>
      <c r="AI181" s="57">
        <f t="shared" si="14"/>
        <v>0</v>
      </c>
    </row>
    <row r="182" spans="1:35" ht="13.5" x14ac:dyDescent="0.25">
      <c r="A182" s="160" t="s">
        <v>1254</v>
      </c>
      <c r="B182" s="160" t="s">
        <v>667</v>
      </c>
      <c r="C182" s="160" t="s">
        <v>1254</v>
      </c>
      <c r="D182" s="160" t="s">
        <v>854</v>
      </c>
      <c r="E182" s="160" t="s">
        <v>669</v>
      </c>
      <c r="F182" s="160" t="s">
        <v>670</v>
      </c>
      <c r="G182" s="160" t="s">
        <v>671</v>
      </c>
      <c r="H182" s="161">
        <v>5</v>
      </c>
      <c r="I182" s="160" t="s">
        <v>3365</v>
      </c>
      <c r="J182" s="160">
        <v>1</v>
      </c>
      <c r="K182" s="161">
        <v>2021</v>
      </c>
      <c r="L182" s="169" t="s">
        <v>672</v>
      </c>
      <c r="M182" s="169" t="s">
        <v>1255</v>
      </c>
      <c r="N182" s="162" t="s">
        <v>667</v>
      </c>
      <c r="O182" s="160" t="s">
        <v>667</v>
      </c>
      <c r="P182" s="160" t="s">
        <v>675</v>
      </c>
      <c r="Q182" s="163">
        <v>31959</v>
      </c>
      <c r="R182" s="160">
        <v>6</v>
      </c>
      <c r="S182" s="160"/>
      <c r="T182" s="169"/>
      <c r="U182" s="160"/>
      <c r="V182" s="160"/>
      <c r="W182" s="160"/>
      <c r="X182" s="161">
        <v>0</v>
      </c>
      <c r="Y182" s="161">
        <v>0</v>
      </c>
      <c r="Z182" s="164" t="s">
        <v>676</v>
      </c>
      <c r="AA182" s="165">
        <v>2021</v>
      </c>
      <c r="AB182" s="165">
        <v>10</v>
      </c>
      <c r="AC182" s="165">
        <v>23</v>
      </c>
      <c r="AD182" s="170" t="b">
        <f>IF(ISBLANK(GroupMember[[#This Row],[1. Identifiant interne d’exploitation agricole*]]),"",IF(ISERROR(MATCH(GroupMember[[#This Row],[1. Identifiant interne d’exploitation agricole*]],CertifiedCrop[1. Identifiant interne d’exploitation agricole*],0)),FALSE,TRUE))</f>
        <v>1</v>
      </c>
      <c r="AE182" s="170" t="b">
        <f>IF(ISBLANK(GroupMember[[#This Row],[1. Identifiant interne d’exploitation agricole*]]),"",IF(ISERROR(MATCH(GroupMember[[#This Row],[1. Identifiant interne d’exploitation agricole*]],FarmUnit[1. Identifiant interne d’exploitation agricole*],0)),FALSE,TRUE))</f>
        <v>1</v>
      </c>
      <c r="AF182" s="11" t="str">
        <f t="shared" si="12"/>
        <v>BAKAYOKO JEAN HENRY</v>
      </c>
      <c r="AG182" s="171" t="str">
        <f t="shared" si="13"/>
        <v>23/10/2021</v>
      </c>
      <c r="AH182" s="59">
        <f t="shared" si="11"/>
        <v>3</v>
      </c>
      <c r="AI182" s="57">
        <f t="shared" si="14"/>
        <v>0</v>
      </c>
    </row>
    <row r="183" spans="1:35" ht="13.5" x14ac:dyDescent="0.25">
      <c r="A183" s="160" t="s">
        <v>1256</v>
      </c>
      <c r="B183" s="160" t="s">
        <v>667</v>
      </c>
      <c r="C183" s="160" t="s">
        <v>1256</v>
      </c>
      <c r="D183" s="160" t="s">
        <v>854</v>
      </c>
      <c r="E183" s="160" t="s">
        <v>669</v>
      </c>
      <c r="F183" s="160" t="s">
        <v>670</v>
      </c>
      <c r="G183" s="160" t="s">
        <v>671</v>
      </c>
      <c r="H183" s="161">
        <v>5</v>
      </c>
      <c r="I183" s="160" t="s">
        <v>3365</v>
      </c>
      <c r="J183" s="160">
        <v>1</v>
      </c>
      <c r="K183" s="161">
        <v>2021</v>
      </c>
      <c r="L183" s="169" t="s">
        <v>737</v>
      </c>
      <c r="M183" s="169" t="s">
        <v>1257</v>
      </c>
      <c r="N183" s="162" t="s">
        <v>1258</v>
      </c>
      <c r="O183" s="160" t="s">
        <v>667</v>
      </c>
      <c r="P183" s="160" t="s">
        <v>675</v>
      </c>
      <c r="Q183" s="163">
        <v>25191</v>
      </c>
      <c r="R183" s="160">
        <v>5</v>
      </c>
      <c r="S183" s="160"/>
      <c r="T183" s="169"/>
      <c r="U183" s="160"/>
      <c r="V183" s="160"/>
      <c r="W183" s="160"/>
      <c r="X183" s="161">
        <v>0</v>
      </c>
      <c r="Y183" s="161">
        <v>0</v>
      </c>
      <c r="Z183" s="164" t="s">
        <v>676</v>
      </c>
      <c r="AA183" s="165">
        <v>2021</v>
      </c>
      <c r="AB183" s="165">
        <v>10</v>
      </c>
      <c r="AC183" s="165">
        <v>22</v>
      </c>
      <c r="AD183" s="170" t="b">
        <f>IF(ISBLANK(GroupMember[[#This Row],[1. Identifiant interne d’exploitation agricole*]]),"",IF(ISERROR(MATCH(GroupMember[[#This Row],[1. Identifiant interne d’exploitation agricole*]],CertifiedCrop[1. Identifiant interne d’exploitation agricole*],0)),FALSE,TRUE))</f>
        <v>1</v>
      </c>
      <c r="AE183" s="170" t="b">
        <f>IF(ISBLANK(GroupMember[[#This Row],[1. Identifiant interne d’exploitation agricole*]]),"",IF(ISERROR(MATCH(GroupMember[[#This Row],[1. Identifiant interne d’exploitation agricole*]],FarmUnit[1. Identifiant interne d’exploitation agricole*],0)),FALSE,TRUE))</f>
        <v>1</v>
      </c>
      <c r="AF183" s="11" t="str">
        <f t="shared" si="12"/>
        <v>BAMBA  KOULE JEAN</v>
      </c>
      <c r="AG183" s="171" t="str">
        <f t="shared" si="13"/>
        <v>22/10/2021</v>
      </c>
      <c r="AH183" s="59">
        <f t="shared" si="11"/>
        <v>3</v>
      </c>
      <c r="AI183" s="57">
        <f t="shared" si="14"/>
        <v>0</v>
      </c>
    </row>
    <row r="184" spans="1:35" ht="13.5" x14ac:dyDescent="0.25">
      <c r="A184" s="160" t="s">
        <v>1259</v>
      </c>
      <c r="B184" s="160" t="s">
        <v>667</v>
      </c>
      <c r="C184" s="160" t="s">
        <v>1259</v>
      </c>
      <c r="D184" s="160" t="s">
        <v>854</v>
      </c>
      <c r="E184" s="160" t="s">
        <v>669</v>
      </c>
      <c r="F184" s="160" t="s">
        <v>670</v>
      </c>
      <c r="G184" s="160" t="s">
        <v>671</v>
      </c>
      <c r="H184" s="161">
        <v>9</v>
      </c>
      <c r="I184" s="160" t="s">
        <v>3365</v>
      </c>
      <c r="J184" s="160">
        <v>1</v>
      </c>
      <c r="K184" s="161">
        <v>2021</v>
      </c>
      <c r="L184" s="169" t="s">
        <v>672</v>
      </c>
      <c r="M184" s="169" t="s">
        <v>1260</v>
      </c>
      <c r="N184" s="162" t="s">
        <v>667</v>
      </c>
      <c r="O184" s="160" t="s">
        <v>667</v>
      </c>
      <c r="P184" s="160" t="s">
        <v>675</v>
      </c>
      <c r="Q184" s="163">
        <v>32866</v>
      </c>
      <c r="R184" s="160">
        <v>7</v>
      </c>
      <c r="S184" s="160"/>
      <c r="T184" s="169"/>
      <c r="U184" s="160"/>
      <c r="V184" s="160"/>
      <c r="W184" s="160"/>
      <c r="X184" s="161">
        <v>0</v>
      </c>
      <c r="Y184" s="161">
        <v>0</v>
      </c>
      <c r="Z184" s="164" t="s">
        <v>676</v>
      </c>
      <c r="AA184" s="165">
        <v>2021</v>
      </c>
      <c r="AB184" s="165">
        <v>10</v>
      </c>
      <c r="AC184" s="165">
        <v>22</v>
      </c>
      <c r="AD184" s="170" t="b">
        <f>IF(ISBLANK(GroupMember[[#This Row],[1. Identifiant interne d’exploitation agricole*]]),"",IF(ISERROR(MATCH(GroupMember[[#This Row],[1. Identifiant interne d’exploitation agricole*]],CertifiedCrop[1. Identifiant interne d’exploitation agricole*],0)),FALSE,TRUE))</f>
        <v>1</v>
      </c>
      <c r="AE184" s="170" t="b">
        <f>IF(ISBLANK(GroupMember[[#This Row],[1. Identifiant interne d’exploitation agricole*]]),"",IF(ISERROR(MATCH(GroupMember[[#This Row],[1. Identifiant interne d’exploitation agricole*]],FarmUnit[1. Identifiant interne d’exploitation agricole*],0)),FALSE,TRUE))</f>
        <v>1</v>
      </c>
      <c r="AF184" s="11" t="str">
        <f t="shared" si="12"/>
        <v>BAKAYOKO SIABA</v>
      </c>
      <c r="AG184" s="171" t="str">
        <f t="shared" si="13"/>
        <v>22/10/2021</v>
      </c>
      <c r="AH184" s="59">
        <f t="shared" si="11"/>
        <v>3</v>
      </c>
      <c r="AI184" s="57">
        <f t="shared" si="14"/>
        <v>0</v>
      </c>
    </row>
    <row r="185" spans="1:35" ht="13.5" x14ac:dyDescent="0.25">
      <c r="A185" s="160" t="s">
        <v>1261</v>
      </c>
      <c r="B185" s="160" t="s">
        <v>667</v>
      </c>
      <c r="C185" s="160" t="s">
        <v>1261</v>
      </c>
      <c r="D185" s="160" t="s">
        <v>854</v>
      </c>
      <c r="E185" s="160" t="s">
        <v>669</v>
      </c>
      <c r="F185" s="160" t="s">
        <v>670</v>
      </c>
      <c r="G185" s="160" t="s">
        <v>671</v>
      </c>
      <c r="H185" s="161">
        <v>9.5</v>
      </c>
      <c r="I185" s="160" t="s">
        <v>3365</v>
      </c>
      <c r="J185" s="160">
        <v>1</v>
      </c>
      <c r="K185" s="161">
        <v>2021</v>
      </c>
      <c r="L185" s="169" t="s">
        <v>683</v>
      </c>
      <c r="M185" s="169" t="s">
        <v>1262</v>
      </c>
      <c r="N185" s="162" t="s">
        <v>667</v>
      </c>
      <c r="O185" s="160" t="s">
        <v>667</v>
      </c>
      <c r="P185" s="160" t="s">
        <v>675</v>
      </c>
      <c r="Q185" s="163">
        <v>24473</v>
      </c>
      <c r="R185" s="160">
        <v>6</v>
      </c>
      <c r="S185" s="160"/>
      <c r="T185" s="169"/>
      <c r="U185" s="160"/>
      <c r="V185" s="160"/>
      <c r="W185" s="160"/>
      <c r="X185" s="161">
        <v>0</v>
      </c>
      <c r="Y185" s="161">
        <v>0</v>
      </c>
      <c r="Z185" s="164" t="s">
        <v>676</v>
      </c>
      <c r="AA185" s="165">
        <v>2021</v>
      </c>
      <c r="AB185" s="165">
        <v>10</v>
      </c>
      <c r="AC185" s="165">
        <v>21</v>
      </c>
      <c r="AD185" s="170" t="b">
        <f>IF(ISBLANK(GroupMember[[#This Row],[1. Identifiant interne d’exploitation agricole*]]),"",IF(ISERROR(MATCH(GroupMember[[#This Row],[1. Identifiant interne d’exploitation agricole*]],CertifiedCrop[1. Identifiant interne d’exploitation agricole*],0)),FALSE,TRUE))</f>
        <v>1</v>
      </c>
      <c r="AE185" s="170" t="b">
        <f>IF(ISBLANK(GroupMember[[#This Row],[1. Identifiant interne d’exploitation agricole*]]),"",IF(ISERROR(MATCH(GroupMember[[#This Row],[1. Identifiant interne d’exploitation agricole*]],FarmUnit[1. Identifiant interne d’exploitation agricole*],0)),FALSE,TRUE))</f>
        <v>1</v>
      </c>
      <c r="AF185" s="11" t="str">
        <f t="shared" si="12"/>
        <v>SOUMAHORO  GUELY ALPHONSE</v>
      </c>
      <c r="AG185" s="171" t="str">
        <f t="shared" si="13"/>
        <v>21/10/2021</v>
      </c>
      <c r="AH185" s="59">
        <f t="shared" si="11"/>
        <v>3</v>
      </c>
      <c r="AI185" s="57">
        <f t="shared" si="14"/>
        <v>0</v>
      </c>
    </row>
    <row r="186" spans="1:35" ht="13.5" x14ac:dyDescent="0.25">
      <c r="A186" s="160" t="s">
        <v>1263</v>
      </c>
      <c r="B186" s="160" t="s">
        <v>667</v>
      </c>
      <c r="C186" s="160" t="s">
        <v>1263</v>
      </c>
      <c r="D186" s="160" t="s">
        <v>854</v>
      </c>
      <c r="E186" s="160" t="s">
        <v>669</v>
      </c>
      <c r="F186" s="160" t="s">
        <v>670</v>
      </c>
      <c r="G186" s="160" t="s">
        <v>671</v>
      </c>
      <c r="H186" s="161">
        <v>11.5</v>
      </c>
      <c r="I186" s="160" t="s">
        <v>3365</v>
      </c>
      <c r="J186" s="160">
        <v>1</v>
      </c>
      <c r="K186" s="161">
        <v>2021</v>
      </c>
      <c r="L186" s="169" t="s">
        <v>799</v>
      </c>
      <c r="M186" s="169" t="s">
        <v>1264</v>
      </c>
      <c r="N186" s="162" t="s">
        <v>667</v>
      </c>
      <c r="O186" s="160" t="s">
        <v>667</v>
      </c>
      <c r="P186" s="160" t="s">
        <v>675</v>
      </c>
      <c r="Q186" s="163">
        <v>25289</v>
      </c>
      <c r="R186" s="160">
        <v>7</v>
      </c>
      <c r="S186" s="160"/>
      <c r="T186" s="169"/>
      <c r="U186" s="160"/>
      <c r="V186" s="160"/>
      <c r="W186" s="160"/>
      <c r="X186" s="161">
        <v>0</v>
      </c>
      <c r="Y186" s="161">
        <v>0</v>
      </c>
      <c r="Z186" s="164" t="s">
        <v>676</v>
      </c>
      <c r="AA186" s="165">
        <v>2021</v>
      </c>
      <c r="AB186" s="165">
        <v>10</v>
      </c>
      <c r="AC186" s="165">
        <v>21</v>
      </c>
      <c r="AD186" s="170" t="b">
        <f>IF(ISBLANK(GroupMember[[#This Row],[1. Identifiant interne d’exploitation agricole*]]),"",IF(ISERROR(MATCH(GroupMember[[#This Row],[1. Identifiant interne d’exploitation agricole*]],CertifiedCrop[1. Identifiant interne d’exploitation agricole*],0)),FALSE,TRUE))</f>
        <v>1</v>
      </c>
      <c r="AE186" s="170" t="b">
        <f>IF(ISBLANK(GroupMember[[#This Row],[1. Identifiant interne d’exploitation agricole*]]),"",IF(ISERROR(MATCH(GroupMember[[#This Row],[1. Identifiant interne d’exploitation agricole*]],FarmUnit[1. Identifiant interne d’exploitation agricole*],0)),FALSE,TRUE))</f>
        <v>1</v>
      </c>
      <c r="AF186" s="11" t="str">
        <f t="shared" si="12"/>
        <v>KONE  MOUSS</v>
      </c>
      <c r="AG186" s="171" t="str">
        <f t="shared" si="13"/>
        <v>21/10/2021</v>
      </c>
      <c r="AH186" s="59">
        <f t="shared" si="11"/>
        <v>3</v>
      </c>
      <c r="AI186" s="57">
        <f t="shared" si="14"/>
        <v>0</v>
      </c>
    </row>
    <row r="187" spans="1:35" ht="13.5" x14ac:dyDescent="0.25">
      <c r="A187" s="160" t="s">
        <v>1265</v>
      </c>
      <c r="B187" s="160" t="s">
        <v>667</v>
      </c>
      <c r="C187" s="160" t="s">
        <v>1265</v>
      </c>
      <c r="D187" s="160" t="s">
        <v>854</v>
      </c>
      <c r="E187" s="160" t="s">
        <v>669</v>
      </c>
      <c r="F187" s="160" t="s">
        <v>670</v>
      </c>
      <c r="G187" s="160" t="s">
        <v>671</v>
      </c>
      <c r="H187" s="161">
        <v>9</v>
      </c>
      <c r="I187" s="160" t="s">
        <v>3365</v>
      </c>
      <c r="J187" s="160">
        <v>1</v>
      </c>
      <c r="K187" s="161">
        <v>2021</v>
      </c>
      <c r="L187" s="169" t="s">
        <v>737</v>
      </c>
      <c r="M187" s="169" t="s">
        <v>1266</v>
      </c>
      <c r="N187" s="162" t="s">
        <v>667</v>
      </c>
      <c r="O187" s="160" t="s">
        <v>667</v>
      </c>
      <c r="P187" s="160" t="s">
        <v>675</v>
      </c>
      <c r="Q187" s="163">
        <v>26164</v>
      </c>
      <c r="R187" s="160">
        <v>7</v>
      </c>
      <c r="S187" s="160"/>
      <c r="T187" s="169"/>
      <c r="U187" s="160"/>
      <c r="V187" s="160"/>
      <c r="W187" s="160"/>
      <c r="X187" s="161">
        <v>0</v>
      </c>
      <c r="Y187" s="161">
        <v>0</v>
      </c>
      <c r="Z187" s="164" t="s">
        <v>676</v>
      </c>
      <c r="AA187" s="165">
        <v>2021</v>
      </c>
      <c r="AB187" s="165">
        <v>10</v>
      </c>
      <c r="AC187" s="165">
        <v>21</v>
      </c>
      <c r="AD187" s="170" t="b">
        <f>IF(ISBLANK(GroupMember[[#This Row],[1. Identifiant interne d’exploitation agricole*]]),"",IF(ISERROR(MATCH(GroupMember[[#This Row],[1. Identifiant interne d’exploitation agricole*]],CertifiedCrop[1. Identifiant interne d’exploitation agricole*],0)),FALSE,TRUE))</f>
        <v>1</v>
      </c>
      <c r="AE187" s="170" t="b">
        <f>IF(ISBLANK(GroupMember[[#This Row],[1. Identifiant interne d’exploitation agricole*]]),"",IF(ISERROR(MATCH(GroupMember[[#This Row],[1. Identifiant interne d’exploitation agricole*]],FarmUnit[1. Identifiant interne d’exploitation agricole*],0)),FALSE,TRUE))</f>
        <v>1</v>
      </c>
      <c r="AF187" s="11" t="str">
        <f t="shared" si="12"/>
        <v>BAMBA  GOHIDE EDOUARD</v>
      </c>
      <c r="AG187" s="171" t="str">
        <f t="shared" si="13"/>
        <v>21/10/2021</v>
      </c>
      <c r="AH187" s="59">
        <f t="shared" si="11"/>
        <v>3</v>
      </c>
      <c r="AI187" s="57">
        <f t="shared" si="14"/>
        <v>0</v>
      </c>
    </row>
    <row r="188" spans="1:35" ht="13.5" x14ac:dyDescent="0.25">
      <c r="A188" s="160" t="s">
        <v>1267</v>
      </c>
      <c r="B188" s="160" t="s">
        <v>667</v>
      </c>
      <c r="C188" s="160" t="s">
        <v>1267</v>
      </c>
      <c r="D188" s="160" t="s">
        <v>854</v>
      </c>
      <c r="E188" s="160" t="s">
        <v>669</v>
      </c>
      <c r="F188" s="160" t="s">
        <v>670</v>
      </c>
      <c r="G188" s="160" t="s">
        <v>671</v>
      </c>
      <c r="H188" s="161">
        <v>8</v>
      </c>
      <c r="I188" s="160" t="s">
        <v>3365</v>
      </c>
      <c r="J188" s="160">
        <v>1</v>
      </c>
      <c r="K188" s="161">
        <v>2021</v>
      </c>
      <c r="L188" s="169" t="s">
        <v>1268</v>
      </c>
      <c r="M188" s="169" t="s">
        <v>982</v>
      </c>
      <c r="N188" s="162" t="s">
        <v>667</v>
      </c>
      <c r="O188" s="160" t="s">
        <v>1269</v>
      </c>
      <c r="P188" s="160" t="s">
        <v>675</v>
      </c>
      <c r="Q188" s="163">
        <v>28880</v>
      </c>
      <c r="R188" s="160">
        <v>4</v>
      </c>
      <c r="S188" s="160"/>
      <c r="T188" s="169"/>
      <c r="U188" s="160"/>
      <c r="V188" s="160"/>
      <c r="W188" s="160"/>
      <c r="X188" s="161">
        <v>0</v>
      </c>
      <c r="Y188" s="161">
        <v>0</v>
      </c>
      <c r="Z188" s="164" t="s">
        <v>676</v>
      </c>
      <c r="AA188" s="165">
        <v>2021</v>
      </c>
      <c r="AB188" s="165">
        <v>10</v>
      </c>
      <c r="AC188" s="165">
        <v>20</v>
      </c>
      <c r="AD188" s="170" t="b">
        <f>IF(ISBLANK(GroupMember[[#This Row],[1. Identifiant interne d’exploitation agricole*]]),"",IF(ISERROR(MATCH(GroupMember[[#This Row],[1. Identifiant interne d’exploitation agricole*]],CertifiedCrop[1. Identifiant interne d’exploitation agricole*],0)),FALSE,TRUE))</f>
        <v>1</v>
      </c>
      <c r="AE188" s="170" t="b">
        <f>IF(ISBLANK(GroupMember[[#This Row],[1. Identifiant interne d’exploitation agricole*]]),"",IF(ISERROR(MATCH(GroupMember[[#This Row],[1. Identifiant interne d’exploitation agricole*]],FarmUnit[1. Identifiant interne d’exploitation agricole*],0)),FALSE,TRUE))</f>
        <v>1</v>
      </c>
      <c r="AF188" s="11" t="str">
        <f t="shared" si="12"/>
        <v>SEBA GONDO</v>
      </c>
      <c r="AG188" s="171" t="str">
        <f t="shared" si="13"/>
        <v>20/10/2021</v>
      </c>
      <c r="AH188" s="59">
        <f t="shared" si="11"/>
        <v>3</v>
      </c>
      <c r="AI188" s="57">
        <f t="shared" si="14"/>
        <v>0</v>
      </c>
    </row>
    <row r="189" spans="1:35" ht="13.5" x14ac:dyDescent="0.25">
      <c r="A189" s="160" t="s">
        <v>1270</v>
      </c>
      <c r="B189" s="160" t="s">
        <v>667</v>
      </c>
      <c r="C189" s="160" t="s">
        <v>1270</v>
      </c>
      <c r="D189" s="160" t="s">
        <v>854</v>
      </c>
      <c r="E189" s="160" t="s">
        <v>669</v>
      </c>
      <c r="F189" s="160" t="s">
        <v>670</v>
      </c>
      <c r="G189" s="160" t="s">
        <v>671</v>
      </c>
      <c r="H189" s="161">
        <v>5</v>
      </c>
      <c r="I189" s="160" t="s">
        <v>3365</v>
      </c>
      <c r="J189" s="160">
        <v>1</v>
      </c>
      <c r="K189" s="161">
        <v>2021</v>
      </c>
      <c r="L189" s="169" t="s">
        <v>1271</v>
      </c>
      <c r="M189" s="169" t="s">
        <v>1272</v>
      </c>
      <c r="N189" s="162" t="s">
        <v>667</v>
      </c>
      <c r="O189" s="160" t="s">
        <v>1273</v>
      </c>
      <c r="P189" s="160" t="s">
        <v>696</v>
      </c>
      <c r="Q189" s="163">
        <v>22647</v>
      </c>
      <c r="R189" s="160">
        <v>5</v>
      </c>
      <c r="S189" s="160"/>
      <c r="T189" s="169"/>
      <c r="U189" s="160"/>
      <c r="V189" s="160"/>
      <c r="W189" s="160"/>
      <c r="X189" s="161">
        <v>0</v>
      </c>
      <c r="Y189" s="161">
        <v>0</v>
      </c>
      <c r="Z189" s="164" t="s">
        <v>676</v>
      </c>
      <c r="AA189" s="165">
        <v>2021</v>
      </c>
      <c r="AB189" s="165">
        <v>10</v>
      </c>
      <c r="AC189" s="165">
        <v>20</v>
      </c>
      <c r="AD189" s="170" t="b">
        <f>IF(ISBLANK(GroupMember[[#This Row],[1. Identifiant interne d’exploitation agricole*]]),"",IF(ISERROR(MATCH(GroupMember[[#This Row],[1. Identifiant interne d’exploitation agricole*]],CertifiedCrop[1. Identifiant interne d’exploitation agricole*],0)),FALSE,TRUE))</f>
        <v>1</v>
      </c>
      <c r="AE189" s="170" t="b">
        <f>IF(ISBLANK(GroupMember[[#This Row],[1. Identifiant interne d’exploitation agricole*]]),"",IF(ISERROR(MATCH(GroupMember[[#This Row],[1. Identifiant interne d’exploitation agricole*]],FarmUnit[1. Identifiant interne d’exploitation agricole*],0)),FALSE,TRUE))</f>
        <v>1</v>
      </c>
      <c r="AF189" s="11" t="str">
        <f t="shared" si="12"/>
        <v>MAH LEH MARTINE</v>
      </c>
      <c r="AG189" s="171" t="str">
        <f t="shared" si="13"/>
        <v>20/10/2021</v>
      </c>
      <c r="AH189" s="59">
        <f t="shared" si="11"/>
        <v>3</v>
      </c>
      <c r="AI189" s="57">
        <f t="shared" si="14"/>
        <v>0</v>
      </c>
    </row>
    <row r="190" spans="1:35" ht="13.5" x14ac:dyDescent="0.25">
      <c r="A190" s="160" t="s">
        <v>1274</v>
      </c>
      <c r="B190" s="160" t="s">
        <v>667</v>
      </c>
      <c r="C190" s="160" t="s">
        <v>1274</v>
      </c>
      <c r="D190" s="160" t="s">
        <v>854</v>
      </c>
      <c r="E190" s="160" t="s">
        <v>669</v>
      </c>
      <c r="F190" s="160" t="s">
        <v>670</v>
      </c>
      <c r="G190" s="160" t="s">
        <v>671</v>
      </c>
      <c r="H190" s="161">
        <v>3.5</v>
      </c>
      <c r="I190" s="160" t="s">
        <v>3365</v>
      </c>
      <c r="J190" s="160">
        <v>1</v>
      </c>
      <c r="K190" s="161">
        <v>2021</v>
      </c>
      <c r="L190" s="169" t="s">
        <v>840</v>
      </c>
      <c r="M190" s="169" t="s">
        <v>1275</v>
      </c>
      <c r="N190" s="162" t="s">
        <v>667</v>
      </c>
      <c r="O190" s="160" t="s">
        <v>1276</v>
      </c>
      <c r="P190" s="160" t="s">
        <v>696</v>
      </c>
      <c r="Q190" s="163">
        <v>30317</v>
      </c>
      <c r="R190" s="160">
        <v>1</v>
      </c>
      <c r="S190" s="160"/>
      <c r="T190" s="169"/>
      <c r="U190" s="160"/>
      <c r="V190" s="160"/>
      <c r="W190" s="160"/>
      <c r="X190" s="161">
        <v>0</v>
      </c>
      <c r="Y190" s="161">
        <v>0</v>
      </c>
      <c r="Z190" s="164" t="s">
        <v>676</v>
      </c>
      <c r="AA190" s="165">
        <v>2021</v>
      </c>
      <c r="AB190" s="165">
        <v>10</v>
      </c>
      <c r="AC190" s="165">
        <v>20</v>
      </c>
      <c r="AD190" s="170" t="b">
        <f>IF(ISBLANK(GroupMember[[#This Row],[1. Identifiant interne d’exploitation agricole*]]),"",IF(ISERROR(MATCH(GroupMember[[#This Row],[1. Identifiant interne d’exploitation agricole*]],CertifiedCrop[1. Identifiant interne d’exploitation agricole*],0)),FALSE,TRUE))</f>
        <v>1</v>
      </c>
      <c r="AE190" s="170" t="b">
        <f>IF(ISBLANK(GroupMember[[#This Row],[1. Identifiant interne d’exploitation agricole*]]),"",IF(ISERROR(MATCH(GroupMember[[#This Row],[1. Identifiant interne d’exploitation agricole*]],FarmUnit[1. Identifiant interne d’exploitation agricole*],0)),FALSE,TRUE))</f>
        <v>1</v>
      </c>
      <c r="AF190" s="11" t="str">
        <f t="shared" si="12"/>
        <v>DIOMANDE NIGBE SANDRINE</v>
      </c>
      <c r="AG190" s="171" t="str">
        <f t="shared" si="13"/>
        <v>20/10/2021</v>
      </c>
      <c r="AH190" s="59">
        <f t="shared" si="11"/>
        <v>3</v>
      </c>
      <c r="AI190" s="57">
        <f t="shared" si="14"/>
        <v>0</v>
      </c>
    </row>
    <row r="191" spans="1:35" ht="13.5" x14ac:dyDescent="0.25">
      <c r="A191" s="160" t="s">
        <v>1277</v>
      </c>
      <c r="B191" s="160" t="s">
        <v>667</v>
      </c>
      <c r="C191" s="160" t="s">
        <v>1277</v>
      </c>
      <c r="D191" s="160" t="s">
        <v>854</v>
      </c>
      <c r="E191" s="160" t="s">
        <v>669</v>
      </c>
      <c r="F191" s="160" t="s">
        <v>670</v>
      </c>
      <c r="G191" s="160" t="s">
        <v>671</v>
      </c>
      <c r="H191" s="161">
        <v>6</v>
      </c>
      <c r="I191" s="160" t="s">
        <v>3365</v>
      </c>
      <c r="J191" s="160">
        <v>1</v>
      </c>
      <c r="K191" s="161">
        <v>2021</v>
      </c>
      <c r="L191" s="169" t="s">
        <v>713</v>
      </c>
      <c r="M191" s="169" t="s">
        <v>1278</v>
      </c>
      <c r="N191" s="162" t="s">
        <v>1279</v>
      </c>
      <c r="O191" s="160" t="s">
        <v>1280</v>
      </c>
      <c r="P191" s="160" t="s">
        <v>675</v>
      </c>
      <c r="Q191" s="163">
        <v>31036</v>
      </c>
      <c r="R191" s="160">
        <v>3</v>
      </c>
      <c r="S191" s="160"/>
      <c r="T191" s="169"/>
      <c r="U191" s="160"/>
      <c r="V191" s="160"/>
      <c r="W191" s="160"/>
      <c r="X191" s="161">
        <v>0</v>
      </c>
      <c r="Y191" s="161">
        <v>0</v>
      </c>
      <c r="Z191" s="164" t="s">
        <v>676</v>
      </c>
      <c r="AA191" s="165">
        <v>2021</v>
      </c>
      <c r="AB191" s="165">
        <v>10</v>
      </c>
      <c r="AC191" s="165">
        <v>19</v>
      </c>
      <c r="AD191" s="170" t="b">
        <f>IF(ISBLANK(GroupMember[[#This Row],[1. Identifiant interne d’exploitation agricole*]]),"",IF(ISERROR(MATCH(GroupMember[[#This Row],[1. Identifiant interne d’exploitation agricole*]],CertifiedCrop[1. Identifiant interne d’exploitation agricole*],0)),FALSE,TRUE))</f>
        <v>1</v>
      </c>
      <c r="AE191" s="170" t="b">
        <f>IF(ISBLANK(GroupMember[[#This Row],[1. Identifiant interne d’exploitation agricole*]]),"",IF(ISERROR(MATCH(GroupMember[[#This Row],[1. Identifiant interne d’exploitation agricole*]],FarmUnit[1. Identifiant interne d’exploitation agricole*],0)),FALSE,TRUE))</f>
        <v>1</v>
      </c>
      <c r="AF191" s="11" t="str">
        <f t="shared" si="12"/>
        <v>BAKAYOKO  SADIA OLIVIER</v>
      </c>
      <c r="AG191" s="171" t="str">
        <f t="shared" si="13"/>
        <v>19/10/2021</v>
      </c>
      <c r="AH191" s="59">
        <f t="shared" si="11"/>
        <v>3</v>
      </c>
      <c r="AI191" s="57">
        <f t="shared" si="14"/>
        <v>0</v>
      </c>
    </row>
    <row r="192" spans="1:35" ht="13.5" x14ac:dyDescent="0.25">
      <c r="A192" s="160" t="s">
        <v>1281</v>
      </c>
      <c r="B192" s="160" t="s">
        <v>667</v>
      </c>
      <c r="C192" s="160" t="s">
        <v>1281</v>
      </c>
      <c r="D192" s="160" t="s">
        <v>854</v>
      </c>
      <c r="E192" s="160" t="s">
        <v>669</v>
      </c>
      <c r="F192" s="160" t="s">
        <v>670</v>
      </c>
      <c r="G192" s="160" t="s">
        <v>671</v>
      </c>
      <c r="H192" s="161">
        <v>8</v>
      </c>
      <c r="I192" s="160" t="s">
        <v>3365</v>
      </c>
      <c r="J192" s="160">
        <v>1</v>
      </c>
      <c r="K192" s="161">
        <v>2021</v>
      </c>
      <c r="L192" s="169" t="s">
        <v>1282</v>
      </c>
      <c r="M192" s="169" t="s">
        <v>1283</v>
      </c>
      <c r="N192" s="162" t="s">
        <v>667</v>
      </c>
      <c r="O192" s="160" t="s">
        <v>1284</v>
      </c>
      <c r="P192" s="160" t="s">
        <v>675</v>
      </c>
      <c r="Q192" s="163">
        <v>32730</v>
      </c>
      <c r="R192" s="160">
        <v>4</v>
      </c>
      <c r="S192" s="160"/>
      <c r="T192" s="169"/>
      <c r="U192" s="160"/>
      <c r="V192" s="160"/>
      <c r="W192" s="160"/>
      <c r="X192" s="161">
        <v>0</v>
      </c>
      <c r="Y192" s="161">
        <v>0</v>
      </c>
      <c r="Z192" s="164" t="s">
        <v>676</v>
      </c>
      <c r="AA192" s="165">
        <v>2021</v>
      </c>
      <c r="AB192" s="165">
        <v>10</v>
      </c>
      <c r="AC192" s="165">
        <v>19</v>
      </c>
      <c r="AD192" s="170" t="b">
        <f>IF(ISBLANK(GroupMember[[#This Row],[1. Identifiant interne d’exploitation agricole*]]),"",IF(ISERROR(MATCH(GroupMember[[#This Row],[1. Identifiant interne d’exploitation agricole*]],CertifiedCrop[1. Identifiant interne d’exploitation agricole*],0)),FALSE,TRUE))</f>
        <v>1</v>
      </c>
      <c r="AE192" s="170" t="b">
        <f>IF(ISBLANK(GroupMember[[#This Row],[1. Identifiant interne d’exploitation agricole*]]),"",IF(ISERROR(MATCH(GroupMember[[#This Row],[1. Identifiant interne d’exploitation agricole*]],FarmUnit[1. Identifiant interne d’exploitation agricole*],0)),FALSE,TRUE))</f>
        <v>1</v>
      </c>
      <c r="AF192" s="11" t="str">
        <f t="shared" si="12"/>
        <v>SEDE BLEU MARIUS</v>
      </c>
      <c r="AG192" s="171" t="str">
        <f t="shared" si="13"/>
        <v>19/10/2021</v>
      </c>
      <c r="AH192" s="59">
        <f t="shared" si="11"/>
        <v>3</v>
      </c>
      <c r="AI192" s="57">
        <f t="shared" si="14"/>
        <v>0</v>
      </c>
    </row>
    <row r="193" spans="1:35" ht="13.5" x14ac:dyDescent="0.25">
      <c r="A193" s="160" t="s">
        <v>1285</v>
      </c>
      <c r="B193" s="160" t="s">
        <v>667</v>
      </c>
      <c r="C193" s="160" t="s">
        <v>1285</v>
      </c>
      <c r="D193" s="160" t="s">
        <v>854</v>
      </c>
      <c r="E193" s="160" t="s">
        <v>669</v>
      </c>
      <c r="F193" s="160" t="s">
        <v>670</v>
      </c>
      <c r="G193" s="160" t="s">
        <v>671</v>
      </c>
      <c r="H193" s="161">
        <v>8</v>
      </c>
      <c r="I193" s="160" t="s">
        <v>3365</v>
      </c>
      <c r="J193" s="160">
        <v>1</v>
      </c>
      <c r="K193" s="161">
        <v>2021</v>
      </c>
      <c r="L193" s="169" t="s">
        <v>1145</v>
      </c>
      <c r="M193" s="169" t="s">
        <v>1286</v>
      </c>
      <c r="N193" s="162" t="s">
        <v>667</v>
      </c>
      <c r="O193" s="160" t="s">
        <v>667</v>
      </c>
      <c r="P193" s="160" t="s">
        <v>675</v>
      </c>
      <c r="Q193" s="163">
        <v>27147</v>
      </c>
      <c r="R193" s="160">
        <v>5</v>
      </c>
      <c r="S193" s="160"/>
      <c r="T193" s="169"/>
      <c r="U193" s="160"/>
      <c r="V193" s="160"/>
      <c r="W193" s="160"/>
      <c r="X193" s="161">
        <v>0</v>
      </c>
      <c r="Y193" s="161">
        <v>0</v>
      </c>
      <c r="Z193" s="164" t="s">
        <v>676</v>
      </c>
      <c r="AA193" s="165">
        <v>2021</v>
      </c>
      <c r="AB193" s="165">
        <v>11</v>
      </c>
      <c r="AC193" s="165">
        <v>9</v>
      </c>
      <c r="AD193" s="170" t="b">
        <f>IF(ISBLANK(GroupMember[[#This Row],[1. Identifiant interne d’exploitation agricole*]]),"",IF(ISERROR(MATCH(GroupMember[[#This Row],[1. Identifiant interne d’exploitation agricole*]],CertifiedCrop[1. Identifiant interne d’exploitation agricole*],0)),FALSE,TRUE))</f>
        <v>1</v>
      </c>
      <c r="AE193" s="170" t="b">
        <f>IF(ISBLANK(GroupMember[[#This Row],[1. Identifiant interne d’exploitation agricole*]]),"",IF(ISERROR(MATCH(GroupMember[[#This Row],[1. Identifiant interne d’exploitation agricole*]],FarmUnit[1. Identifiant interne d’exploitation agricole*],0)),FALSE,TRUE))</f>
        <v>1</v>
      </c>
      <c r="AF193" s="11" t="str">
        <f t="shared" si="12"/>
        <v>SAHI DROH SIDIBE</v>
      </c>
      <c r="AG193" s="171" t="str">
        <f t="shared" si="13"/>
        <v>9/11/2021</v>
      </c>
      <c r="AH193" s="59">
        <f t="shared" si="11"/>
        <v>3</v>
      </c>
      <c r="AI193" s="57">
        <f t="shared" si="14"/>
        <v>0</v>
      </c>
    </row>
    <row r="194" spans="1:35" ht="13.5" x14ac:dyDescent="0.25">
      <c r="A194" s="160" t="s">
        <v>1287</v>
      </c>
      <c r="B194" s="160" t="s">
        <v>667</v>
      </c>
      <c r="C194" s="160" t="s">
        <v>1287</v>
      </c>
      <c r="D194" s="160" t="s">
        <v>854</v>
      </c>
      <c r="E194" s="160" t="s">
        <v>669</v>
      </c>
      <c r="F194" s="160" t="s">
        <v>670</v>
      </c>
      <c r="G194" s="160" t="s">
        <v>671</v>
      </c>
      <c r="H194" s="161">
        <v>6</v>
      </c>
      <c r="I194" s="160" t="s">
        <v>3365</v>
      </c>
      <c r="J194" s="160">
        <v>1</v>
      </c>
      <c r="K194" s="161">
        <v>2021</v>
      </c>
      <c r="L194" s="169" t="s">
        <v>1288</v>
      </c>
      <c r="M194" s="169" t="s">
        <v>734</v>
      </c>
      <c r="N194" s="162" t="s">
        <v>667</v>
      </c>
      <c r="O194" s="160" t="s">
        <v>667</v>
      </c>
      <c r="P194" s="160" t="s">
        <v>675</v>
      </c>
      <c r="Q194" s="163">
        <v>26303</v>
      </c>
      <c r="R194" s="160">
        <v>4</v>
      </c>
      <c r="S194" s="160"/>
      <c r="T194" s="169"/>
      <c r="U194" s="160"/>
      <c r="V194" s="160"/>
      <c r="W194" s="160"/>
      <c r="X194" s="161">
        <v>0</v>
      </c>
      <c r="Y194" s="161">
        <v>0</v>
      </c>
      <c r="Z194" s="164" t="s">
        <v>676</v>
      </c>
      <c r="AA194" s="165">
        <v>2021</v>
      </c>
      <c r="AB194" s="165">
        <v>11</v>
      </c>
      <c r="AC194" s="165">
        <v>10</v>
      </c>
      <c r="AD194" s="170" t="b">
        <f>IF(ISBLANK(GroupMember[[#This Row],[1. Identifiant interne d’exploitation agricole*]]),"",IF(ISERROR(MATCH(GroupMember[[#This Row],[1. Identifiant interne d’exploitation agricole*]],CertifiedCrop[1. Identifiant interne d’exploitation agricole*],0)),FALSE,TRUE))</f>
        <v>1</v>
      </c>
      <c r="AE194" s="170" t="b">
        <f>IF(ISBLANK(GroupMember[[#This Row],[1. Identifiant interne d’exploitation agricole*]]),"",IF(ISERROR(MATCH(GroupMember[[#This Row],[1. Identifiant interne d’exploitation agricole*]],FarmUnit[1. Identifiant interne d’exploitation agricole*],0)),FALSE,TRUE))</f>
        <v>1</v>
      </c>
      <c r="AF194" s="11" t="str">
        <f t="shared" si="12"/>
        <v>GOLOU DOSSO</v>
      </c>
      <c r="AG194" s="171" t="str">
        <f t="shared" si="13"/>
        <v>10/11/2021</v>
      </c>
      <c r="AH194" s="59">
        <f t="shared" si="11"/>
        <v>3</v>
      </c>
      <c r="AI194" s="57">
        <f t="shared" si="14"/>
        <v>0</v>
      </c>
    </row>
    <row r="195" spans="1:35" ht="13.5" x14ac:dyDescent="0.25">
      <c r="A195" s="160" t="s">
        <v>1289</v>
      </c>
      <c r="B195" s="160" t="s">
        <v>667</v>
      </c>
      <c r="C195" s="160" t="s">
        <v>1289</v>
      </c>
      <c r="D195" s="160" t="s">
        <v>854</v>
      </c>
      <c r="E195" s="160" t="s">
        <v>669</v>
      </c>
      <c r="F195" s="160" t="s">
        <v>670</v>
      </c>
      <c r="G195" s="160" t="s">
        <v>671</v>
      </c>
      <c r="H195" s="161">
        <v>7</v>
      </c>
      <c r="I195" s="160" t="s">
        <v>3365</v>
      </c>
      <c r="J195" s="160">
        <v>1</v>
      </c>
      <c r="K195" s="161">
        <v>2021</v>
      </c>
      <c r="L195" s="169" t="s">
        <v>1145</v>
      </c>
      <c r="M195" s="169" t="s">
        <v>840</v>
      </c>
      <c r="N195" s="162" t="s">
        <v>667</v>
      </c>
      <c r="O195" s="160" t="s">
        <v>667</v>
      </c>
      <c r="P195" s="160" t="s">
        <v>675</v>
      </c>
      <c r="Q195" s="163">
        <v>24473</v>
      </c>
      <c r="R195" s="160">
        <v>5</v>
      </c>
      <c r="S195" s="160"/>
      <c r="T195" s="169"/>
      <c r="U195" s="160"/>
      <c r="V195" s="160"/>
      <c r="W195" s="160"/>
      <c r="X195" s="161">
        <v>0</v>
      </c>
      <c r="Y195" s="161">
        <v>0</v>
      </c>
      <c r="Z195" s="164" t="s">
        <v>676</v>
      </c>
      <c r="AA195" s="165">
        <v>2021</v>
      </c>
      <c r="AB195" s="165">
        <v>11</v>
      </c>
      <c r="AC195" s="165">
        <v>10</v>
      </c>
      <c r="AD195" s="170" t="b">
        <f>IF(ISBLANK(GroupMember[[#This Row],[1. Identifiant interne d’exploitation agricole*]]),"",IF(ISERROR(MATCH(GroupMember[[#This Row],[1. Identifiant interne d’exploitation agricole*]],CertifiedCrop[1. Identifiant interne d’exploitation agricole*],0)),FALSE,TRUE))</f>
        <v>1</v>
      </c>
      <c r="AE195" s="170" t="b">
        <f>IF(ISBLANK(GroupMember[[#This Row],[1. Identifiant interne d’exploitation agricole*]]),"",IF(ISERROR(MATCH(GroupMember[[#This Row],[1. Identifiant interne d’exploitation agricole*]],FarmUnit[1. Identifiant interne d’exploitation agricole*],0)),FALSE,TRUE))</f>
        <v>1</v>
      </c>
      <c r="AF195" s="11" t="str">
        <f t="shared" si="12"/>
        <v>SAHI DIOMANDE</v>
      </c>
      <c r="AG195" s="171" t="str">
        <f t="shared" si="13"/>
        <v>10/11/2021</v>
      </c>
      <c r="AH195" s="59">
        <f t="shared" ref="AH195:AH258" si="15">COUNTIFS(Z:Z,Z195,AG:AG,AG195)</f>
        <v>3</v>
      </c>
      <c r="AI195" s="57">
        <f t="shared" si="14"/>
        <v>0</v>
      </c>
    </row>
    <row r="196" spans="1:35" ht="13.5" x14ac:dyDescent="0.25">
      <c r="A196" s="160" t="s">
        <v>1290</v>
      </c>
      <c r="B196" s="160" t="s">
        <v>667</v>
      </c>
      <c r="C196" s="160" t="s">
        <v>1290</v>
      </c>
      <c r="D196" s="160" t="s">
        <v>854</v>
      </c>
      <c r="E196" s="160" t="s">
        <v>669</v>
      </c>
      <c r="F196" s="160" t="s">
        <v>670</v>
      </c>
      <c r="G196" s="160" t="s">
        <v>671</v>
      </c>
      <c r="H196" s="161">
        <v>4</v>
      </c>
      <c r="I196" s="160" t="s">
        <v>3365</v>
      </c>
      <c r="J196" s="160">
        <v>1</v>
      </c>
      <c r="K196" s="161">
        <v>2021</v>
      </c>
      <c r="L196" s="169" t="s">
        <v>1291</v>
      </c>
      <c r="M196" s="169" t="s">
        <v>840</v>
      </c>
      <c r="N196" s="162" t="s">
        <v>667</v>
      </c>
      <c r="O196" s="160" t="s">
        <v>1292</v>
      </c>
      <c r="P196" s="160" t="s">
        <v>675</v>
      </c>
      <c r="Q196" s="163">
        <v>27912</v>
      </c>
      <c r="R196" s="160">
        <v>3</v>
      </c>
      <c r="S196" s="160"/>
      <c r="T196" s="169"/>
      <c r="U196" s="160"/>
      <c r="V196" s="160"/>
      <c r="W196" s="160"/>
      <c r="X196" s="161">
        <v>0</v>
      </c>
      <c r="Y196" s="161">
        <v>0</v>
      </c>
      <c r="Z196" s="164" t="s">
        <v>676</v>
      </c>
      <c r="AA196" s="165">
        <v>2021</v>
      </c>
      <c r="AB196" s="165">
        <v>11</v>
      </c>
      <c r="AC196" s="165">
        <v>13</v>
      </c>
      <c r="AD196" s="170" t="b">
        <f>IF(ISBLANK(GroupMember[[#This Row],[1. Identifiant interne d’exploitation agricole*]]),"",IF(ISERROR(MATCH(GroupMember[[#This Row],[1. Identifiant interne d’exploitation agricole*]],CertifiedCrop[1. Identifiant interne d’exploitation agricole*],0)),FALSE,TRUE))</f>
        <v>1</v>
      </c>
      <c r="AE196" s="170" t="b">
        <f>IF(ISBLANK(GroupMember[[#This Row],[1. Identifiant interne d’exploitation agricole*]]),"",IF(ISERROR(MATCH(GroupMember[[#This Row],[1. Identifiant interne d’exploitation agricole*]],FarmUnit[1. Identifiant interne d’exploitation agricole*],0)),FALSE,TRUE))</f>
        <v>1</v>
      </c>
      <c r="AF196" s="11" t="str">
        <f t="shared" si="12"/>
        <v>GUELY DIOMANDE</v>
      </c>
      <c r="AG196" s="171" t="str">
        <f t="shared" si="13"/>
        <v>13/11/2021</v>
      </c>
      <c r="AH196" s="59">
        <f t="shared" si="15"/>
        <v>3</v>
      </c>
      <c r="AI196" s="57">
        <f t="shared" si="14"/>
        <v>0</v>
      </c>
    </row>
    <row r="197" spans="1:35" ht="13.5" x14ac:dyDescent="0.25">
      <c r="A197" s="160" t="s">
        <v>1293</v>
      </c>
      <c r="B197" s="160" t="s">
        <v>667</v>
      </c>
      <c r="C197" s="160" t="s">
        <v>1293</v>
      </c>
      <c r="D197" s="160" t="s">
        <v>854</v>
      </c>
      <c r="E197" s="160" t="s">
        <v>669</v>
      </c>
      <c r="F197" s="160" t="s">
        <v>670</v>
      </c>
      <c r="G197" s="160" t="s">
        <v>671</v>
      </c>
      <c r="H197" s="161">
        <v>5</v>
      </c>
      <c r="I197" s="160" t="s">
        <v>3365</v>
      </c>
      <c r="J197" s="160">
        <v>1</v>
      </c>
      <c r="K197" s="161">
        <v>2021</v>
      </c>
      <c r="L197" s="169" t="s">
        <v>1294</v>
      </c>
      <c r="M197" s="169" t="s">
        <v>1295</v>
      </c>
      <c r="N197" s="162" t="s">
        <v>667</v>
      </c>
      <c r="O197" s="160" t="s">
        <v>667</v>
      </c>
      <c r="P197" s="160" t="s">
        <v>675</v>
      </c>
      <c r="Q197" s="163">
        <v>25934</v>
      </c>
      <c r="R197" s="160">
        <v>9</v>
      </c>
      <c r="S197" s="160"/>
      <c r="T197" s="169"/>
      <c r="U197" s="160"/>
      <c r="V197" s="160"/>
      <c r="W197" s="160"/>
      <c r="X197" s="161">
        <v>0</v>
      </c>
      <c r="Y197" s="161">
        <v>0</v>
      </c>
      <c r="Z197" s="164" t="s">
        <v>676</v>
      </c>
      <c r="AA197" s="165">
        <v>2021</v>
      </c>
      <c r="AB197" s="165">
        <v>11</v>
      </c>
      <c r="AC197" s="165">
        <v>6</v>
      </c>
      <c r="AD197" s="170" t="b">
        <f>IF(ISBLANK(GroupMember[[#This Row],[1. Identifiant interne d’exploitation agricole*]]),"",IF(ISERROR(MATCH(GroupMember[[#This Row],[1. Identifiant interne d’exploitation agricole*]],CertifiedCrop[1. Identifiant interne d’exploitation agricole*],0)),FALSE,TRUE))</f>
        <v>1</v>
      </c>
      <c r="AE197" s="170" t="b">
        <f>IF(ISBLANK(GroupMember[[#This Row],[1. Identifiant interne d’exploitation agricole*]]),"",IF(ISERROR(MATCH(GroupMember[[#This Row],[1. Identifiant interne d’exploitation agricole*]],FarmUnit[1. Identifiant interne d’exploitation agricole*],0)),FALSE,TRUE))</f>
        <v>1</v>
      </c>
      <c r="AF197" s="11" t="str">
        <f t="shared" si="12"/>
        <v>DIBOLOU SIAMBA</v>
      </c>
      <c r="AG197" s="171" t="str">
        <f t="shared" si="13"/>
        <v>6/11/2021</v>
      </c>
      <c r="AH197" s="59">
        <f t="shared" si="15"/>
        <v>2</v>
      </c>
      <c r="AI197" s="57">
        <f t="shared" si="14"/>
        <v>0</v>
      </c>
    </row>
    <row r="198" spans="1:35" ht="13.5" x14ac:dyDescent="0.25">
      <c r="A198" s="160" t="s">
        <v>1296</v>
      </c>
      <c r="B198" s="160" t="s">
        <v>667</v>
      </c>
      <c r="C198" s="160" t="s">
        <v>1296</v>
      </c>
      <c r="D198" s="160" t="s">
        <v>854</v>
      </c>
      <c r="E198" s="160" t="s">
        <v>669</v>
      </c>
      <c r="F198" s="160" t="s">
        <v>670</v>
      </c>
      <c r="G198" s="160" t="s">
        <v>671</v>
      </c>
      <c r="H198" s="161">
        <v>4</v>
      </c>
      <c r="I198" s="160" t="s">
        <v>3365</v>
      </c>
      <c r="J198" s="160">
        <v>1</v>
      </c>
      <c r="K198" s="161">
        <v>2021</v>
      </c>
      <c r="L198" s="169" t="s">
        <v>1297</v>
      </c>
      <c r="M198" s="169" t="s">
        <v>726</v>
      </c>
      <c r="N198" s="162" t="s">
        <v>1298</v>
      </c>
      <c r="O198" s="160" t="s">
        <v>1299</v>
      </c>
      <c r="P198" s="160" t="s">
        <v>675</v>
      </c>
      <c r="Q198" s="163">
        <v>29952</v>
      </c>
      <c r="R198" s="160">
        <v>7</v>
      </c>
      <c r="S198" s="160"/>
      <c r="T198" s="169"/>
      <c r="U198" s="160"/>
      <c r="V198" s="160"/>
      <c r="W198" s="160"/>
      <c r="X198" s="161">
        <v>0</v>
      </c>
      <c r="Y198" s="161">
        <v>0</v>
      </c>
      <c r="Z198" s="164" t="s">
        <v>676</v>
      </c>
      <c r="AA198" s="165">
        <v>2021</v>
      </c>
      <c r="AB198" s="165">
        <v>11</v>
      </c>
      <c r="AC198" s="165">
        <v>6</v>
      </c>
      <c r="AD198" s="170" t="b">
        <f>IF(ISBLANK(GroupMember[[#This Row],[1. Identifiant interne d’exploitation agricole*]]),"",IF(ISERROR(MATCH(GroupMember[[#This Row],[1. Identifiant interne d’exploitation agricole*]],CertifiedCrop[1. Identifiant interne d’exploitation agricole*],0)),FALSE,TRUE))</f>
        <v>1</v>
      </c>
      <c r="AE198" s="170" t="b">
        <f>IF(ISBLANK(GroupMember[[#This Row],[1. Identifiant interne d’exploitation agricole*]]),"",IF(ISERROR(MATCH(GroupMember[[#This Row],[1. Identifiant interne d’exploitation agricole*]],FarmUnit[1. Identifiant interne d’exploitation agricole*],0)),FALSE,TRUE))</f>
        <v>1</v>
      </c>
      <c r="AF198" s="11" t="str">
        <f t="shared" si="12"/>
        <v>ZOLE BAMBA</v>
      </c>
      <c r="AG198" s="171" t="str">
        <f t="shared" si="13"/>
        <v>6/11/2021</v>
      </c>
      <c r="AH198" s="59">
        <f t="shared" si="15"/>
        <v>2</v>
      </c>
      <c r="AI198" s="57">
        <f t="shared" si="14"/>
        <v>0</v>
      </c>
    </row>
    <row r="199" spans="1:35" ht="13.5" x14ac:dyDescent="0.25">
      <c r="A199" s="160" t="s">
        <v>1300</v>
      </c>
      <c r="B199" s="160" t="s">
        <v>667</v>
      </c>
      <c r="C199" s="160" t="s">
        <v>1300</v>
      </c>
      <c r="D199" s="160" t="s">
        <v>854</v>
      </c>
      <c r="E199" s="160" t="s">
        <v>669</v>
      </c>
      <c r="F199" s="160" t="s">
        <v>670</v>
      </c>
      <c r="G199" s="160" t="s">
        <v>671</v>
      </c>
      <c r="H199" s="161">
        <v>5</v>
      </c>
      <c r="I199" s="160" t="s">
        <v>3365</v>
      </c>
      <c r="J199" s="160">
        <v>1</v>
      </c>
      <c r="K199" s="161">
        <v>2021</v>
      </c>
      <c r="L199" s="169" t="s">
        <v>672</v>
      </c>
      <c r="M199" s="169" t="s">
        <v>1301</v>
      </c>
      <c r="N199" s="162" t="s">
        <v>1302</v>
      </c>
      <c r="O199" s="160" t="s">
        <v>1303</v>
      </c>
      <c r="P199" s="160" t="s">
        <v>675</v>
      </c>
      <c r="Q199" s="163">
        <v>29417</v>
      </c>
      <c r="R199" s="160">
        <v>12</v>
      </c>
      <c r="S199" s="160"/>
      <c r="T199" s="169"/>
      <c r="U199" s="160"/>
      <c r="V199" s="160"/>
      <c r="W199" s="160"/>
      <c r="X199" s="161">
        <v>0</v>
      </c>
      <c r="Y199" s="161">
        <v>0</v>
      </c>
      <c r="Z199" s="164" t="s">
        <v>676</v>
      </c>
      <c r="AA199" s="165">
        <v>2021</v>
      </c>
      <c r="AB199" s="165">
        <v>11</v>
      </c>
      <c r="AC199" s="165">
        <v>8</v>
      </c>
      <c r="AD199" s="170" t="b">
        <f>IF(ISBLANK(GroupMember[[#This Row],[1. Identifiant interne d’exploitation agricole*]]),"",IF(ISERROR(MATCH(GroupMember[[#This Row],[1. Identifiant interne d’exploitation agricole*]],CertifiedCrop[1. Identifiant interne d’exploitation agricole*],0)),FALSE,TRUE))</f>
        <v>1</v>
      </c>
      <c r="AE199" s="170" t="b">
        <f>IF(ISBLANK(GroupMember[[#This Row],[1. Identifiant interne d’exploitation agricole*]]),"",IF(ISERROR(MATCH(GroupMember[[#This Row],[1. Identifiant interne d’exploitation agricole*]],FarmUnit[1. Identifiant interne d’exploitation agricole*],0)),FALSE,TRUE))</f>
        <v>1</v>
      </c>
      <c r="AF199" s="11" t="str">
        <f t="shared" si="12"/>
        <v>BAKAYOKO EDES</v>
      </c>
      <c r="AG199" s="171" t="str">
        <f t="shared" si="13"/>
        <v>8/11/2021</v>
      </c>
      <c r="AH199" s="59">
        <f t="shared" si="15"/>
        <v>3</v>
      </c>
      <c r="AI199" s="57">
        <f t="shared" si="14"/>
        <v>0</v>
      </c>
    </row>
    <row r="200" spans="1:35" ht="13.5" x14ac:dyDescent="0.25">
      <c r="A200" s="160" t="s">
        <v>1304</v>
      </c>
      <c r="B200" s="160" t="s">
        <v>667</v>
      </c>
      <c r="C200" s="160" t="s">
        <v>1304</v>
      </c>
      <c r="D200" s="160" t="s">
        <v>854</v>
      </c>
      <c r="E200" s="160" t="s">
        <v>669</v>
      </c>
      <c r="F200" s="160" t="s">
        <v>670</v>
      </c>
      <c r="G200" s="160" t="s">
        <v>671</v>
      </c>
      <c r="H200" s="161">
        <v>6</v>
      </c>
      <c r="I200" s="160" t="s">
        <v>3365</v>
      </c>
      <c r="J200" s="160">
        <v>1</v>
      </c>
      <c r="K200" s="161">
        <v>2021</v>
      </c>
      <c r="L200" s="169" t="s">
        <v>743</v>
      </c>
      <c r="M200" s="169" t="s">
        <v>1305</v>
      </c>
      <c r="N200" s="162" t="s">
        <v>1306</v>
      </c>
      <c r="O200" s="160" t="s">
        <v>1307</v>
      </c>
      <c r="P200" s="160" t="s">
        <v>675</v>
      </c>
      <c r="Q200" s="163">
        <v>27121</v>
      </c>
      <c r="R200" s="160">
        <v>8</v>
      </c>
      <c r="S200" s="160"/>
      <c r="T200" s="169"/>
      <c r="U200" s="160"/>
      <c r="V200" s="160"/>
      <c r="W200" s="160"/>
      <c r="X200" s="161">
        <v>0</v>
      </c>
      <c r="Y200" s="161">
        <v>0</v>
      </c>
      <c r="Z200" s="164" t="s">
        <v>676</v>
      </c>
      <c r="AA200" s="165">
        <v>2021</v>
      </c>
      <c r="AB200" s="165">
        <v>11</v>
      </c>
      <c r="AC200" s="165">
        <v>24</v>
      </c>
      <c r="AD200" s="170" t="b">
        <f>IF(ISBLANK(GroupMember[[#This Row],[1. Identifiant interne d’exploitation agricole*]]),"",IF(ISERROR(MATCH(GroupMember[[#This Row],[1. Identifiant interne d’exploitation agricole*]],CertifiedCrop[1. Identifiant interne d’exploitation agricole*],0)),FALSE,TRUE))</f>
        <v>1</v>
      </c>
      <c r="AE200" s="170" t="b">
        <f>IF(ISBLANK(GroupMember[[#This Row],[1. Identifiant interne d’exploitation agricole*]]),"",IF(ISERROR(MATCH(GroupMember[[#This Row],[1. Identifiant interne d’exploitation agricole*]],FarmUnit[1. Identifiant interne d’exploitation agricole*],0)),FALSE,TRUE))</f>
        <v>1</v>
      </c>
      <c r="AF200" s="11" t="str">
        <f t="shared" si="12"/>
        <v>MANIGA  BLEU KPAN</v>
      </c>
      <c r="AG200" s="171" t="str">
        <f t="shared" si="13"/>
        <v>24/11/2021</v>
      </c>
      <c r="AH200" s="59">
        <f t="shared" si="15"/>
        <v>3</v>
      </c>
      <c r="AI200" s="57">
        <f t="shared" si="14"/>
        <v>0</v>
      </c>
    </row>
    <row r="201" spans="1:35" ht="13.5" x14ac:dyDescent="0.25">
      <c r="A201" s="160" t="s">
        <v>1308</v>
      </c>
      <c r="B201" s="160" t="s">
        <v>667</v>
      </c>
      <c r="C201" s="160" t="s">
        <v>1308</v>
      </c>
      <c r="D201" s="160" t="s">
        <v>854</v>
      </c>
      <c r="E201" s="160" t="s">
        <v>669</v>
      </c>
      <c r="F201" s="160" t="s">
        <v>670</v>
      </c>
      <c r="G201" s="160" t="s">
        <v>671</v>
      </c>
      <c r="H201" s="161">
        <v>6</v>
      </c>
      <c r="I201" s="160" t="s">
        <v>3365</v>
      </c>
      <c r="J201" s="160">
        <v>1</v>
      </c>
      <c r="K201" s="161">
        <v>2021</v>
      </c>
      <c r="L201" s="169" t="s">
        <v>734</v>
      </c>
      <c r="M201" s="169" t="s">
        <v>1309</v>
      </c>
      <c r="N201" s="162" t="s">
        <v>1310</v>
      </c>
      <c r="O201" s="160" t="s">
        <v>1311</v>
      </c>
      <c r="P201" s="160" t="s">
        <v>675</v>
      </c>
      <c r="Q201" s="163">
        <v>26025</v>
      </c>
      <c r="R201" s="160">
        <v>7</v>
      </c>
      <c r="S201" s="160"/>
      <c r="T201" s="169"/>
      <c r="U201" s="160"/>
      <c r="V201" s="160"/>
      <c r="W201" s="160"/>
      <c r="X201" s="161">
        <v>0</v>
      </c>
      <c r="Y201" s="161">
        <v>0</v>
      </c>
      <c r="Z201" s="164" t="s">
        <v>676</v>
      </c>
      <c r="AA201" s="165">
        <v>2021</v>
      </c>
      <c r="AB201" s="165">
        <v>11</v>
      </c>
      <c r="AC201" s="165">
        <v>23</v>
      </c>
      <c r="AD201" s="170" t="b">
        <f>IF(ISBLANK(GroupMember[[#This Row],[1. Identifiant interne d’exploitation agricole*]]),"",IF(ISERROR(MATCH(GroupMember[[#This Row],[1. Identifiant interne d’exploitation agricole*]],CertifiedCrop[1. Identifiant interne d’exploitation agricole*],0)),FALSE,TRUE))</f>
        <v>1</v>
      </c>
      <c r="AE201" s="170" t="b">
        <f>IF(ISBLANK(GroupMember[[#This Row],[1. Identifiant interne d’exploitation agricole*]]),"",IF(ISERROR(MATCH(GroupMember[[#This Row],[1. Identifiant interne d’exploitation agricole*]],FarmUnit[1. Identifiant interne d’exploitation agricole*],0)),FALSE,TRUE))</f>
        <v>1</v>
      </c>
      <c r="AF201" s="11" t="str">
        <f t="shared" si="12"/>
        <v>DOSSO VALLET</v>
      </c>
      <c r="AG201" s="171" t="str">
        <f t="shared" si="13"/>
        <v>23/11/2021</v>
      </c>
      <c r="AH201" s="59">
        <f t="shared" si="15"/>
        <v>3</v>
      </c>
      <c r="AI201" s="57">
        <f t="shared" si="14"/>
        <v>0</v>
      </c>
    </row>
    <row r="202" spans="1:35" ht="13.5" x14ac:dyDescent="0.25">
      <c r="A202" s="160" t="s">
        <v>1312</v>
      </c>
      <c r="B202" s="160" t="s">
        <v>667</v>
      </c>
      <c r="C202" s="160" t="s">
        <v>1312</v>
      </c>
      <c r="D202" s="160" t="s">
        <v>854</v>
      </c>
      <c r="E202" s="160" t="s">
        <v>669</v>
      </c>
      <c r="F202" s="160" t="s">
        <v>670</v>
      </c>
      <c r="G202" s="160" t="s">
        <v>671</v>
      </c>
      <c r="H202" s="161">
        <v>5</v>
      </c>
      <c r="I202" s="160" t="s">
        <v>3365</v>
      </c>
      <c r="J202" s="160">
        <v>1</v>
      </c>
      <c r="K202" s="161">
        <v>2021</v>
      </c>
      <c r="L202" s="169" t="s">
        <v>730</v>
      </c>
      <c r="M202" s="169" t="s">
        <v>1313</v>
      </c>
      <c r="N202" s="162" t="s">
        <v>1314</v>
      </c>
      <c r="O202" s="160" t="s">
        <v>1315</v>
      </c>
      <c r="P202" s="160" t="s">
        <v>675</v>
      </c>
      <c r="Q202" s="163">
        <v>25578</v>
      </c>
      <c r="R202" s="160">
        <v>4</v>
      </c>
      <c r="S202" s="160"/>
      <c r="T202" s="169"/>
      <c r="U202" s="160"/>
      <c r="V202" s="160"/>
      <c r="W202" s="160"/>
      <c r="X202" s="161">
        <v>0</v>
      </c>
      <c r="Y202" s="161">
        <v>0</v>
      </c>
      <c r="Z202" s="164" t="s">
        <v>676</v>
      </c>
      <c r="AA202" s="165">
        <v>2021</v>
      </c>
      <c r="AB202" s="165">
        <v>11</v>
      </c>
      <c r="AC202" s="165">
        <v>23</v>
      </c>
      <c r="AD202" s="170" t="b">
        <f>IF(ISBLANK(GroupMember[[#This Row],[1. Identifiant interne d’exploitation agricole*]]),"",IF(ISERROR(MATCH(GroupMember[[#This Row],[1. Identifiant interne d’exploitation agricole*]],CertifiedCrop[1. Identifiant interne d’exploitation agricole*],0)),FALSE,TRUE))</f>
        <v>1</v>
      </c>
      <c r="AE202" s="170" t="b">
        <f>IF(ISBLANK(GroupMember[[#This Row],[1. Identifiant interne d’exploitation agricole*]]),"",IF(ISERROR(MATCH(GroupMember[[#This Row],[1. Identifiant interne d’exploitation agricole*]],FarmUnit[1. Identifiant interne d’exploitation agricole*],0)),FALSE,TRUE))</f>
        <v>1</v>
      </c>
      <c r="AF202" s="11" t="str">
        <f t="shared" si="12"/>
        <v>DROH PIEUGADE</v>
      </c>
      <c r="AG202" s="171" t="str">
        <f t="shared" si="13"/>
        <v>23/11/2021</v>
      </c>
      <c r="AH202" s="59">
        <f t="shared" si="15"/>
        <v>3</v>
      </c>
      <c r="AI202" s="57">
        <f t="shared" si="14"/>
        <v>0</v>
      </c>
    </row>
    <row r="203" spans="1:35" ht="13.5" x14ac:dyDescent="0.25">
      <c r="A203" s="160" t="s">
        <v>1316</v>
      </c>
      <c r="B203" s="160" t="s">
        <v>667</v>
      </c>
      <c r="C203" s="160" t="s">
        <v>1316</v>
      </c>
      <c r="D203" s="160" t="s">
        <v>854</v>
      </c>
      <c r="E203" s="160" t="s">
        <v>669</v>
      </c>
      <c r="F203" s="160" t="s">
        <v>670</v>
      </c>
      <c r="G203" s="160" t="s">
        <v>671</v>
      </c>
      <c r="H203" s="161">
        <v>5</v>
      </c>
      <c r="I203" s="160" t="s">
        <v>3365</v>
      </c>
      <c r="J203" s="160">
        <v>1</v>
      </c>
      <c r="K203" s="161">
        <v>2021</v>
      </c>
      <c r="L203" s="169" t="s">
        <v>932</v>
      </c>
      <c r="M203" s="169" t="s">
        <v>1317</v>
      </c>
      <c r="N203" s="162" t="s">
        <v>1318</v>
      </c>
      <c r="O203" s="160" t="s">
        <v>1319</v>
      </c>
      <c r="P203" s="160" t="s">
        <v>675</v>
      </c>
      <c r="Q203" s="163">
        <v>28247</v>
      </c>
      <c r="R203" s="160">
        <v>6</v>
      </c>
      <c r="S203" s="160"/>
      <c r="T203" s="169"/>
      <c r="U203" s="160"/>
      <c r="V203" s="160"/>
      <c r="W203" s="160"/>
      <c r="X203" s="161">
        <v>0</v>
      </c>
      <c r="Y203" s="161">
        <v>0</v>
      </c>
      <c r="Z203" s="164" t="s">
        <v>676</v>
      </c>
      <c r="AA203" s="165">
        <v>2021</v>
      </c>
      <c r="AB203" s="165">
        <v>11</v>
      </c>
      <c r="AC203" s="165">
        <v>23</v>
      </c>
      <c r="AD203" s="170" t="b">
        <f>IF(ISBLANK(GroupMember[[#This Row],[1. Identifiant interne d’exploitation agricole*]]),"",IF(ISERROR(MATCH(GroupMember[[#This Row],[1. Identifiant interne d’exploitation agricole*]],CertifiedCrop[1. Identifiant interne d’exploitation agricole*],0)),FALSE,TRUE))</f>
        <v>1</v>
      </c>
      <c r="AE203" s="170" t="b">
        <f>IF(ISBLANK(GroupMember[[#This Row],[1. Identifiant interne d’exploitation agricole*]]),"",IF(ISERROR(MATCH(GroupMember[[#This Row],[1. Identifiant interne d’exploitation agricole*]],FarmUnit[1. Identifiant interne d’exploitation agricole*],0)),FALSE,TRUE))</f>
        <v>1</v>
      </c>
      <c r="AF203" s="11" t="str">
        <f t="shared" si="12"/>
        <v>KESSE  HONORISSE</v>
      </c>
      <c r="AG203" s="171" t="str">
        <f t="shared" si="13"/>
        <v>23/11/2021</v>
      </c>
      <c r="AH203" s="59">
        <f t="shared" si="15"/>
        <v>3</v>
      </c>
      <c r="AI203" s="57">
        <f t="shared" si="14"/>
        <v>0</v>
      </c>
    </row>
    <row r="204" spans="1:35" ht="13.5" x14ac:dyDescent="0.25">
      <c r="A204" s="160" t="s">
        <v>1320</v>
      </c>
      <c r="B204" s="160" t="s">
        <v>667</v>
      </c>
      <c r="C204" s="160" t="s">
        <v>1320</v>
      </c>
      <c r="D204" s="160" t="s">
        <v>854</v>
      </c>
      <c r="E204" s="160" t="s">
        <v>669</v>
      </c>
      <c r="F204" s="160" t="s">
        <v>670</v>
      </c>
      <c r="G204" s="160" t="s">
        <v>671</v>
      </c>
      <c r="H204" s="161">
        <v>5</v>
      </c>
      <c r="I204" s="160" t="s">
        <v>3365</v>
      </c>
      <c r="J204" s="160">
        <v>1</v>
      </c>
      <c r="K204" s="161">
        <v>2021</v>
      </c>
      <c r="L204" s="169" t="s">
        <v>840</v>
      </c>
      <c r="M204" s="169" t="s">
        <v>730</v>
      </c>
      <c r="N204" s="162" t="s">
        <v>1321</v>
      </c>
      <c r="O204" s="160" t="s">
        <v>1322</v>
      </c>
      <c r="P204" s="160" t="s">
        <v>675</v>
      </c>
      <c r="Q204" s="163">
        <v>25600</v>
      </c>
      <c r="R204" s="160">
        <v>11</v>
      </c>
      <c r="S204" s="160"/>
      <c r="T204" s="169"/>
      <c r="U204" s="160"/>
      <c r="V204" s="160"/>
      <c r="W204" s="160"/>
      <c r="X204" s="161">
        <v>0</v>
      </c>
      <c r="Y204" s="161">
        <v>0</v>
      </c>
      <c r="Z204" s="164" t="s">
        <v>676</v>
      </c>
      <c r="AA204" s="165">
        <v>2021</v>
      </c>
      <c r="AB204" s="165">
        <v>11</v>
      </c>
      <c r="AC204" s="165">
        <v>25</v>
      </c>
      <c r="AD204" s="170" t="b">
        <f>IF(ISBLANK(GroupMember[[#This Row],[1. Identifiant interne d’exploitation agricole*]]),"",IF(ISERROR(MATCH(GroupMember[[#This Row],[1. Identifiant interne d’exploitation agricole*]],CertifiedCrop[1. Identifiant interne d’exploitation agricole*],0)),FALSE,TRUE))</f>
        <v>1</v>
      </c>
      <c r="AE204" s="170" t="b">
        <f>IF(ISBLANK(GroupMember[[#This Row],[1. Identifiant interne d’exploitation agricole*]]),"",IF(ISERROR(MATCH(GroupMember[[#This Row],[1. Identifiant interne d’exploitation agricole*]],FarmUnit[1. Identifiant interne d’exploitation agricole*],0)),FALSE,TRUE))</f>
        <v>1</v>
      </c>
      <c r="AF204" s="11" t="str">
        <f t="shared" si="12"/>
        <v>DIOMANDE DROH</v>
      </c>
      <c r="AG204" s="171" t="str">
        <f t="shared" si="13"/>
        <v>25/11/2021</v>
      </c>
      <c r="AH204" s="59">
        <f t="shared" si="15"/>
        <v>3</v>
      </c>
      <c r="AI204" s="57">
        <f t="shared" si="14"/>
        <v>0</v>
      </c>
    </row>
    <row r="205" spans="1:35" ht="13.5" x14ac:dyDescent="0.25">
      <c r="A205" s="160" t="s">
        <v>1323</v>
      </c>
      <c r="B205" s="160" t="s">
        <v>667</v>
      </c>
      <c r="C205" s="160" t="s">
        <v>1323</v>
      </c>
      <c r="D205" s="160" t="s">
        <v>854</v>
      </c>
      <c r="E205" s="160" t="s">
        <v>669</v>
      </c>
      <c r="F205" s="160" t="s">
        <v>670</v>
      </c>
      <c r="G205" s="160" t="s">
        <v>671</v>
      </c>
      <c r="H205" s="161">
        <v>7</v>
      </c>
      <c r="I205" s="160" t="s">
        <v>3365</v>
      </c>
      <c r="J205" s="160">
        <v>1</v>
      </c>
      <c r="K205" s="161">
        <v>2021</v>
      </c>
      <c r="L205" s="169" t="s">
        <v>1324</v>
      </c>
      <c r="M205" s="169" t="s">
        <v>1325</v>
      </c>
      <c r="N205" s="162" t="s">
        <v>1326</v>
      </c>
      <c r="O205" s="160" t="s">
        <v>1327</v>
      </c>
      <c r="P205" s="160" t="s">
        <v>675</v>
      </c>
      <c r="Q205" s="163">
        <v>27153</v>
      </c>
      <c r="R205" s="160">
        <v>12</v>
      </c>
      <c r="S205" s="160"/>
      <c r="T205" s="169"/>
      <c r="U205" s="160"/>
      <c r="V205" s="160"/>
      <c r="W205" s="160"/>
      <c r="X205" s="161">
        <v>0</v>
      </c>
      <c r="Y205" s="161">
        <v>0</v>
      </c>
      <c r="Z205" s="164" t="s">
        <v>676</v>
      </c>
      <c r="AA205" s="165">
        <v>2021</v>
      </c>
      <c r="AB205" s="165">
        <v>11</v>
      </c>
      <c r="AC205" s="165">
        <v>24</v>
      </c>
      <c r="AD205" s="170" t="b">
        <f>IF(ISBLANK(GroupMember[[#This Row],[1. Identifiant interne d’exploitation agricole*]]),"",IF(ISERROR(MATCH(GroupMember[[#This Row],[1. Identifiant interne d’exploitation agricole*]],CertifiedCrop[1. Identifiant interne d’exploitation agricole*],0)),FALSE,TRUE))</f>
        <v>1</v>
      </c>
      <c r="AE205" s="170" t="b">
        <f>IF(ISBLANK(GroupMember[[#This Row],[1. Identifiant interne d’exploitation agricole*]]),"",IF(ISERROR(MATCH(GroupMember[[#This Row],[1. Identifiant interne d’exploitation agricole*]],FarmUnit[1. Identifiant interne d’exploitation agricole*],0)),FALSE,TRUE))</f>
        <v>1</v>
      </c>
      <c r="AF205" s="11" t="str">
        <f t="shared" si="12"/>
        <v>ZOH CLEMENT</v>
      </c>
      <c r="AG205" s="171" t="str">
        <f t="shared" si="13"/>
        <v>24/11/2021</v>
      </c>
      <c r="AH205" s="59">
        <f t="shared" si="15"/>
        <v>3</v>
      </c>
      <c r="AI205" s="57">
        <f t="shared" si="14"/>
        <v>0</v>
      </c>
    </row>
    <row r="206" spans="1:35" ht="13.5" x14ac:dyDescent="0.25">
      <c r="A206" s="160" t="s">
        <v>1328</v>
      </c>
      <c r="B206" s="160" t="s">
        <v>667</v>
      </c>
      <c r="C206" s="160" t="s">
        <v>1328</v>
      </c>
      <c r="D206" s="160" t="s">
        <v>854</v>
      </c>
      <c r="E206" s="160" t="s">
        <v>669</v>
      </c>
      <c r="F206" s="160" t="s">
        <v>670</v>
      </c>
      <c r="G206" s="160" t="s">
        <v>671</v>
      </c>
      <c r="H206" s="161">
        <v>4</v>
      </c>
      <c r="I206" s="160" t="s">
        <v>3365</v>
      </c>
      <c r="J206" s="160">
        <v>1</v>
      </c>
      <c r="K206" s="161">
        <v>2021</v>
      </c>
      <c r="L206" s="169" t="s">
        <v>683</v>
      </c>
      <c r="M206" s="169" t="s">
        <v>1329</v>
      </c>
      <c r="N206" s="162" t="s">
        <v>1330</v>
      </c>
      <c r="O206" s="160" t="s">
        <v>1331</v>
      </c>
      <c r="P206" s="160" t="s">
        <v>675</v>
      </c>
      <c r="Q206" s="163">
        <v>26696</v>
      </c>
      <c r="R206" s="160">
        <v>7</v>
      </c>
      <c r="S206" s="160"/>
      <c r="T206" s="169"/>
      <c r="U206" s="160"/>
      <c r="V206" s="160"/>
      <c r="W206" s="160"/>
      <c r="X206" s="161">
        <v>0</v>
      </c>
      <c r="Y206" s="161">
        <v>0</v>
      </c>
      <c r="Z206" s="164" t="s">
        <v>676</v>
      </c>
      <c r="AA206" s="165">
        <v>2021</v>
      </c>
      <c r="AB206" s="165">
        <v>11</v>
      </c>
      <c r="AC206" s="165">
        <v>24</v>
      </c>
      <c r="AD206" s="170" t="b">
        <f>IF(ISBLANK(GroupMember[[#This Row],[1. Identifiant interne d’exploitation agricole*]]),"",IF(ISERROR(MATCH(GroupMember[[#This Row],[1. Identifiant interne d’exploitation agricole*]],CertifiedCrop[1. Identifiant interne d’exploitation agricole*],0)),FALSE,TRUE))</f>
        <v>1</v>
      </c>
      <c r="AE206" s="170" t="b">
        <f>IF(ISBLANK(GroupMember[[#This Row],[1. Identifiant interne d’exploitation agricole*]]),"",IF(ISERROR(MATCH(GroupMember[[#This Row],[1. Identifiant interne d’exploitation agricole*]],FarmUnit[1. Identifiant interne d’exploitation agricole*],0)),FALSE,TRUE))</f>
        <v>1</v>
      </c>
      <c r="AF206" s="11" t="str">
        <f t="shared" si="12"/>
        <v>SOUMAHORO  LOHI</v>
      </c>
      <c r="AG206" s="171" t="str">
        <f t="shared" si="13"/>
        <v>24/11/2021</v>
      </c>
      <c r="AH206" s="59">
        <f t="shared" si="15"/>
        <v>3</v>
      </c>
      <c r="AI206" s="57">
        <f t="shared" si="14"/>
        <v>0</v>
      </c>
    </row>
    <row r="207" spans="1:35" ht="13.5" x14ac:dyDescent="0.25">
      <c r="A207" s="160" t="s">
        <v>1332</v>
      </c>
      <c r="B207" s="160" t="s">
        <v>667</v>
      </c>
      <c r="C207" s="160" t="s">
        <v>1332</v>
      </c>
      <c r="D207" s="160" t="s">
        <v>854</v>
      </c>
      <c r="E207" s="160" t="s">
        <v>669</v>
      </c>
      <c r="F207" s="160" t="s">
        <v>670</v>
      </c>
      <c r="G207" s="160" t="s">
        <v>671</v>
      </c>
      <c r="H207" s="161">
        <v>7</v>
      </c>
      <c r="I207" s="160" t="s">
        <v>3365</v>
      </c>
      <c r="J207" s="160">
        <v>1</v>
      </c>
      <c r="K207" s="161">
        <v>2021</v>
      </c>
      <c r="L207" s="169" t="s">
        <v>706</v>
      </c>
      <c r="M207" s="169" t="s">
        <v>1333</v>
      </c>
      <c r="N207" s="162" t="s">
        <v>1334</v>
      </c>
      <c r="O207" s="160" t="s">
        <v>1335</v>
      </c>
      <c r="P207" s="160" t="s">
        <v>675</v>
      </c>
      <c r="Q207" s="163">
        <v>28887</v>
      </c>
      <c r="R207" s="160">
        <v>9</v>
      </c>
      <c r="S207" s="160"/>
      <c r="T207" s="169"/>
      <c r="U207" s="160"/>
      <c r="V207" s="160"/>
      <c r="W207" s="160"/>
      <c r="X207" s="161">
        <v>0</v>
      </c>
      <c r="Y207" s="161">
        <v>0</v>
      </c>
      <c r="Z207" s="164" t="s">
        <v>676</v>
      </c>
      <c r="AA207" s="165">
        <v>2021</v>
      </c>
      <c r="AB207" s="165">
        <v>11</v>
      </c>
      <c r="AC207" s="165">
        <v>29</v>
      </c>
      <c r="AD207" s="170" t="b">
        <f>IF(ISBLANK(GroupMember[[#This Row],[1. Identifiant interne d’exploitation agricole*]]),"",IF(ISERROR(MATCH(GroupMember[[#This Row],[1. Identifiant interne d’exploitation agricole*]],CertifiedCrop[1. Identifiant interne d’exploitation agricole*],0)),FALSE,TRUE))</f>
        <v>1</v>
      </c>
      <c r="AE207" s="170" t="b">
        <f>IF(ISBLANK(GroupMember[[#This Row],[1. Identifiant interne d’exploitation agricole*]]),"",IF(ISERROR(MATCH(GroupMember[[#This Row],[1. Identifiant interne d’exploitation agricole*]],FarmUnit[1. Identifiant interne d’exploitation agricole*],0)),FALSE,TRUE))</f>
        <v>1</v>
      </c>
      <c r="AF207" s="11" t="str">
        <f t="shared" si="12"/>
        <v>TOURE  SOGBE</v>
      </c>
      <c r="AG207" s="171" t="str">
        <f t="shared" si="13"/>
        <v>29/11/2021</v>
      </c>
      <c r="AH207" s="59">
        <f t="shared" si="15"/>
        <v>3</v>
      </c>
      <c r="AI207" s="57">
        <f t="shared" si="14"/>
        <v>0</v>
      </c>
    </row>
    <row r="208" spans="1:35" ht="26.25" x14ac:dyDescent="0.25">
      <c r="A208" s="160" t="s">
        <v>1336</v>
      </c>
      <c r="B208" s="160" t="s">
        <v>667</v>
      </c>
      <c r="C208" s="160" t="s">
        <v>1336</v>
      </c>
      <c r="D208" s="160" t="s">
        <v>854</v>
      </c>
      <c r="E208" s="160" t="s">
        <v>669</v>
      </c>
      <c r="F208" s="160" t="s">
        <v>670</v>
      </c>
      <c r="G208" s="160" t="s">
        <v>671</v>
      </c>
      <c r="H208" s="161">
        <v>4</v>
      </c>
      <c r="I208" s="160" t="s">
        <v>3365</v>
      </c>
      <c r="J208" s="160">
        <v>1</v>
      </c>
      <c r="K208" s="161">
        <v>2021</v>
      </c>
      <c r="L208" s="169" t="s">
        <v>799</v>
      </c>
      <c r="M208" s="169" t="s">
        <v>1337</v>
      </c>
      <c r="N208" s="162" t="s">
        <v>1338</v>
      </c>
      <c r="O208" s="160" t="s">
        <v>1339</v>
      </c>
      <c r="P208" s="160" t="s">
        <v>675</v>
      </c>
      <c r="Q208" s="163">
        <v>28491</v>
      </c>
      <c r="R208" s="160">
        <v>5</v>
      </c>
      <c r="S208" s="160"/>
      <c r="T208" s="169"/>
      <c r="U208" s="160"/>
      <c r="V208" s="160"/>
      <c r="W208" s="160"/>
      <c r="X208" s="161">
        <v>0</v>
      </c>
      <c r="Y208" s="161">
        <v>0</v>
      </c>
      <c r="Z208" s="164" t="s">
        <v>676</v>
      </c>
      <c r="AA208" s="165">
        <v>2021</v>
      </c>
      <c r="AB208" s="165">
        <v>11</v>
      </c>
      <c r="AC208" s="165">
        <v>29</v>
      </c>
      <c r="AD208" s="170" t="b">
        <f>IF(ISBLANK(GroupMember[[#This Row],[1. Identifiant interne d’exploitation agricole*]]),"",IF(ISERROR(MATCH(GroupMember[[#This Row],[1. Identifiant interne d’exploitation agricole*]],CertifiedCrop[1. Identifiant interne d’exploitation agricole*],0)),FALSE,TRUE))</f>
        <v>1</v>
      </c>
      <c r="AE208" s="170" t="b">
        <f>IF(ISBLANK(GroupMember[[#This Row],[1. Identifiant interne d’exploitation agricole*]]),"",IF(ISERROR(MATCH(GroupMember[[#This Row],[1. Identifiant interne d’exploitation agricole*]],FarmUnit[1. Identifiant interne d’exploitation agricole*],0)),FALSE,TRUE))</f>
        <v>1</v>
      </c>
      <c r="AF208" s="11" t="str">
        <f t="shared" si="12"/>
        <v>KONE  GUELOU MONNE EDITH</v>
      </c>
      <c r="AG208" s="171" t="str">
        <f t="shared" si="13"/>
        <v>29/11/2021</v>
      </c>
      <c r="AH208" s="59">
        <f t="shared" si="15"/>
        <v>3</v>
      </c>
      <c r="AI208" s="57">
        <f t="shared" si="14"/>
        <v>0</v>
      </c>
    </row>
    <row r="209" spans="1:35" ht="13.5" x14ac:dyDescent="0.25">
      <c r="A209" s="160" t="s">
        <v>1340</v>
      </c>
      <c r="B209" s="160" t="s">
        <v>667</v>
      </c>
      <c r="C209" s="160" t="s">
        <v>1340</v>
      </c>
      <c r="D209" s="160" t="s">
        <v>854</v>
      </c>
      <c r="E209" s="160" t="s">
        <v>669</v>
      </c>
      <c r="F209" s="160" t="s">
        <v>670</v>
      </c>
      <c r="G209" s="160" t="s">
        <v>671</v>
      </c>
      <c r="H209" s="161">
        <v>6</v>
      </c>
      <c r="I209" s="160" t="s">
        <v>3365</v>
      </c>
      <c r="J209" s="160">
        <v>1</v>
      </c>
      <c r="K209" s="161">
        <v>2021</v>
      </c>
      <c r="L209" s="169" t="s">
        <v>1341</v>
      </c>
      <c r="M209" s="169" t="s">
        <v>1342</v>
      </c>
      <c r="N209" s="162" t="s">
        <v>1343</v>
      </c>
      <c r="O209" s="160" t="s">
        <v>1344</v>
      </c>
      <c r="P209" s="160" t="s">
        <v>675</v>
      </c>
      <c r="Q209" s="163">
        <v>28672</v>
      </c>
      <c r="R209" s="160">
        <v>4</v>
      </c>
      <c r="S209" s="160"/>
      <c r="T209" s="169"/>
      <c r="U209" s="160"/>
      <c r="V209" s="160"/>
      <c r="W209" s="160"/>
      <c r="X209" s="161">
        <v>0</v>
      </c>
      <c r="Y209" s="161">
        <v>0</v>
      </c>
      <c r="Z209" s="164" t="s">
        <v>676</v>
      </c>
      <c r="AA209" s="165">
        <v>2021</v>
      </c>
      <c r="AB209" s="165">
        <v>11</v>
      </c>
      <c r="AC209" s="165">
        <v>29</v>
      </c>
      <c r="AD209" s="170" t="b">
        <f>IF(ISBLANK(GroupMember[[#This Row],[1. Identifiant interne d’exploitation agricole*]]),"",IF(ISERROR(MATCH(GroupMember[[#This Row],[1. Identifiant interne d’exploitation agricole*]],CertifiedCrop[1. Identifiant interne d’exploitation agricole*],0)),FALSE,TRUE))</f>
        <v>1</v>
      </c>
      <c r="AE209" s="170" t="b">
        <f>IF(ISBLANK(GroupMember[[#This Row],[1. Identifiant interne d’exploitation agricole*]]),"",IF(ISERROR(MATCH(GroupMember[[#This Row],[1. Identifiant interne d’exploitation agricole*]],FarmUnit[1. Identifiant interne d’exploitation agricole*],0)),FALSE,TRUE))</f>
        <v>1</v>
      </c>
      <c r="AF209" s="11" t="str">
        <f t="shared" si="12"/>
        <v>KONIA  TOURE</v>
      </c>
      <c r="AG209" s="171" t="str">
        <f t="shared" si="13"/>
        <v>29/11/2021</v>
      </c>
      <c r="AH209" s="59">
        <f t="shared" si="15"/>
        <v>3</v>
      </c>
      <c r="AI209" s="57">
        <f t="shared" si="14"/>
        <v>0</v>
      </c>
    </row>
    <row r="210" spans="1:35" ht="13.5" x14ac:dyDescent="0.25">
      <c r="A210" s="160" t="s">
        <v>1345</v>
      </c>
      <c r="B210" s="160" t="s">
        <v>667</v>
      </c>
      <c r="C210" s="160" t="s">
        <v>1345</v>
      </c>
      <c r="D210" s="160" t="s">
        <v>854</v>
      </c>
      <c r="E210" s="160" t="s">
        <v>669</v>
      </c>
      <c r="F210" s="160" t="s">
        <v>670</v>
      </c>
      <c r="G210" s="160" t="s">
        <v>671</v>
      </c>
      <c r="H210" s="161">
        <v>6</v>
      </c>
      <c r="I210" s="160" t="s">
        <v>3365</v>
      </c>
      <c r="J210" s="160">
        <v>1</v>
      </c>
      <c r="K210" s="161">
        <v>2021</v>
      </c>
      <c r="L210" s="169" t="s">
        <v>1145</v>
      </c>
      <c r="M210" s="169" t="s">
        <v>1346</v>
      </c>
      <c r="N210" s="162" t="s">
        <v>1347</v>
      </c>
      <c r="O210" s="160" t="s">
        <v>1348</v>
      </c>
      <c r="P210" s="160" t="s">
        <v>675</v>
      </c>
      <c r="Q210" s="163">
        <v>28126</v>
      </c>
      <c r="R210" s="160">
        <v>10</v>
      </c>
      <c r="S210" s="160"/>
      <c r="T210" s="169"/>
      <c r="U210" s="160"/>
      <c r="V210" s="160"/>
      <c r="W210" s="160"/>
      <c r="X210" s="161">
        <v>0</v>
      </c>
      <c r="Y210" s="161">
        <v>0</v>
      </c>
      <c r="Z210" s="164" t="s">
        <v>676</v>
      </c>
      <c r="AA210" s="165">
        <v>2021</v>
      </c>
      <c r="AB210" s="165">
        <v>11</v>
      </c>
      <c r="AC210" s="165">
        <v>27</v>
      </c>
      <c r="AD210" s="170" t="b">
        <f>IF(ISBLANK(GroupMember[[#This Row],[1. Identifiant interne d’exploitation agricole*]]),"",IF(ISERROR(MATCH(GroupMember[[#This Row],[1. Identifiant interne d’exploitation agricole*]],CertifiedCrop[1. Identifiant interne d’exploitation agricole*],0)),FALSE,TRUE))</f>
        <v>1</v>
      </c>
      <c r="AE210" s="170" t="b">
        <f>IF(ISBLANK(GroupMember[[#This Row],[1. Identifiant interne d’exploitation agricole*]]),"",IF(ISERROR(MATCH(GroupMember[[#This Row],[1. Identifiant interne d’exploitation agricole*]],FarmUnit[1. Identifiant interne d’exploitation agricole*],0)),FALSE,TRUE))</f>
        <v>1</v>
      </c>
      <c r="AF210" s="11" t="str">
        <f t="shared" si="12"/>
        <v>SAHI GONLIA</v>
      </c>
      <c r="AG210" s="171" t="str">
        <f t="shared" si="13"/>
        <v>27/11/2021</v>
      </c>
      <c r="AH210" s="59">
        <f t="shared" si="15"/>
        <v>2</v>
      </c>
      <c r="AI210" s="57">
        <f t="shared" si="14"/>
        <v>0</v>
      </c>
    </row>
    <row r="211" spans="1:35" ht="13.5" x14ac:dyDescent="0.25">
      <c r="A211" s="160" t="s">
        <v>1349</v>
      </c>
      <c r="B211" s="160" t="s">
        <v>667</v>
      </c>
      <c r="C211" s="160" t="s">
        <v>1349</v>
      </c>
      <c r="D211" s="160" t="s">
        <v>854</v>
      </c>
      <c r="E211" s="160" t="s">
        <v>669</v>
      </c>
      <c r="F211" s="160" t="s">
        <v>670</v>
      </c>
      <c r="G211" s="160" t="s">
        <v>671</v>
      </c>
      <c r="H211" s="161">
        <v>7</v>
      </c>
      <c r="I211" s="160" t="s">
        <v>3365</v>
      </c>
      <c r="J211" s="160">
        <v>1</v>
      </c>
      <c r="K211" s="161">
        <v>2021</v>
      </c>
      <c r="L211" s="169" t="s">
        <v>1095</v>
      </c>
      <c r="M211" s="169" t="s">
        <v>1350</v>
      </c>
      <c r="N211" s="162" t="s">
        <v>1351</v>
      </c>
      <c r="O211" s="160" t="s">
        <v>1352</v>
      </c>
      <c r="P211" s="160" t="s">
        <v>675</v>
      </c>
      <c r="Q211" s="163">
        <v>28246</v>
      </c>
      <c r="R211" s="160">
        <v>11</v>
      </c>
      <c r="S211" s="160"/>
      <c r="T211" s="169"/>
      <c r="U211" s="160"/>
      <c r="V211" s="160"/>
      <c r="W211" s="160"/>
      <c r="X211" s="161">
        <v>0</v>
      </c>
      <c r="Y211" s="161">
        <v>0</v>
      </c>
      <c r="Z211" s="164" t="s">
        <v>676</v>
      </c>
      <c r="AA211" s="165">
        <v>2021</v>
      </c>
      <c r="AB211" s="165">
        <v>11</v>
      </c>
      <c r="AC211" s="165">
        <v>27</v>
      </c>
      <c r="AD211" s="170" t="b">
        <f>IF(ISBLANK(GroupMember[[#This Row],[1. Identifiant interne d’exploitation agricole*]]),"",IF(ISERROR(MATCH(GroupMember[[#This Row],[1. Identifiant interne d’exploitation agricole*]],CertifiedCrop[1. Identifiant interne d’exploitation agricole*],0)),FALSE,TRUE))</f>
        <v>1</v>
      </c>
      <c r="AE211" s="170" t="b">
        <f>IF(ISBLANK(GroupMember[[#This Row],[1. Identifiant interne d’exploitation agricole*]]),"",IF(ISERROR(MATCH(GroupMember[[#This Row],[1. Identifiant interne d’exploitation agricole*]],FarmUnit[1. Identifiant interne d’exploitation agricole*],0)),FALSE,TRUE))</f>
        <v>1</v>
      </c>
      <c r="AF211" s="11" t="str">
        <f t="shared" si="12"/>
        <v>DELY OUEHI FRANCOIS</v>
      </c>
      <c r="AG211" s="171" t="str">
        <f t="shared" si="13"/>
        <v>27/11/2021</v>
      </c>
      <c r="AH211" s="59">
        <f t="shared" si="15"/>
        <v>2</v>
      </c>
      <c r="AI211" s="57">
        <f t="shared" si="14"/>
        <v>0</v>
      </c>
    </row>
    <row r="212" spans="1:35" ht="13.5" x14ac:dyDescent="0.25">
      <c r="A212" s="160" t="s">
        <v>1353</v>
      </c>
      <c r="B212" s="160" t="s">
        <v>667</v>
      </c>
      <c r="C212" s="160" t="s">
        <v>1353</v>
      </c>
      <c r="D212" s="160" t="s">
        <v>854</v>
      </c>
      <c r="E212" s="160" t="s">
        <v>669</v>
      </c>
      <c r="F212" s="160" t="s">
        <v>670</v>
      </c>
      <c r="G212" s="160" t="s">
        <v>671</v>
      </c>
      <c r="H212" s="161">
        <v>4</v>
      </c>
      <c r="I212" s="160" t="s">
        <v>3365</v>
      </c>
      <c r="J212" s="160">
        <v>1</v>
      </c>
      <c r="K212" s="161">
        <v>2021</v>
      </c>
      <c r="L212" s="169" t="s">
        <v>1354</v>
      </c>
      <c r="M212" s="169" t="s">
        <v>1110</v>
      </c>
      <c r="N212" s="162" t="s">
        <v>1355</v>
      </c>
      <c r="O212" s="160" t="s">
        <v>1356</v>
      </c>
      <c r="P212" s="160" t="s">
        <v>675</v>
      </c>
      <c r="Q212" s="163">
        <v>27061</v>
      </c>
      <c r="R212" s="160">
        <v>6</v>
      </c>
      <c r="S212" s="160"/>
      <c r="T212" s="169"/>
      <c r="U212" s="160"/>
      <c r="V212" s="160"/>
      <c r="W212" s="160"/>
      <c r="X212" s="161">
        <v>0</v>
      </c>
      <c r="Y212" s="161">
        <v>0</v>
      </c>
      <c r="Z212" s="164" t="s">
        <v>676</v>
      </c>
      <c r="AA212" s="165">
        <v>2021</v>
      </c>
      <c r="AB212" s="165">
        <v>11</v>
      </c>
      <c r="AC212" s="165">
        <v>26</v>
      </c>
      <c r="AD212" s="170" t="b">
        <f>IF(ISBLANK(GroupMember[[#This Row],[1. Identifiant interne d’exploitation agricole*]]),"",IF(ISERROR(MATCH(GroupMember[[#This Row],[1. Identifiant interne d’exploitation agricole*]],CertifiedCrop[1. Identifiant interne d’exploitation agricole*],0)),FALSE,TRUE))</f>
        <v>1</v>
      </c>
      <c r="AE212" s="170" t="b">
        <f>IF(ISBLANK(GroupMember[[#This Row],[1. Identifiant interne d’exploitation agricole*]]),"",IF(ISERROR(MATCH(GroupMember[[#This Row],[1. Identifiant interne d’exploitation agricole*]],FarmUnit[1. Identifiant interne d’exploitation agricole*],0)),FALSE,TRUE))</f>
        <v>1</v>
      </c>
      <c r="AF212" s="11" t="str">
        <f t="shared" si="12"/>
        <v>GUEGBEU  JULIEN</v>
      </c>
      <c r="AG212" s="171" t="str">
        <f t="shared" si="13"/>
        <v>26/11/2021</v>
      </c>
      <c r="AH212" s="59">
        <f t="shared" si="15"/>
        <v>3</v>
      </c>
      <c r="AI212" s="57">
        <f t="shared" si="14"/>
        <v>0</v>
      </c>
    </row>
    <row r="213" spans="1:35" ht="13.5" x14ac:dyDescent="0.25">
      <c r="A213" s="160" t="s">
        <v>1357</v>
      </c>
      <c r="B213" s="160" t="s">
        <v>667</v>
      </c>
      <c r="C213" s="160" t="s">
        <v>1357</v>
      </c>
      <c r="D213" s="160" t="s">
        <v>854</v>
      </c>
      <c r="E213" s="160" t="s">
        <v>669</v>
      </c>
      <c r="F213" s="160" t="s">
        <v>670</v>
      </c>
      <c r="G213" s="160" t="s">
        <v>671</v>
      </c>
      <c r="H213" s="161">
        <v>4</v>
      </c>
      <c r="I213" s="160" t="s">
        <v>3365</v>
      </c>
      <c r="J213" s="160">
        <v>1</v>
      </c>
      <c r="K213" s="161">
        <v>2021</v>
      </c>
      <c r="L213" s="169" t="s">
        <v>1354</v>
      </c>
      <c r="M213" s="169" t="s">
        <v>1358</v>
      </c>
      <c r="N213" s="162" t="s">
        <v>1359</v>
      </c>
      <c r="O213" s="160" t="s">
        <v>1360</v>
      </c>
      <c r="P213" s="160" t="s">
        <v>675</v>
      </c>
      <c r="Q213" s="163">
        <v>22098</v>
      </c>
      <c r="R213" s="160">
        <v>4</v>
      </c>
      <c r="S213" s="160"/>
      <c r="T213" s="169"/>
      <c r="U213" s="160"/>
      <c r="V213" s="160"/>
      <c r="W213" s="160"/>
      <c r="X213" s="161">
        <v>0</v>
      </c>
      <c r="Y213" s="161">
        <v>0</v>
      </c>
      <c r="Z213" s="164" t="s">
        <v>676</v>
      </c>
      <c r="AA213" s="165">
        <v>2021</v>
      </c>
      <c r="AB213" s="165">
        <v>11</v>
      </c>
      <c r="AC213" s="165">
        <v>25</v>
      </c>
      <c r="AD213" s="170" t="b">
        <f>IF(ISBLANK(GroupMember[[#This Row],[1. Identifiant interne d’exploitation agricole*]]),"",IF(ISERROR(MATCH(GroupMember[[#This Row],[1. Identifiant interne d’exploitation agricole*]],CertifiedCrop[1. Identifiant interne d’exploitation agricole*],0)),FALSE,TRUE))</f>
        <v>1</v>
      </c>
      <c r="AE213" s="170" t="b">
        <f>IF(ISBLANK(GroupMember[[#This Row],[1. Identifiant interne d’exploitation agricole*]]),"",IF(ISERROR(MATCH(GroupMember[[#This Row],[1. Identifiant interne d’exploitation agricole*]],FarmUnit[1. Identifiant interne d’exploitation agricole*],0)),FALSE,TRUE))</f>
        <v>1</v>
      </c>
      <c r="AF213" s="11" t="str">
        <f t="shared" si="12"/>
        <v>GUEGBEU  ANICET</v>
      </c>
      <c r="AG213" s="171" t="str">
        <f t="shared" si="13"/>
        <v>25/11/2021</v>
      </c>
      <c r="AH213" s="59">
        <f t="shared" si="15"/>
        <v>3</v>
      </c>
      <c r="AI213" s="57">
        <f t="shared" si="14"/>
        <v>0</v>
      </c>
    </row>
    <row r="214" spans="1:35" ht="13.5" x14ac:dyDescent="0.25">
      <c r="A214" s="160" t="s">
        <v>1361</v>
      </c>
      <c r="B214" s="160" t="s">
        <v>667</v>
      </c>
      <c r="C214" s="160" t="s">
        <v>1361</v>
      </c>
      <c r="D214" s="160" t="s">
        <v>854</v>
      </c>
      <c r="E214" s="160" t="s">
        <v>669</v>
      </c>
      <c r="F214" s="160" t="s">
        <v>670</v>
      </c>
      <c r="G214" s="160" t="s">
        <v>671</v>
      </c>
      <c r="H214" s="161">
        <v>5</v>
      </c>
      <c r="I214" s="160" t="s">
        <v>3365</v>
      </c>
      <c r="J214" s="160">
        <v>1</v>
      </c>
      <c r="K214" s="161">
        <v>2021</v>
      </c>
      <c r="L214" s="169" t="s">
        <v>1362</v>
      </c>
      <c r="M214" s="169" t="s">
        <v>1363</v>
      </c>
      <c r="N214" s="162" t="s">
        <v>1364</v>
      </c>
      <c r="O214" s="160" t="s">
        <v>1365</v>
      </c>
      <c r="P214" s="160" t="s">
        <v>675</v>
      </c>
      <c r="Q214" s="163">
        <v>29677</v>
      </c>
      <c r="R214" s="160">
        <v>7</v>
      </c>
      <c r="S214" s="160"/>
      <c r="T214" s="169"/>
      <c r="U214" s="160"/>
      <c r="V214" s="160"/>
      <c r="W214" s="160"/>
      <c r="X214" s="161">
        <v>0</v>
      </c>
      <c r="Y214" s="161">
        <v>0</v>
      </c>
      <c r="Z214" s="164" t="s">
        <v>676</v>
      </c>
      <c r="AA214" s="165">
        <v>2021</v>
      </c>
      <c r="AB214" s="165">
        <v>11</v>
      </c>
      <c r="AC214" s="165">
        <v>26</v>
      </c>
      <c r="AD214" s="170" t="b">
        <f>IF(ISBLANK(GroupMember[[#This Row],[1. Identifiant interne d’exploitation agricole*]]),"",IF(ISERROR(MATCH(GroupMember[[#This Row],[1. Identifiant interne d’exploitation agricole*]],CertifiedCrop[1. Identifiant interne d’exploitation agricole*],0)),FALSE,TRUE))</f>
        <v>1</v>
      </c>
      <c r="AE214" s="170" t="b">
        <f>IF(ISBLANK(GroupMember[[#This Row],[1. Identifiant interne d’exploitation agricole*]]),"",IF(ISERROR(MATCH(GroupMember[[#This Row],[1. Identifiant interne d’exploitation agricole*]],FarmUnit[1. Identifiant interne d’exploitation agricole*],0)),FALSE,TRUE))</f>
        <v>1</v>
      </c>
      <c r="AF214" s="11" t="str">
        <f t="shared" si="12"/>
        <v>GBADE NATACHA</v>
      </c>
      <c r="AG214" s="171" t="str">
        <f t="shared" si="13"/>
        <v>26/11/2021</v>
      </c>
      <c r="AH214" s="59">
        <f t="shared" si="15"/>
        <v>3</v>
      </c>
      <c r="AI214" s="57">
        <f t="shared" si="14"/>
        <v>0</v>
      </c>
    </row>
    <row r="215" spans="1:35" ht="13.5" x14ac:dyDescent="0.25">
      <c r="A215" s="160" t="s">
        <v>1366</v>
      </c>
      <c r="B215" s="160" t="s">
        <v>667</v>
      </c>
      <c r="C215" s="160" t="s">
        <v>1366</v>
      </c>
      <c r="D215" s="160" t="s">
        <v>854</v>
      </c>
      <c r="E215" s="160" t="s">
        <v>669</v>
      </c>
      <c r="F215" s="160" t="s">
        <v>670</v>
      </c>
      <c r="G215" s="160" t="s">
        <v>671</v>
      </c>
      <c r="H215" s="161">
        <v>5</v>
      </c>
      <c r="I215" s="160" t="s">
        <v>3365</v>
      </c>
      <c r="J215" s="160">
        <v>1</v>
      </c>
      <c r="K215" s="161">
        <v>2021</v>
      </c>
      <c r="L215" s="169" t="s">
        <v>1367</v>
      </c>
      <c r="M215" s="169" t="s">
        <v>1368</v>
      </c>
      <c r="N215" s="162" t="s">
        <v>1369</v>
      </c>
      <c r="O215" s="160" t="s">
        <v>667</v>
      </c>
      <c r="P215" s="160" t="s">
        <v>675</v>
      </c>
      <c r="Q215" s="163">
        <v>25600</v>
      </c>
      <c r="R215" s="160">
        <v>6</v>
      </c>
      <c r="S215" s="160"/>
      <c r="T215" s="169"/>
      <c r="U215" s="160"/>
      <c r="V215" s="160"/>
      <c r="W215" s="160"/>
      <c r="X215" s="161">
        <v>0</v>
      </c>
      <c r="Y215" s="161">
        <v>0</v>
      </c>
      <c r="Z215" s="164" t="s">
        <v>676</v>
      </c>
      <c r="AA215" s="165">
        <v>2021</v>
      </c>
      <c r="AB215" s="165">
        <v>11</v>
      </c>
      <c r="AC215" s="165">
        <v>2</v>
      </c>
      <c r="AD215" s="170" t="b">
        <f>IF(ISBLANK(GroupMember[[#This Row],[1. Identifiant interne d’exploitation agricole*]]),"",IF(ISERROR(MATCH(GroupMember[[#This Row],[1. Identifiant interne d’exploitation agricole*]],CertifiedCrop[1. Identifiant interne d’exploitation agricole*],0)),FALSE,TRUE))</f>
        <v>1</v>
      </c>
      <c r="AE215" s="170" t="b">
        <f>IF(ISBLANK(GroupMember[[#This Row],[1. Identifiant interne d’exploitation agricole*]]),"",IF(ISERROR(MATCH(GroupMember[[#This Row],[1. Identifiant interne d’exploitation agricole*]],FarmUnit[1. Identifiant interne d’exploitation agricole*],0)),FALSE,TRUE))</f>
        <v>1</v>
      </c>
      <c r="AF215" s="11" t="str">
        <f t="shared" si="12"/>
        <v>KODIE  BAMBA CESAR JULES</v>
      </c>
      <c r="AG215" s="171" t="str">
        <f t="shared" si="13"/>
        <v>2/11/2021</v>
      </c>
      <c r="AH215" s="59">
        <f t="shared" si="15"/>
        <v>3</v>
      </c>
      <c r="AI215" s="57">
        <f t="shared" si="14"/>
        <v>0</v>
      </c>
    </row>
    <row r="216" spans="1:35" ht="13.5" x14ac:dyDescent="0.25">
      <c r="A216" s="160" t="s">
        <v>1370</v>
      </c>
      <c r="B216" s="160" t="s">
        <v>667</v>
      </c>
      <c r="C216" s="160" t="s">
        <v>1370</v>
      </c>
      <c r="D216" s="160" t="s">
        <v>854</v>
      </c>
      <c r="E216" s="160" t="s">
        <v>669</v>
      </c>
      <c r="F216" s="160" t="s">
        <v>670</v>
      </c>
      <c r="G216" s="160" t="s">
        <v>671</v>
      </c>
      <c r="H216" s="161">
        <v>7</v>
      </c>
      <c r="I216" s="160" t="s">
        <v>3365</v>
      </c>
      <c r="J216" s="160">
        <v>1</v>
      </c>
      <c r="K216" s="161">
        <v>2021</v>
      </c>
      <c r="L216" s="169" t="s">
        <v>1371</v>
      </c>
      <c r="M216" s="169" t="s">
        <v>1372</v>
      </c>
      <c r="N216" s="162" t="s">
        <v>1373</v>
      </c>
      <c r="O216" s="160" t="s">
        <v>1374</v>
      </c>
      <c r="P216" s="160" t="s">
        <v>675</v>
      </c>
      <c r="Q216" s="163">
        <v>27120</v>
      </c>
      <c r="R216" s="160">
        <v>5</v>
      </c>
      <c r="S216" s="160"/>
      <c r="T216" s="169"/>
      <c r="U216" s="160"/>
      <c r="V216" s="160"/>
      <c r="W216" s="160"/>
      <c r="X216" s="161">
        <v>0</v>
      </c>
      <c r="Y216" s="161">
        <v>0</v>
      </c>
      <c r="Z216" s="164" t="s">
        <v>676</v>
      </c>
      <c r="AA216" s="165">
        <v>2021</v>
      </c>
      <c r="AB216" s="165">
        <v>11</v>
      </c>
      <c r="AC216" s="165">
        <v>25</v>
      </c>
      <c r="AD216" s="170" t="b">
        <f>IF(ISBLANK(GroupMember[[#This Row],[1. Identifiant interne d’exploitation agricole*]]),"",IF(ISERROR(MATCH(GroupMember[[#This Row],[1. Identifiant interne d’exploitation agricole*]],CertifiedCrop[1. Identifiant interne d’exploitation agricole*],0)),FALSE,TRUE))</f>
        <v>1</v>
      </c>
      <c r="AE216" s="170" t="b">
        <f>IF(ISBLANK(GroupMember[[#This Row],[1. Identifiant interne d’exploitation agricole*]]),"",IF(ISERROR(MATCH(GroupMember[[#This Row],[1. Identifiant interne d’exploitation agricole*]],FarmUnit[1. Identifiant interne d’exploitation agricole*],0)),FALSE,TRUE))</f>
        <v>1</v>
      </c>
      <c r="AF216" s="11" t="str">
        <f t="shared" si="12"/>
        <v>BLE  ALBERT</v>
      </c>
      <c r="AG216" s="171" t="str">
        <f t="shared" si="13"/>
        <v>25/11/2021</v>
      </c>
      <c r="AH216" s="59">
        <f t="shared" si="15"/>
        <v>3</v>
      </c>
      <c r="AI216" s="57">
        <f t="shared" si="14"/>
        <v>0</v>
      </c>
    </row>
    <row r="217" spans="1:35" ht="13.5" x14ac:dyDescent="0.25">
      <c r="A217" s="160" t="s">
        <v>1375</v>
      </c>
      <c r="B217" s="160" t="s">
        <v>667</v>
      </c>
      <c r="C217" s="160" t="s">
        <v>1375</v>
      </c>
      <c r="D217" s="160" t="s">
        <v>854</v>
      </c>
      <c r="E217" s="160" t="s">
        <v>669</v>
      </c>
      <c r="F217" s="160" t="s">
        <v>670</v>
      </c>
      <c r="G217" s="160" t="s">
        <v>671</v>
      </c>
      <c r="H217" s="161">
        <v>5</v>
      </c>
      <c r="I217" s="160" t="s">
        <v>3365</v>
      </c>
      <c r="J217" s="160">
        <v>1</v>
      </c>
      <c r="K217" s="161">
        <v>2021</v>
      </c>
      <c r="L217" s="169" t="s">
        <v>1376</v>
      </c>
      <c r="M217" s="169" t="s">
        <v>764</v>
      </c>
      <c r="N217" s="162" t="s">
        <v>1377</v>
      </c>
      <c r="O217" s="160" t="s">
        <v>1378</v>
      </c>
      <c r="P217" s="160" t="s">
        <v>675</v>
      </c>
      <c r="Q217" s="163">
        <v>25934</v>
      </c>
      <c r="R217" s="160">
        <v>6</v>
      </c>
      <c r="S217" s="160"/>
      <c r="T217" s="169"/>
      <c r="U217" s="160"/>
      <c r="V217" s="160"/>
      <c r="W217" s="160"/>
      <c r="X217" s="161">
        <v>0</v>
      </c>
      <c r="Y217" s="161">
        <v>0</v>
      </c>
      <c r="Z217" s="164" t="s">
        <v>676</v>
      </c>
      <c r="AA217" s="165">
        <v>2021</v>
      </c>
      <c r="AB217" s="165">
        <v>11</v>
      </c>
      <c r="AC217" s="165">
        <v>2</v>
      </c>
      <c r="AD217" s="170" t="b">
        <f>IF(ISBLANK(GroupMember[[#This Row],[1. Identifiant interne d’exploitation agricole*]]),"",IF(ISERROR(MATCH(GroupMember[[#This Row],[1. Identifiant interne d’exploitation agricole*]],CertifiedCrop[1. Identifiant interne d’exploitation agricole*],0)),FALSE,TRUE))</f>
        <v>1</v>
      </c>
      <c r="AE217" s="170" t="b">
        <f>IF(ISBLANK(GroupMember[[#This Row],[1. Identifiant interne d’exploitation agricole*]]),"",IF(ISERROR(MATCH(GroupMember[[#This Row],[1. Identifiant interne d’exploitation agricole*]],FarmUnit[1. Identifiant interne d’exploitation agricole*],0)),FALSE,TRUE))</f>
        <v>1</v>
      </c>
      <c r="AF217" s="11" t="str">
        <f t="shared" si="12"/>
        <v>KOUENIN SINGO</v>
      </c>
      <c r="AG217" s="171" t="str">
        <f t="shared" si="13"/>
        <v>2/11/2021</v>
      </c>
      <c r="AH217" s="59">
        <f t="shared" si="15"/>
        <v>3</v>
      </c>
      <c r="AI217" s="57">
        <f t="shared" si="14"/>
        <v>0</v>
      </c>
    </row>
    <row r="218" spans="1:35" ht="13.5" x14ac:dyDescent="0.25">
      <c r="A218" s="160" t="s">
        <v>1379</v>
      </c>
      <c r="B218" s="160" t="s">
        <v>667</v>
      </c>
      <c r="C218" s="160" t="s">
        <v>1379</v>
      </c>
      <c r="D218" s="160" t="s">
        <v>854</v>
      </c>
      <c r="E218" s="160" t="s">
        <v>669</v>
      </c>
      <c r="F218" s="160" t="s">
        <v>670</v>
      </c>
      <c r="G218" s="160" t="s">
        <v>671</v>
      </c>
      <c r="H218" s="161">
        <v>7</v>
      </c>
      <c r="I218" s="160" t="s">
        <v>3365</v>
      </c>
      <c r="J218" s="160">
        <v>1</v>
      </c>
      <c r="K218" s="161">
        <v>2021</v>
      </c>
      <c r="L218" s="169" t="s">
        <v>889</v>
      </c>
      <c r="M218" s="169" t="s">
        <v>1380</v>
      </c>
      <c r="N218" s="162" t="s">
        <v>1381</v>
      </c>
      <c r="O218" s="160" t="s">
        <v>1382</v>
      </c>
      <c r="P218" s="160" t="s">
        <v>675</v>
      </c>
      <c r="Q218" s="163">
        <v>35096</v>
      </c>
      <c r="R218" s="160">
        <v>7</v>
      </c>
      <c r="S218" s="160"/>
      <c r="T218" s="169"/>
      <c r="U218" s="160"/>
      <c r="V218" s="160"/>
      <c r="W218" s="160"/>
      <c r="X218" s="161">
        <v>0</v>
      </c>
      <c r="Y218" s="161">
        <v>0</v>
      </c>
      <c r="Z218" s="164" t="s">
        <v>676</v>
      </c>
      <c r="AA218" s="165">
        <v>2021</v>
      </c>
      <c r="AB218" s="165">
        <v>11</v>
      </c>
      <c r="AC218" s="165">
        <v>3</v>
      </c>
      <c r="AD218" s="170" t="b">
        <f>IF(ISBLANK(GroupMember[[#This Row],[1. Identifiant interne d’exploitation agricole*]]),"",IF(ISERROR(MATCH(GroupMember[[#This Row],[1. Identifiant interne d’exploitation agricole*]],CertifiedCrop[1. Identifiant interne d’exploitation agricole*],0)),FALSE,TRUE))</f>
        <v>1</v>
      </c>
      <c r="AE218" s="170" t="b">
        <f>IF(ISBLANK(GroupMember[[#This Row],[1. Identifiant interne d’exploitation agricole*]]),"",IF(ISERROR(MATCH(GroupMember[[#This Row],[1. Identifiant interne d’exploitation agricole*]],FarmUnit[1. Identifiant interne d’exploitation agricole*],0)),FALSE,TRUE))</f>
        <v>1</v>
      </c>
      <c r="AF218" s="11" t="str">
        <f t="shared" si="12"/>
        <v>TIA VAIH BOUA</v>
      </c>
      <c r="AG218" s="171" t="str">
        <f t="shared" si="13"/>
        <v>3/11/2021</v>
      </c>
      <c r="AH218" s="59">
        <f t="shared" si="15"/>
        <v>3</v>
      </c>
      <c r="AI218" s="57">
        <f t="shared" si="14"/>
        <v>0</v>
      </c>
    </row>
    <row r="219" spans="1:35" ht="13.5" x14ac:dyDescent="0.25">
      <c r="A219" s="160" t="s">
        <v>1383</v>
      </c>
      <c r="B219" s="160" t="s">
        <v>667</v>
      </c>
      <c r="C219" s="160" t="s">
        <v>1383</v>
      </c>
      <c r="D219" s="160" t="s">
        <v>854</v>
      </c>
      <c r="E219" s="160" t="s">
        <v>669</v>
      </c>
      <c r="F219" s="160" t="s">
        <v>670</v>
      </c>
      <c r="G219" s="160" t="s">
        <v>671</v>
      </c>
      <c r="H219" s="161">
        <v>6</v>
      </c>
      <c r="I219" s="160" t="s">
        <v>3365</v>
      </c>
      <c r="J219" s="160">
        <v>1</v>
      </c>
      <c r="K219" s="161">
        <v>2021</v>
      </c>
      <c r="L219" s="169" t="s">
        <v>1384</v>
      </c>
      <c r="M219" s="169" t="s">
        <v>1385</v>
      </c>
      <c r="N219" s="162" t="s">
        <v>1386</v>
      </c>
      <c r="O219" s="160" t="s">
        <v>1387</v>
      </c>
      <c r="P219" s="160" t="s">
        <v>675</v>
      </c>
      <c r="Q219" s="163">
        <v>24869</v>
      </c>
      <c r="R219" s="160">
        <v>4</v>
      </c>
      <c r="S219" s="160"/>
      <c r="T219" s="169"/>
      <c r="U219" s="160"/>
      <c r="V219" s="160"/>
      <c r="W219" s="160"/>
      <c r="X219" s="161">
        <v>0</v>
      </c>
      <c r="Y219" s="161">
        <v>0</v>
      </c>
      <c r="Z219" s="164" t="s">
        <v>676</v>
      </c>
      <c r="AA219" s="165">
        <v>2021</v>
      </c>
      <c r="AB219" s="165">
        <v>11</v>
      </c>
      <c r="AC219" s="165">
        <v>3</v>
      </c>
      <c r="AD219" s="170" t="b">
        <f>IF(ISBLANK(GroupMember[[#This Row],[1. Identifiant interne d’exploitation agricole*]]),"",IF(ISERROR(MATCH(GroupMember[[#This Row],[1. Identifiant interne d’exploitation agricole*]],CertifiedCrop[1. Identifiant interne d’exploitation agricole*],0)),FALSE,TRUE))</f>
        <v>1</v>
      </c>
      <c r="AE219" s="170" t="b">
        <f>IF(ISBLANK(GroupMember[[#This Row],[1. Identifiant interne d’exploitation agricole*]]),"",IF(ISERROR(MATCH(GroupMember[[#This Row],[1. Identifiant interne d’exploitation agricole*]],FarmUnit[1. Identifiant interne d’exploitation agricole*],0)),FALSE,TRUE))</f>
        <v>1</v>
      </c>
      <c r="AF219" s="11" t="str">
        <f t="shared" si="12"/>
        <v>DROH  WAKA</v>
      </c>
      <c r="AG219" s="171" t="str">
        <f t="shared" si="13"/>
        <v>3/11/2021</v>
      </c>
      <c r="AH219" s="59">
        <f t="shared" si="15"/>
        <v>3</v>
      </c>
      <c r="AI219" s="57">
        <f t="shared" si="14"/>
        <v>0</v>
      </c>
    </row>
    <row r="220" spans="1:35" ht="13.5" x14ac:dyDescent="0.25">
      <c r="A220" s="160" t="s">
        <v>1388</v>
      </c>
      <c r="B220" s="160" t="s">
        <v>667</v>
      </c>
      <c r="C220" s="160" t="s">
        <v>1388</v>
      </c>
      <c r="D220" s="160" t="s">
        <v>854</v>
      </c>
      <c r="E220" s="160" t="s">
        <v>669</v>
      </c>
      <c r="F220" s="160" t="s">
        <v>670</v>
      </c>
      <c r="G220" s="160" t="s">
        <v>671</v>
      </c>
      <c r="H220" s="161">
        <v>6</v>
      </c>
      <c r="I220" s="160" t="s">
        <v>3365</v>
      </c>
      <c r="J220" s="160">
        <v>1</v>
      </c>
      <c r="K220" s="161">
        <v>2021</v>
      </c>
      <c r="L220" s="169" t="s">
        <v>1389</v>
      </c>
      <c r="M220" s="169" t="s">
        <v>1390</v>
      </c>
      <c r="N220" s="162" t="s">
        <v>1391</v>
      </c>
      <c r="O220" s="160" t="s">
        <v>1392</v>
      </c>
      <c r="P220" s="160" t="s">
        <v>675</v>
      </c>
      <c r="Q220" s="163">
        <v>29952</v>
      </c>
      <c r="R220" s="160">
        <v>6</v>
      </c>
      <c r="S220" s="160"/>
      <c r="T220" s="169"/>
      <c r="U220" s="160"/>
      <c r="V220" s="160"/>
      <c r="W220" s="160"/>
      <c r="X220" s="161">
        <v>0</v>
      </c>
      <c r="Y220" s="161">
        <v>0</v>
      </c>
      <c r="Z220" s="164" t="s">
        <v>676</v>
      </c>
      <c r="AA220" s="165">
        <v>2021</v>
      </c>
      <c r="AB220" s="165">
        <v>11</v>
      </c>
      <c r="AC220" s="165">
        <v>11</v>
      </c>
      <c r="AD220" s="170" t="b">
        <f>IF(ISBLANK(GroupMember[[#This Row],[1. Identifiant interne d’exploitation agricole*]]),"",IF(ISERROR(MATCH(GroupMember[[#This Row],[1. Identifiant interne d’exploitation agricole*]],CertifiedCrop[1. Identifiant interne d’exploitation agricole*],0)),FALSE,TRUE))</f>
        <v>1</v>
      </c>
      <c r="AE220" s="170" t="b">
        <f>IF(ISBLANK(GroupMember[[#This Row],[1. Identifiant interne d’exploitation agricole*]]),"",IF(ISERROR(MATCH(GroupMember[[#This Row],[1. Identifiant interne d’exploitation agricole*]],FarmUnit[1. Identifiant interne d’exploitation agricole*],0)),FALSE,TRUE))</f>
        <v>1</v>
      </c>
      <c r="AF220" s="11" t="str">
        <f t="shared" si="12"/>
        <v>VALIA  GERARD</v>
      </c>
      <c r="AG220" s="171" t="str">
        <f t="shared" si="13"/>
        <v>11/11/2021</v>
      </c>
      <c r="AH220" s="59">
        <f t="shared" si="15"/>
        <v>3</v>
      </c>
      <c r="AI220" s="57">
        <f t="shared" si="14"/>
        <v>0</v>
      </c>
    </row>
    <row r="221" spans="1:35" ht="13.5" x14ac:dyDescent="0.25">
      <c r="A221" s="160" t="s">
        <v>1393</v>
      </c>
      <c r="B221" s="160" t="s">
        <v>667</v>
      </c>
      <c r="C221" s="160" t="s">
        <v>1393</v>
      </c>
      <c r="D221" s="160" t="s">
        <v>854</v>
      </c>
      <c r="E221" s="160" t="s">
        <v>669</v>
      </c>
      <c r="F221" s="160" t="s">
        <v>670</v>
      </c>
      <c r="G221" s="160" t="s">
        <v>671</v>
      </c>
      <c r="H221" s="161">
        <v>3</v>
      </c>
      <c r="I221" s="160" t="s">
        <v>3365</v>
      </c>
      <c r="J221" s="160">
        <v>1</v>
      </c>
      <c r="K221" s="161">
        <v>2021</v>
      </c>
      <c r="L221" s="169" t="s">
        <v>840</v>
      </c>
      <c r="M221" s="169" t="s">
        <v>1394</v>
      </c>
      <c r="N221" s="162" t="s">
        <v>667</v>
      </c>
      <c r="O221" s="160" t="s">
        <v>667</v>
      </c>
      <c r="P221" s="160" t="s">
        <v>696</v>
      </c>
      <c r="Q221" s="163">
        <v>27084</v>
      </c>
      <c r="R221" s="160">
        <v>7</v>
      </c>
      <c r="S221" s="160"/>
      <c r="T221" s="169"/>
      <c r="U221" s="160"/>
      <c r="V221" s="160"/>
      <c r="W221" s="160"/>
      <c r="X221" s="161">
        <v>0</v>
      </c>
      <c r="Y221" s="161">
        <v>0</v>
      </c>
      <c r="Z221" s="164" t="s">
        <v>676</v>
      </c>
      <c r="AA221" s="165">
        <v>2021</v>
      </c>
      <c r="AB221" s="165">
        <v>11</v>
      </c>
      <c r="AC221" s="165">
        <v>15</v>
      </c>
      <c r="AD221" s="170" t="b">
        <f>IF(ISBLANK(GroupMember[[#This Row],[1. Identifiant interne d’exploitation agricole*]]),"",IF(ISERROR(MATCH(GroupMember[[#This Row],[1. Identifiant interne d’exploitation agricole*]],CertifiedCrop[1. Identifiant interne d’exploitation agricole*],0)),FALSE,TRUE))</f>
        <v>1</v>
      </c>
      <c r="AE221" s="170" t="b">
        <f>IF(ISBLANK(GroupMember[[#This Row],[1. Identifiant interne d’exploitation agricole*]]),"",IF(ISERROR(MATCH(GroupMember[[#This Row],[1. Identifiant interne d’exploitation agricole*]],FarmUnit[1. Identifiant interne d’exploitation agricole*],0)),FALSE,TRUE))</f>
        <v>1</v>
      </c>
      <c r="AF221" s="11" t="str">
        <f t="shared" si="12"/>
        <v>DIOMANDE FATOUMATA</v>
      </c>
      <c r="AG221" s="171" t="str">
        <f t="shared" si="13"/>
        <v>15/11/2021</v>
      </c>
      <c r="AH221" s="59">
        <f t="shared" si="15"/>
        <v>3</v>
      </c>
      <c r="AI221" s="57">
        <f t="shared" si="14"/>
        <v>0</v>
      </c>
    </row>
    <row r="222" spans="1:35" ht="13.5" x14ac:dyDescent="0.25">
      <c r="A222" s="160" t="s">
        <v>1395</v>
      </c>
      <c r="B222" s="160" t="s">
        <v>667</v>
      </c>
      <c r="C222" s="160" t="s">
        <v>1395</v>
      </c>
      <c r="D222" s="160" t="s">
        <v>854</v>
      </c>
      <c r="E222" s="160" t="s">
        <v>669</v>
      </c>
      <c r="F222" s="160" t="s">
        <v>670</v>
      </c>
      <c r="G222" s="160" t="s">
        <v>671</v>
      </c>
      <c r="H222" s="161">
        <v>5</v>
      </c>
      <c r="I222" s="160" t="s">
        <v>3365</v>
      </c>
      <c r="J222" s="160">
        <v>1</v>
      </c>
      <c r="K222" s="161">
        <v>2021</v>
      </c>
      <c r="L222" s="169" t="s">
        <v>1396</v>
      </c>
      <c r="M222" s="169" t="s">
        <v>1397</v>
      </c>
      <c r="N222" s="162"/>
      <c r="O222" s="160" t="s">
        <v>1398</v>
      </c>
      <c r="P222" s="160" t="s">
        <v>675</v>
      </c>
      <c r="Q222" s="163">
        <v>25600</v>
      </c>
      <c r="R222" s="160">
        <v>9</v>
      </c>
      <c r="S222" s="160"/>
      <c r="T222" s="169"/>
      <c r="U222" s="160"/>
      <c r="V222" s="160"/>
      <c r="W222" s="160"/>
      <c r="X222" s="161">
        <v>0</v>
      </c>
      <c r="Y222" s="161">
        <v>0</v>
      </c>
      <c r="Z222" s="164" t="s">
        <v>676</v>
      </c>
      <c r="AA222" s="165">
        <v>2021</v>
      </c>
      <c r="AB222" s="165">
        <v>11</v>
      </c>
      <c r="AC222" s="165">
        <v>26</v>
      </c>
      <c r="AD222" s="170" t="b">
        <f>IF(ISBLANK(GroupMember[[#This Row],[1. Identifiant interne d’exploitation agricole*]]),"",IF(ISERROR(MATCH(GroupMember[[#This Row],[1. Identifiant interne d’exploitation agricole*]],CertifiedCrop[1. Identifiant interne d’exploitation agricole*],0)),FALSE,TRUE))</f>
        <v>1</v>
      </c>
      <c r="AE222" s="170" t="b">
        <f>IF(ISBLANK(GroupMember[[#This Row],[1. Identifiant interne d’exploitation agricole*]]),"",IF(ISERROR(MATCH(GroupMember[[#This Row],[1. Identifiant interne d’exploitation agricole*]],FarmUnit[1. Identifiant interne d’exploitation agricole*],0)),FALSE,TRUE))</f>
        <v>1</v>
      </c>
      <c r="AF222" s="11" t="str">
        <f t="shared" si="12"/>
        <v>KOUE BLENSI</v>
      </c>
      <c r="AG222" s="171" t="str">
        <f t="shared" si="13"/>
        <v>26/11/2021</v>
      </c>
      <c r="AH222" s="59">
        <f t="shared" si="15"/>
        <v>3</v>
      </c>
      <c r="AI222" s="57">
        <f t="shared" si="14"/>
        <v>0</v>
      </c>
    </row>
    <row r="223" spans="1:35" ht="13.5" x14ac:dyDescent="0.25">
      <c r="A223" s="160" t="s">
        <v>1399</v>
      </c>
      <c r="B223" s="160" t="s">
        <v>667</v>
      </c>
      <c r="C223" s="160" t="s">
        <v>1399</v>
      </c>
      <c r="D223" s="160" t="s">
        <v>854</v>
      </c>
      <c r="E223" s="160" t="s">
        <v>669</v>
      </c>
      <c r="F223" s="160" t="s">
        <v>670</v>
      </c>
      <c r="G223" s="160" t="s">
        <v>671</v>
      </c>
      <c r="H223" s="161">
        <v>8</v>
      </c>
      <c r="I223" s="160" t="s">
        <v>3365</v>
      </c>
      <c r="J223" s="160">
        <v>1</v>
      </c>
      <c r="K223" s="161">
        <v>2021</v>
      </c>
      <c r="L223" s="169" t="s">
        <v>730</v>
      </c>
      <c r="M223" s="169" t="s">
        <v>840</v>
      </c>
      <c r="N223" s="162" t="s">
        <v>1400</v>
      </c>
      <c r="O223" s="160" t="s">
        <v>667</v>
      </c>
      <c r="P223" s="160" t="s">
        <v>675</v>
      </c>
      <c r="Q223" s="163">
        <v>36268</v>
      </c>
      <c r="R223" s="160">
        <v>6</v>
      </c>
      <c r="S223" s="160"/>
      <c r="T223" s="169"/>
      <c r="U223" s="160"/>
      <c r="V223" s="160"/>
      <c r="W223" s="160"/>
      <c r="X223" s="161">
        <v>0</v>
      </c>
      <c r="Y223" s="161">
        <v>0</v>
      </c>
      <c r="Z223" s="164" t="s">
        <v>676</v>
      </c>
      <c r="AA223" s="165">
        <v>2021</v>
      </c>
      <c r="AB223" s="165">
        <v>11</v>
      </c>
      <c r="AC223" s="165">
        <v>15</v>
      </c>
      <c r="AD223" s="170" t="b">
        <f>IF(ISBLANK(GroupMember[[#This Row],[1. Identifiant interne d’exploitation agricole*]]),"",IF(ISERROR(MATCH(GroupMember[[#This Row],[1. Identifiant interne d’exploitation agricole*]],CertifiedCrop[1. Identifiant interne d’exploitation agricole*],0)),FALSE,TRUE))</f>
        <v>1</v>
      </c>
      <c r="AE223" s="170" t="b">
        <f>IF(ISBLANK(GroupMember[[#This Row],[1. Identifiant interne d’exploitation agricole*]]),"",IF(ISERROR(MATCH(GroupMember[[#This Row],[1. Identifiant interne d’exploitation agricole*]],FarmUnit[1. Identifiant interne d’exploitation agricole*],0)),FALSE,TRUE))</f>
        <v>1</v>
      </c>
      <c r="AF223" s="11" t="str">
        <f t="shared" si="12"/>
        <v>DROH DIOMANDE</v>
      </c>
      <c r="AG223" s="171" t="str">
        <f t="shared" si="13"/>
        <v>15/11/2021</v>
      </c>
      <c r="AH223" s="59">
        <f t="shared" si="15"/>
        <v>3</v>
      </c>
      <c r="AI223" s="57">
        <f t="shared" si="14"/>
        <v>0</v>
      </c>
    </row>
    <row r="224" spans="1:35" ht="13.5" x14ac:dyDescent="0.25">
      <c r="A224" s="160" t="s">
        <v>1401</v>
      </c>
      <c r="B224" s="160" t="s">
        <v>667</v>
      </c>
      <c r="C224" s="160" t="s">
        <v>1401</v>
      </c>
      <c r="D224" s="160" t="s">
        <v>854</v>
      </c>
      <c r="E224" s="160" t="s">
        <v>669</v>
      </c>
      <c r="F224" s="160" t="s">
        <v>670</v>
      </c>
      <c r="G224" s="160" t="s">
        <v>671</v>
      </c>
      <c r="H224" s="161">
        <v>5.5</v>
      </c>
      <c r="I224" s="160" t="s">
        <v>3365</v>
      </c>
      <c r="J224" s="160">
        <v>1</v>
      </c>
      <c r="K224" s="161">
        <v>2021</v>
      </c>
      <c r="L224" s="169" t="s">
        <v>840</v>
      </c>
      <c r="M224" s="169" t="s">
        <v>1402</v>
      </c>
      <c r="N224" s="162" t="s">
        <v>1403</v>
      </c>
      <c r="O224" s="160" t="s">
        <v>667</v>
      </c>
      <c r="P224" s="160" t="s">
        <v>675</v>
      </c>
      <c r="Q224" s="163">
        <v>28879</v>
      </c>
      <c r="R224" s="160">
        <v>4</v>
      </c>
      <c r="S224" s="160"/>
      <c r="T224" s="169"/>
      <c r="U224" s="160"/>
      <c r="V224" s="160"/>
      <c r="W224" s="160"/>
      <c r="X224" s="161">
        <v>0</v>
      </c>
      <c r="Y224" s="161">
        <v>0</v>
      </c>
      <c r="Z224" s="164" t="s">
        <v>676</v>
      </c>
      <c r="AA224" s="165">
        <v>2021</v>
      </c>
      <c r="AB224" s="165">
        <v>11</v>
      </c>
      <c r="AC224" s="165">
        <v>15</v>
      </c>
      <c r="AD224" s="170" t="b">
        <f>IF(ISBLANK(GroupMember[[#This Row],[1. Identifiant interne d’exploitation agricole*]]),"",IF(ISERROR(MATCH(GroupMember[[#This Row],[1. Identifiant interne d’exploitation agricole*]],CertifiedCrop[1. Identifiant interne d’exploitation agricole*],0)),FALSE,TRUE))</f>
        <v>1</v>
      </c>
      <c r="AE224" s="170" t="b">
        <f>IF(ISBLANK(GroupMember[[#This Row],[1. Identifiant interne d’exploitation agricole*]]),"",IF(ISERROR(MATCH(GroupMember[[#This Row],[1. Identifiant interne d’exploitation agricole*]],FarmUnit[1. Identifiant interne d’exploitation agricole*],0)),FALSE,TRUE))</f>
        <v>1</v>
      </c>
      <c r="AF224" s="11" t="str">
        <f t="shared" si="12"/>
        <v>DIOMANDE ZITO</v>
      </c>
      <c r="AG224" s="171" t="str">
        <f t="shared" si="13"/>
        <v>15/11/2021</v>
      </c>
      <c r="AH224" s="59">
        <f t="shared" si="15"/>
        <v>3</v>
      </c>
      <c r="AI224" s="57">
        <f t="shared" si="14"/>
        <v>0</v>
      </c>
    </row>
    <row r="225" spans="1:35" ht="13.5" x14ac:dyDescent="0.25">
      <c r="A225" s="160" t="s">
        <v>1404</v>
      </c>
      <c r="B225" s="160" t="s">
        <v>667</v>
      </c>
      <c r="C225" s="160" t="s">
        <v>1404</v>
      </c>
      <c r="D225" s="160" t="s">
        <v>854</v>
      </c>
      <c r="E225" s="160" t="s">
        <v>669</v>
      </c>
      <c r="F225" s="160" t="s">
        <v>670</v>
      </c>
      <c r="G225" s="160" t="s">
        <v>671</v>
      </c>
      <c r="H225" s="161">
        <v>7.5</v>
      </c>
      <c r="I225" s="160" t="s">
        <v>3365</v>
      </c>
      <c r="J225" s="160">
        <v>1</v>
      </c>
      <c r="K225" s="161">
        <v>2021</v>
      </c>
      <c r="L225" s="169" t="s">
        <v>1405</v>
      </c>
      <c r="M225" s="169" t="s">
        <v>1406</v>
      </c>
      <c r="N225" s="162" t="s">
        <v>1407</v>
      </c>
      <c r="O225" s="160" t="s">
        <v>667</v>
      </c>
      <c r="P225" s="160" t="s">
        <v>675</v>
      </c>
      <c r="Q225" s="163">
        <v>31048</v>
      </c>
      <c r="R225" s="160">
        <v>6</v>
      </c>
      <c r="S225" s="160"/>
      <c r="T225" s="169"/>
      <c r="U225" s="160"/>
      <c r="V225" s="160"/>
      <c r="W225" s="160"/>
      <c r="X225" s="161">
        <v>0</v>
      </c>
      <c r="Y225" s="161">
        <v>0</v>
      </c>
      <c r="Z225" s="164" t="s">
        <v>676</v>
      </c>
      <c r="AA225" s="165">
        <v>2021</v>
      </c>
      <c r="AB225" s="165">
        <v>11</v>
      </c>
      <c r="AC225" s="165">
        <v>16</v>
      </c>
      <c r="AD225" s="170" t="b">
        <f>IF(ISBLANK(GroupMember[[#This Row],[1. Identifiant interne d’exploitation agricole*]]),"",IF(ISERROR(MATCH(GroupMember[[#This Row],[1. Identifiant interne d’exploitation agricole*]],CertifiedCrop[1. Identifiant interne d’exploitation agricole*],0)),FALSE,TRUE))</f>
        <v>1</v>
      </c>
      <c r="AE225" s="170" t="b">
        <f>IF(ISBLANK(GroupMember[[#This Row],[1. Identifiant interne d’exploitation agricole*]]),"",IF(ISERROR(MATCH(GroupMember[[#This Row],[1. Identifiant interne d’exploitation agricole*]],FarmUnit[1. Identifiant interne d’exploitation agricole*],0)),FALSE,TRUE))</f>
        <v>1</v>
      </c>
      <c r="AF225" s="11" t="str">
        <f t="shared" si="12"/>
        <v>GUEU  PASCAL</v>
      </c>
      <c r="AG225" s="171" t="str">
        <f t="shared" si="13"/>
        <v>16/11/2021</v>
      </c>
      <c r="AH225" s="59">
        <f t="shared" si="15"/>
        <v>3</v>
      </c>
      <c r="AI225" s="57">
        <f t="shared" si="14"/>
        <v>0</v>
      </c>
    </row>
    <row r="226" spans="1:35" ht="13.5" x14ac:dyDescent="0.25">
      <c r="A226" s="160" t="s">
        <v>1408</v>
      </c>
      <c r="B226" s="160" t="s">
        <v>667</v>
      </c>
      <c r="C226" s="160" t="s">
        <v>1408</v>
      </c>
      <c r="D226" s="160" t="s">
        <v>854</v>
      </c>
      <c r="E226" s="160" t="s">
        <v>669</v>
      </c>
      <c r="F226" s="160" t="s">
        <v>670</v>
      </c>
      <c r="G226" s="160" t="s">
        <v>671</v>
      </c>
      <c r="H226" s="161">
        <v>6</v>
      </c>
      <c r="I226" s="160" t="s">
        <v>3365</v>
      </c>
      <c r="J226" s="160">
        <v>1</v>
      </c>
      <c r="K226" s="161">
        <v>2021</v>
      </c>
      <c r="L226" s="169" t="s">
        <v>1409</v>
      </c>
      <c r="M226" s="169" t="s">
        <v>1410</v>
      </c>
      <c r="N226" s="162" t="s">
        <v>1411</v>
      </c>
      <c r="O226" s="160" t="s">
        <v>667</v>
      </c>
      <c r="P226" s="160" t="s">
        <v>675</v>
      </c>
      <c r="Q226" s="163">
        <v>26718</v>
      </c>
      <c r="R226" s="160">
        <v>7</v>
      </c>
      <c r="S226" s="160"/>
      <c r="T226" s="169"/>
      <c r="U226" s="160"/>
      <c r="V226" s="160"/>
      <c r="W226" s="160"/>
      <c r="X226" s="161">
        <v>0</v>
      </c>
      <c r="Y226" s="161">
        <v>0</v>
      </c>
      <c r="Z226" s="164" t="s">
        <v>676</v>
      </c>
      <c r="AA226" s="165">
        <v>2021</v>
      </c>
      <c r="AB226" s="165">
        <v>11</v>
      </c>
      <c r="AC226" s="165">
        <v>16</v>
      </c>
      <c r="AD226" s="170" t="b">
        <f>IF(ISBLANK(GroupMember[[#This Row],[1. Identifiant interne d’exploitation agricole*]]),"",IF(ISERROR(MATCH(GroupMember[[#This Row],[1. Identifiant interne d’exploitation agricole*]],CertifiedCrop[1. Identifiant interne d’exploitation agricole*],0)),FALSE,TRUE))</f>
        <v>1</v>
      </c>
      <c r="AE226" s="170" t="b">
        <f>IF(ISBLANK(GroupMember[[#This Row],[1. Identifiant interne d’exploitation agricole*]]),"",IF(ISERROR(MATCH(GroupMember[[#This Row],[1. Identifiant interne d’exploitation agricole*]],FarmUnit[1. Identifiant interne d’exploitation agricole*],0)),FALSE,TRUE))</f>
        <v>1</v>
      </c>
      <c r="AF226" s="11" t="str">
        <f t="shared" si="12"/>
        <v>VEHI DROH SIBAN</v>
      </c>
      <c r="AG226" s="171" t="str">
        <f t="shared" si="13"/>
        <v>16/11/2021</v>
      </c>
      <c r="AH226" s="59">
        <f t="shared" si="15"/>
        <v>3</v>
      </c>
      <c r="AI226" s="57">
        <f t="shared" si="14"/>
        <v>0</v>
      </c>
    </row>
    <row r="227" spans="1:35" ht="13.5" x14ac:dyDescent="0.25">
      <c r="A227" s="160" t="s">
        <v>1412</v>
      </c>
      <c r="B227" s="160" t="s">
        <v>667</v>
      </c>
      <c r="C227" s="160" t="s">
        <v>1412</v>
      </c>
      <c r="D227" s="160" t="s">
        <v>854</v>
      </c>
      <c r="E227" s="160" t="s">
        <v>669</v>
      </c>
      <c r="F227" s="160" t="s">
        <v>670</v>
      </c>
      <c r="G227" s="160" t="s">
        <v>671</v>
      </c>
      <c r="H227" s="161">
        <v>9</v>
      </c>
      <c r="I227" s="160" t="s">
        <v>3365</v>
      </c>
      <c r="J227" s="160">
        <v>1</v>
      </c>
      <c r="K227" s="161">
        <v>2021</v>
      </c>
      <c r="L227" s="169" t="s">
        <v>840</v>
      </c>
      <c r="M227" s="169" t="s">
        <v>1413</v>
      </c>
      <c r="N227" s="162" t="s">
        <v>1414</v>
      </c>
      <c r="O227" s="160" t="s">
        <v>1415</v>
      </c>
      <c r="P227" s="160" t="s">
        <v>675</v>
      </c>
      <c r="Q227" s="163">
        <v>24838</v>
      </c>
      <c r="R227" s="160">
        <v>6</v>
      </c>
      <c r="S227" s="160"/>
      <c r="T227" s="169"/>
      <c r="U227" s="160"/>
      <c r="V227" s="160"/>
      <c r="W227" s="160"/>
      <c r="X227" s="161">
        <v>0</v>
      </c>
      <c r="Y227" s="161">
        <v>0</v>
      </c>
      <c r="Z227" s="164" t="s">
        <v>676</v>
      </c>
      <c r="AA227" s="165">
        <v>2021</v>
      </c>
      <c r="AB227" s="165">
        <v>11</v>
      </c>
      <c r="AC227" s="165">
        <v>16</v>
      </c>
      <c r="AD227" s="170" t="b">
        <f>IF(ISBLANK(GroupMember[[#This Row],[1. Identifiant interne d’exploitation agricole*]]),"",IF(ISERROR(MATCH(GroupMember[[#This Row],[1. Identifiant interne d’exploitation agricole*]],CertifiedCrop[1. Identifiant interne d’exploitation agricole*],0)),FALSE,TRUE))</f>
        <v>1</v>
      </c>
      <c r="AE227" s="170" t="b">
        <f>IF(ISBLANK(GroupMember[[#This Row],[1. Identifiant interne d’exploitation agricole*]]),"",IF(ISERROR(MATCH(GroupMember[[#This Row],[1. Identifiant interne d’exploitation agricole*]],FarmUnit[1. Identifiant interne d’exploitation agricole*],0)),FALSE,TRUE))</f>
        <v>1</v>
      </c>
      <c r="AF227" s="11" t="str">
        <f t="shared" si="12"/>
        <v>DIOMANDE GAH  GBONGUE</v>
      </c>
      <c r="AG227" s="171" t="str">
        <f t="shared" si="13"/>
        <v>16/11/2021</v>
      </c>
      <c r="AH227" s="59">
        <f t="shared" si="15"/>
        <v>3</v>
      </c>
      <c r="AI227" s="57">
        <f t="shared" si="14"/>
        <v>0</v>
      </c>
    </row>
    <row r="228" spans="1:35" ht="13.5" x14ac:dyDescent="0.25">
      <c r="A228" s="160" t="s">
        <v>1416</v>
      </c>
      <c r="B228" s="160" t="s">
        <v>667</v>
      </c>
      <c r="C228" s="160" t="s">
        <v>1416</v>
      </c>
      <c r="D228" s="160" t="s">
        <v>854</v>
      </c>
      <c r="E228" s="160" t="s">
        <v>669</v>
      </c>
      <c r="F228" s="160" t="s">
        <v>670</v>
      </c>
      <c r="G228" s="160" t="s">
        <v>671</v>
      </c>
      <c r="H228" s="161">
        <v>7</v>
      </c>
      <c r="I228" s="160" t="s">
        <v>3365</v>
      </c>
      <c r="J228" s="160">
        <v>1</v>
      </c>
      <c r="K228" s="161">
        <v>2021</v>
      </c>
      <c r="L228" s="169" t="s">
        <v>683</v>
      </c>
      <c r="M228" s="169" t="s">
        <v>1417</v>
      </c>
      <c r="N228" s="162" t="s">
        <v>667</v>
      </c>
      <c r="O228" s="160" t="s">
        <v>667</v>
      </c>
      <c r="P228" s="160" t="s">
        <v>675</v>
      </c>
      <c r="Q228" s="163">
        <v>28607</v>
      </c>
      <c r="R228" s="160">
        <v>6</v>
      </c>
      <c r="S228" s="160"/>
      <c r="T228" s="169"/>
      <c r="U228" s="160"/>
      <c r="V228" s="160"/>
      <c r="W228" s="160"/>
      <c r="X228" s="161">
        <v>0</v>
      </c>
      <c r="Y228" s="161">
        <v>0</v>
      </c>
      <c r="Z228" s="164" t="s">
        <v>676</v>
      </c>
      <c r="AA228" s="165">
        <v>2021</v>
      </c>
      <c r="AB228" s="165">
        <v>11</v>
      </c>
      <c r="AC228" s="165">
        <v>17</v>
      </c>
      <c r="AD228" s="170" t="b">
        <f>IF(ISBLANK(GroupMember[[#This Row],[1. Identifiant interne d’exploitation agricole*]]),"",IF(ISERROR(MATCH(GroupMember[[#This Row],[1. Identifiant interne d’exploitation agricole*]],CertifiedCrop[1. Identifiant interne d’exploitation agricole*],0)),FALSE,TRUE))</f>
        <v>1</v>
      </c>
      <c r="AE228" s="170" t="b">
        <f>IF(ISBLANK(GroupMember[[#This Row],[1. Identifiant interne d’exploitation agricole*]]),"",IF(ISERROR(MATCH(GroupMember[[#This Row],[1. Identifiant interne d’exploitation agricole*]],FarmUnit[1. Identifiant interne d’exploitation agricole*],0)),FALSE,TRUE))</f>
        <v>1</v>
      </c>
      <c r="AF228" s="11" t="str">
        <f t="shared" si="12"/>
        <v>SOUMAHORO  LOUATY GUILLAUME</v>
      </c>
      <c r="AG228" s="171" t="str">
        <f t="shared" si="13"/>
        <v>17/11/2021</v>
      </c>
      <c r="AH228" s="59">
        <f t="shared" si="15"/>
        <v>3</v>
      </c>
      <c r="AI228" s="57">
        <f t="shared" si="14"/>
        <v>0</v>
      </c>
    </row>
    <row r="229" spans="1:35" ht="13.5" x14ac:dyDescent="0.25">
      <c r="A229" s="160" t="s">
        <v>1418</v>
      </c>
      <c r="B229" s="160" t="s">
        <v>667</v>
      </c>
      <c r="C229" s="160" t="s">
        <v>1418</v>
      </c>
      <c r="D229" s="160" t="s">
        <v>854</v>
      </c>
      <c r="E229" s="160" t="s">
        <v>669</v>
      </c>
      <c r="F229" s="160" t="s">
        <v>670</v>
      </c>
      <c r="G229" s="160" t="s">
        <v>671</v>
      </c>
      <c r="H229" s="161">
        <v>5</v>
      </c>
      <c r="I229" s="160" t="s">
        <v>3365</v>
      </c>
      <c r="J229" s="160">
        <v>1</v>
      </c>
      <c r="K229" s="161">
        <v>2021</v>
      </c>
      <c r="L229" s="169" t="s">
        <v>726</v>
      </c>
      <c r="M229" s="169" t="s">
        <v>1419</v>
      </c>
      <c r="N229" s="162" t="s">
        <v>667</v>
      </c>
      <c r="O229" s="160" t="s">
        <v>667</v>
      </c>
      <c r="P229" s="160" t="s">
        <v>675</v>
      </c>
      <c r="Q229" s="163" t="s">
        <v>667</v>
      </c>
      <c r="R229" s="160">
        <v>5</v>
      </c>
      <c r="S229" s="160"/>
      <c r="T229" s="169"/>
      <c r="U229" s="160"/>
      <c r="V229" s="160"/>
      <c r="W229" s="160"/>
      <c r="X229" s="161">
        <v>0</v>
      </c>
      <c r="Y229" s="161">
        <v>0</v>
      </c>
      <c r="Z229" s="164" t="s">
        <v>676</v>
      </c>
      <c r="AA229" s="165">
        <v>2021</v>
      </c>
      <c r="AB229" s="165">
        <v>11</v>
      </c>
      <c r="AC229" s="165">
        <v>17</v>
      </c>
      <c r="AD229" s="170" t="b">
        <f>IF(ISBLANK(GroupMember[[#This Row],[1. Identifiant interne d’exploitation agricole*]]),"",IF(ISERROR(MATCH(GroupMember[[#This Row],[1. Identifiant interne d’exploitation agricole*]],CertifiedCrop[1. Identifiant interne d’exploitation agricole*],0)),FALSE,TRUE))</f>
        <v>1</v>
      </c>
      <c r="AE229" s="170" t="b">
        <f>IF(ISBLANK(GroupMember[[#This Row],[1. Identifiant interne d’exploitation agricole*]]),"",IF(ISERROR(MATCH(GroupMember[[#This Row],[1. Identifiant interne d’exploitation agricole*]],FarmUnit[1. Identifiant interne d’exploitation agricole*],0)),FALSE,TRUE))</f>
        <v>1</v>
      </c>
      <c r="AF229" s="11" t="str">
        <f t="shared" si="12"/>
        <v>BAMBA SAHI VICTOR</v>
      </c>
      <c r="AG229" s="171" t="str">
        <f t="shared" si="13"/>
        <v>17/11/2021</v>
      </c>
      <c r="AH229" s="59">
        <f t="shared" si="15"/>
        <v>3</v>
      </c>
      <c r="AI229" s="57">
        <f t="shared" si="14"/>
        <v>0</v>
      </c>
    </row>
    <row r="230" spans="1:35" ht="13.5" x14ac:dyDescent="0.25">
      <c r="A230" s="160" t="s">
        <v>1420</v>
      </c>
      <c r="B230" s="160" t="s">
        <v>667</v>
      </c>
      <c r="C230" s="160" t="s">
        <v>1420</v>
      </c>
      <c r="D230" s="160" t="s">
        <v>854</v>
      </c>
      <c r="E230" s="160" t="s">
        <v>669</v>
      </c>
      <c r="F230" s="160" t="s">
        <v>670</v>
      </c>
      <c r="G230" s="160" t="s">
        <v>671</v>
      </c>
      <c r="H230" s="161">
        <v>5</v>
      </c>
      <c r="I230" s="160" t="s">
        <v>3365</v>
      </c>
      <c r="J230" s="160">
        <v>1</v>
      </c>
      <c r="K230" s="161">
        <v>2021</v>
      </c>
      <c r="L230" s="169" t="s">
        <v>1421</v>
      </c>
      <c r="M230" s="169" t="s">
        <v>1422</v>
      </c>
      <c r="N230" s="162" t="s">
        <v>1423</v>
      </c>
      <c r="O230" s="160" t="s">
        <v>1424</v>
      </c>
      <c r="P230" s="160" t="s">
        <v>675</v>
      </c>
      <c r="Q230" s="163">
        <v>30317</v>
      </c>
      <c r="R230" s="160">
        <v>7</v>
      </c>
      <c r="S230" s="160"/>
      <c r="T230" s="169"/>
      <c r="U230" s="160"/>
      <c r="V230" s="160"/>
      <c r="W230" s="160"/>
      <c r="X230" s="161">
        <v>0</v>
      </c>
      <c r="Y230" s="161">
        <v>0</v>
      </c>
      <c r="Z230" s="164" t="s">
        <v>676</v>
      </c>
      <c r="AA230" s="165">
        <v>2021</v>
      </c>
      <c r="AB230" s="165">
        <v>11</v>
      </c>
      <c r="AC230" s="165">
        <v>17</v>
      </c>
      <c r="AD230" s="170" t="b">
        <f>IF(ISBLANK(GroupMember[[#This Row],[1. Identifiant interne d’exploitation agricole*]]),"",IF(ISERROR(MATCH(GroupMember[[#This Row],[1. Identifiant interne d’exploitation agricole*]],CertifiedCrop[1. Identifiant interne d’exploitation agricole*],0)),FALSE,TRUE))</f>
        <v>1</v>
      </c>
      <c r="AE230" s="170" t="b">
        <f>IF(ISBLANK(GroupMember[[#This Row],[1. Identifiant interne d’exploitation agricole*]]),"",IF(ISERROR(MATCH(GroupMember[[#This Row],[1. Identifiant interne d’exploitation agricole*]],FarmUnit[1. Identifiant interne d’exploitation agricole*],0)),FALSE,TRUE))</f>
        <v>1</v>
      </c>
      <c r="AF230" s="11" t="str">
        <f t="shared" si="12"/>
        <v>DON  SIGUI DIOMANDE</v>
      </c>
      <c r="AG230" s="171" t="str">
        <f t="shared" si="13"/>
        <v>17/11/2021</v>
      </c>
      <c r="AH230" s="59">
        <f t="shared" si="15"/>
        <v>3</v>
      </c>
      <c r="AI230" s="57">
        <f t="shared" si="14"/>
        <v>0</v>
      </c>
    </row>
    <row r="231" spans="1:35" ht="13.5" x14ac:dyDescent="0.25">
      <c r="A231" s="160" t="s">
        <v>1425</v>
      </c>
      <c r="B231" s="160" t="s">
        <v>667</v>
      </c>
      <c r="C231" s="160" t="s">
        <v>1425</v>
      </c>
      <c r="D231" s="160" t="s">
        <v>854</v>
      </c>
      <c r="E231" s="160" t="s">
        <v>669</v>
      </c>
      <c r="F231" s="160" t="s">
        <v>670</v>
      </c>
      <c r="G231" s="160" t="s">
        <v>671</v>
      </c>
      <c r="H231" s="161">
        <v>7</v>
      </c>
      <c r="I231" s="160" t="s">
        <v>3365</v>
      </c>
      <c r="J231" s="160">
        <v>1</v>
      </c>
      <c r="K231" s="161">
        <v>2021</v>
      </c>
      <c r="L231" s="169" t="s">
        <v>683</v>
      </c>
      <c r="M231" s="169" t="s">
        <v>1426</v>
      </c>
      <c r="N231" s="162" t="s">
        <v>1427</v>
      </c>
      <c r="O231" s="160" t="s">
        <v>1428</v>
      </c>
      <c r="P231" s="160" t="s">
        <v>675</v>
      </c>
      <c r="Q231" s="163">
        <v>26743</v>
      </c>
      <c r="R231" s="160">
        <v>7</v>
      </c>
      <c r="S231" s="160"/>
      <c r="T231" s="169"/>
      <c r="U231" s="160"/>
      <c r="V231" s="160"/>
      <c r="W231" s="160"/>
      <c r="X231" s="161">
        <v>0</v>
      </c>
      <c r="Y231" s="161">
        <v>0</v>
      </c>
      <c r="Z231" s="164" t="s">
        <v>676</v>
      </c>
      <c r="AA231" s="165">
        <v>2021</v>
      </c>
      <c r="AB231" s="165">
        <v>11</v>
      </c>
      <c r="AC231" s="165">
        <v>18</v>
      </c>
      <c r="AD231" s="170" t="b">
        <f>IF(ISBLANK(GroupMember[[#This Row],[1. Identifiant interne d’exploitation agricole*]]),"",IF(ISERROR(MATCH(GroupMember[[#This Row],[1. Identifiant interne d’exploitation agricole*]],CertifiedCrop[1. Identifiant interne d’exploitation agricole*],0)),FALSE,TRUE))</f>
        <v>1</v>
      </c>
      <c r="AE231" s="170" t="b">
        <f>IF(ISBLANK(GroupMember[[#This Row],[1. Identifiant interne d’exploitation agricole*]]),"",IF(ISERROR(MATCH(GroupMember[[#This Row],[1. Identifiant interne d’exploitation agricole*]],FarmUnit[1. Identifiant interne d’exploitation agricole*],0)),FALSE,TRUE))</f>
        <v>1</v>
      </c>
      <c r="AF231" s="11" t="str">
        <f t="shared" si="12"/>
        <v>SOUMAHORO  GUIAGNY DESIRE</v>
      </c>
      <c r="AG231" s="171" t="str">
        <f t="shared" si="13"/>
        <v>18/11/2021</v>
      </c>
      <c r="AH231" s="59">
        <f t="shared" si="15"/>
        <v>5</v>
      </c>
      <c r="AI231" s="57">
        <f t="shared" si="14"/>
        <v>0</v>
      </c>
    </row>
    <row r="232" spans="1:35" ht="13.5" x14ac:dyDescent="0.25">
      <c r="A232" s="160" t="s">
        <v>1429</v>
      </c>
      <c r="B232" s="160" t="s">
        <v>667</v>
      </c>
      <c r="C232" s="160" t="s">
        <v>1429</v>
      </c>
      <c r="D232" s="160" t="s">
        <v>854</v>
      </c>
      <c r="E232" s="160" t="s">
        <v>669</v>
      </c>
      <c r="F232" s="160" t="s">
        <v>670</v>
      </c>
      <c r="G232" s="160" t="s">
        <v>671</v>
      </c>
      <c r="H232" s="161">
        <v>4</v>
      </c>
      <c r="I232" s="160" t="s">
        <v>3365</v>
      </c>
      <c r="J232" s="160">
        <v>1</v>
      </c>
      <c r="K232" s="161">
        <v>2021</v>
      </c>
      <c r="L232" s="169" t="s">
        <v>672</v>
      </c>
      <c r="M232" s="169" t="s">
        <v>1253</v>
      </c>
      <c r="N232" s="162" t="s">
        <v>1430</v>
      </c>
      <c r="O232" s="160" t="s">
        <v>1431</v>
      </c>
      <c r="P232" s="160" t="s">
        <v>675</v>
      </c>
      <c r="Q232" s="163">
        <v>23377</v>
      </c>
      <c r="R232" s="160">
        <v>4</v>
      </c>
      <c r="S232" s="160"/>
      <c r="T232" s="169"/>
      <c r="U232" s="160"/>
      <c r="V232" s="160"/>
      <c r="W232" s="160"/>
      <c r="X232" s="161">
        <v>0</v>
      </c>
      <c r="Y232" s="161">
        <v>0</v>
      </c>
      <c r="Z232" s="164" t="s">
        <v>676</v>
      </c>
      <c r="AA232" s="165">
        <v>2021</v>
      </c>
      <c r="AB232" s="165">
        <v>11</v>
      </c>
      <c r="AC232" s="165">
        <v>13</v>
      </c>
      <c r="AD232" s="170" t="b">
        <f>IF(ISBLANK(GroupMember[[#This Row],[1. Identifiant interne d’exploitation agricole*]]),"",IF(ISERROR(MATCH(GroupMember[[#This Row],[1. Identifiant interne d’exploitation agricole*]],CertifiedCrop[1. Identifiant interne d’exploitation agricole*],0)),FALSE,TRUE))</f>
        <v>1</v>
      </c>
      <c r="AE232" s="170" t="b">
        <f>IF(ISBLANK(GroupMember[[#This Row],[1. Identifiant interne d’exploitation agricole*]]),"",IF(ISERROR(MATCH(GroupMember[[#This Row],[1. Identifiant interne d’exploitation agricole*]],FarmUnit[1. Identifiant interne d’exploitation agricole*],0)),FALSE,TRUE))</f>
        <v>1</v>
      </c>
      <c r="AF232" s="11" t="str">
        <f t="shared" si="12"/>
        <v>BAKAYOKO TIEMOKO</v>
      </c>
      <c r="AG232" s="171" t="str">
        <f t="shared" si="13"/>
        <v>13/11/2021</v>
      </c>
      <c r="AH232" s="59">
        <f t="shared" si="15"/>
        <v>3</v>
      </c>
      <c r="AI232" s="57">
        <f t="shared" si="14"/>
        <v>0</v>
      </c>
    </row>
    <row r="233" spans="1:35" ht="13.5" x14ac:dyDescent="0.25">
      <c r="A233" s="160" t="s">
        <v>1432</v>
      </c>
      <c r="B233" s="160" t="s">
        <v>667</v>
      </c>
      <c r="C233" s="160" t="s">
        <v>1432</v>
      </c>
      <c r="D233" s="160" t="s">
        <v>854</v>
      </c>
      <c r="E233" s="160" t="s">
        <v>669</v>
      </c>
      <c r="F233" s="160" t="s">
        <v>670</v>
      </c>
      <c r="G233" s="160" t="s">
        <v>671</v>
      </c>
      <c r="H233" s="161">
        <v>7</v>
      </c>
      <c r="I233" s="160" t="s">
        <v>3365</v>
      </c>
      <c r="J233" s="160">
        <v>1</v>
      </c>
      <c r="K233" s="161">
        <v>2021</v>
      </c>
      <c r="L233" s="169" t="s">
        <v>672</v>
      </c>
      <c r="M233" s="169" t="s">
        <v>1433</v>
      </c>
      <c r="N233" s="162" t="s">
        <v>667</v>
      </c>
      <c r="O233" s="160" t="s">
        <v>667</v>
      </c>
      <c r="P233" s="160" t="s">
        <v>675</v>
      </c>
      <c r="Q233" s="163">
        <v>24108</v>
      </c>
      <c r="R233" s="160">
        <v>3</v>
      </c>
      <c r="S233" s="160"/>
      <c r="T233" s="169"/>
      <c r="U233" s="160"/>
      <c r="V233" s="160"/>
      <c r="W233" s="160"/>
      <c r="X233" s="161">
        <v>0</v>
      </c>
      <c r="Y233" s="161">
        <v>0</v>
      </c>
      <c r="Z233" s="164" t="s">
        <v>676</v>
      </c>
      <c r="AA233" s="165">
        <v>2021</v>
      </c>
      <c r="AB233" s="165">
        <v>11</v>
      </c>
      <c r="AC233" s="165">
        <v>5</v>
      </c>
      <c r="AD233" s="170" t="b">
        <f>IF(ISBLANK(GroupMember[[#This Row],[1. Identifiant interne d’exploitation agricole*]]),"",IF(ISERROR(MATCH(GroupMember[[#This Row],[1. Identifiant interne d’exploitation agricole*]],CertifiedCrop[1. Identifiant interne d’exploitation agricole*],0)),FALSE,TRUE))</f>
        <v>1</v>
      </c>
      <c r="AE233" s="170" t="b">
        <f>IF(ISBLANK(GroupMember[[#This Row],[1. Identifiant interne d’exploitation agricole*]]),"",IF(ISERROR(MATCH(GroupMember[[#This Row],[1. Identifiant interne d’exploitation agricole*]],FarmUnit[1. Identifiant interne d’exploitation agricole*],0)),FALSE,TRUE))</f>
        <v>1</v>
      </c>
      <c r="AF233" s="11" t="str">
        <f t="shared" si="12"/>
        <v>BAKAYOKO DIAKE</v>
      </c>
      <c r="AG233" s="171" t="str">
        <f t="shared" si="13"/>
        <v>5/11/2021</v>
      </c>
      <c r="AH233" s="59">
        <f t="shared" si="15"/>
        <v>3</v>
      </c>
      <c r="AI233" s="57">
        <f t="shared" si="14"/>
        <v>0</v>
      </c>
    </row>
    <row r="234" spans="1:35" ht="13.5" x14ac:dyDescent="0.25">
      <c r="A234" s="160" t="s">
        <v>1434</v>
      </c>
      <c r="B234" s="160" t="s">
        <v>667</v>
      </c>
      <c r="C234" s="160" t="s">
        <v>1434</v>
      </c>
      <c r="D234" s="160" t="s">
        <v>854</v>
      </c>
      <c r="E234" s="160" t="s">
        <v>669</v>
      </c>
      <c r="F234" s="160" t="s">
        <v>670</v>
      </c>
      <c r="G234" s="160" t="s">
        <v>671</v>
      </c>
      <c r="H234" s="161">
        <v>7</v>
      </c>
      <c r="I234" s="160" t="s">
        <v>3365</v>
      </c>
      <c r="J234" s="160">
        <v>1</v>
      </c>
      <c r="K234" s="161">
        <v>2021</v>
      </c>
      <c r="L234" s="169" t="s">
        <v>683</v>
      </c>
      <c r="M234" s="169" t="s">
        <v>1435</v>
      </c>
      <c r="N234" s="162" t="s">
        <v>667</v>
      </c>
      <c r="O234" s="160" t="s">
        <v>667</v>
      </c>
      <c r="P234" s="160" t="s">
        <v>675</v>
      </c>
      <c r="Q234" s="163">
        <v>35431</v>
      </c>
      <c r="R234" s="160">
        <v>6</v>
      </c>
      <c r="S234" s="160"/>
      <c r="T234" s="169"/>
      <c r="U234" s="160"/>
      <c r="V234" s="160"/>
      <c r="W234" s="160"/>
      <c r="X234" s="161">
        <v>0</v>
      </c>
      <c r="Y234" s="161">
        <v>0</v>
      </c>
      <c r="Z234" s="164" t="s">
        <v>676</v>
      </c>
      <c r="AA234" s="165">
        <v>2021</v>
      </c>
      <c r="AB234" s="165">
        <v>11</v>
      </c>
      <c r="AC234" s="165">
        <v>13</v>
      </c>
      <c r="AD234" s="170" t="b">
        <f>IF(ISBLANK(GroupMember[[#This Row],[1. Identifiant interne d’exploitation agricole*]]),"",IF(ISERROR(MATCH(GroupMember[[#This Row],[1. Identifiant interne d’exploitation agricole*]],CertifiedCrop[1. Identifiant interne d’exploitation agricole*],0)),FALSE,TRUE))</f>
        <v>1</v>
      </c>
      <c r="AE234" s="170" t="b">
        <f>IF(ISBLANK(GroupMember[[#This Row],[1. Identifiant interne d’exploitation agricole*]]),"",IF(ISERROR(MATCH(GroupMember[[#This Row],[1. Identifiant interne d’exploitation agricole*]],FarmUnit[1. Identifiant interne d’exploitation agricole*],0)),FALSE,TRUE))</f>
        <v>1</v>
      </c>
      <c r="AF234" s="11" t="str">
        <f t="shared" si="12"/>
        <v>SOUMAHORO  YONDE</v>
      </c>
      <c r="AG234" s="171" t="str">
        <f t="shared" si="13"/>
        <v>13/11/2021</v>
      </c>
      <c r="AH234" s="59">
        <f t="shared" si="15"/>
        <v>3</v>
      </c>
      <c r="AI234" s="57">
        <f t="shared" si="14"/>
        <v>0</v>
      </c>
    </row>
    <row r="235" spans="1:35" ht="13.5" x14ac:dyDescent="0.25">
      <c r="A235" s="160" t="s">
        <v>1436</v>
      </c>
      <c r="B235" s="160" t="s">
        <v>667</v>
      </c>
      <c r="C235" s="160" t="s">
        <v>1436</v>
      </c>
      <c r="D235" s="160" t="s">
        <v>854</v>
      </c>
      <c r="E235" s="160" t="s">
        <v>669</v>
      </c>
      <c r="F235" s="160" t="s">
        <v>670</v>
      </c>
      <c r="G235" s="160" t="s">
        <v>671</v>
      </c>
      <c r="H235" s="161">
        <v>5</v>
      </c>
      <c r="I235" s="160" t="s">
        <v>3365</v>
      </c>
      <c r="J235" s="160">
        <v>1</v>
      </c>
      <c r="K235" s="161">
        <v>2021</v>
      </c>
      <c r="L235" s="169" t="s">
        <v>1405</v>
      </c>
      <c r="M235" s="169" t="s">
        <v>1437</v>
      </c>
      <c r="N235" s="162" t="s">
        <v>667</v>
      </c>
      <c r="O235" s="160" t="s">
        <v>667</v>
      </c>
      <c r="P235" s="160" t="s">
        <v>675</v>
      </c>
      <c r="Q235" s="163">
        <v>26089</v>
      </c>
      <c r="R235" s="160">
        <v>4</v>
      </c>
      <c r="S235" s="160"/>
      <c r="T235" s="169"/>
      <c r="U235" s="160"/>
      <c r="V235" s="160"/>
      <c r="W235" s="160"/>
      <c r="X235" s="161">
        <v>0</v>
      </c>
      <c r="Y235" s="161">
        <v>0</v>
      </c>
      <c r="Z235" s="164" t="s">
        <v>676</v>
      </c>
      <c r="AA235" s="165">
        <v>2021</v>
      </c>
      <c r="AB235" s="165">
        <v>11</v>
      </c>
      <c r="AC235" s="165">
        <v>30</v>
      </c>
      <c r="AD235" s="170" t="b">
        <f>IF(ISBLANK(GroupMember[[#This Row],[1. Identifiant interne d’exploitation agricole*]]),"",IF(ISERROR(MATCH(GroupMember[[#This Row],[1. Identifiant interne d’exploitation agricole*]],CertifiedCrop[1. Identifiant interne d’exploitation agricole*],0)),FALSE,TRUE))</f>
        <v>1</v>
      </c>
      <c r="AE235" s="170" t="b">
        <f>IF(ISBLANK(GroupMember[[#This Row],[1. Identifiant interne d’exploitation agricole*]]),"",IF(ISERROR(MATCH(GroupMember[[#This Row],[1. Identifiant interne d’exploitation agricole*]],FarmUnit[1. Identifiant interne d’exploitation agricole*],0)),FALSE,TRUE))</f>
        <v>1</v>
      </c>
      <c r="AF235" s="11" t="str">
        <f t="shared" si="12"/>
        <v>GUEU  MONSIA RAYMOND</v>
      </c>
      <c r="AG235" s="171" t="str">
        <f t="shared" si="13"/>
        <v>30/11/2021</v>
      </c>
      <c r="AH235" s="59">
        <f t="shared" si="15"/>
        <v>4</v>
      </c>
      <c r="AI235" s="57">
        <f t="shared" si="14"/>
        <v>0</v>
      </c>
    </row>
    <row r="236" spans="1:35" ht="13.5" x14ac:dyDescent="0.25">
      <c r="A236" s="160" t="s">
        <v>1438</v>
      </c>
      <c r="B236" s="160" t="s">
        <v>667</v>
      </c>
      <c r="C236" s="160" t="s">
        <v>1438</v>
      </c>
      <c r="D236" s="160" t="s">
        <v>854</v>
      </c>
      <c r="E236" s="160" t="s">
        <v>669</v>
      </c>
      <c r="F236" s="160" t="s">
        <v>670</v>
      </c>
      <c r="G236" s="160" t="s">
        <v>671</v>
      </c>
      <c r="H236" s="161">
        <v>5</v>
      </c>
      <c r="I236" s="160" t="s">
        <v>3365</v>
      </c>
      <c r="J236" s="160">
        <v>1</v>
      </c>
      <c r="K236" s="161">
        <v>2021</v>
      </c>
      <c r="L236" s="169" t="s">
        <v>1439</v>
      </c>
      <c r="M236" s="169" t="s">
        <v>1440</v>
      </c>
      <c r="N236" s="162" t="s">
        <v>1441</v>
      </c>
      <c r="O236" s="160" t="s">
        <v>667</v>
      </c>
      <c r="P236" s="160" t="s">
        <v>675</v>
      </c>
      <c r="Q236" s="163">
        <v>25229</v>
      </c>
      <c r="R236" s="160">
        <v>5</v>
      </c>
      <c r="S236" s="160"/>
      <c r="T236" s="169"/>
      <c r="U236" s="160"/>
      <c r="V236" s="160"/>
      <c r="W236" s="160"/>
      <c r="X236" s="161">
        <v>0</v>
      </c>
      <c r="Y236" s="161">
        <v>0</v>
      </c>
      <c r="Z236" s="164" t="s">
        <v>676</v>
      </c>
      <c r="AA236" s="165">
        <v>2021</v>
      </c>
      <c r="AB236" s="165">
        <v>11</v>
      </c>
      <c r="AC236" s="165">
        <v>19</v>
      </c>
      <c r="AD236" s="170" t="b">
        <f>IF(ISBLANK(GroupMember[[#This Row],[1. Identifiant interne d’exploitation agricole*]]),"",IF(ISERROR(MATCH(GroupMember[[#This Row],[1. Identifiant interne d’exploitation agricole*]],CertifiedCrop[1. Identifiant interne d’exploitation agricole*],0)),FALSE,TRUE))</f>
        <v>1</v>
      </c>
      <c r="AE236" s="170" t="b">
        <f>IF(ISBLANK(GroupMember[[#This Row],[1. Identifiant interne d’exploitation agricole*]]),"",IF(ISERROR(MATCH(GroupMember[[#This Row],[1. Identifiant interne d’exploitation agricole*]],FarmUnit[1. Identifiant interne d’exploitation agricole*],0)),FALSE,TRUE))</f>
        <v>1</v>
      </c>
      <c r="AF236" s="11" t="str">
        <f t="shared" si="12"/>
        <v>KPAN  GILBERT</v>
      </c>
      <c r="AG236" s="171" t="str">
        <f t="shared" si="13"/>
        <v>19/11/2021</v>
      </c>
      <c r="AH236" s="59">
        <f t="shared" si="15"/>
        <v>6</v>
      </c>
      <c r="AI236" s="57">
        <f t="shared" si="14"/>
        <v>0</v>
      </c>
    </row>
    <row r="237" spans="1:35" ht="13.5" x14ac:dyDescent="0.25">
      <c r="A237" s="160" t="s">
        <v>1442</v>
      </c>
      <c r="B237" s="160" t="s">
        <v>667</v>
      </c>
      <c r="C237" s="160" t="s">
        <v>1442</v>
      </c>
      <c r="D237" s="160" t="s">
        <v>854</v>
      </c>
      <c r="E237" s="160" t="s">
        <v>669</v>
      </c>
      <c r="F237" s="160" t="s">
        <v>670</v>
      </c>
      <c r="G237" s="160" t="s">
        <v>671</v>
      </c>
      <c r="H237" s="161">
        <v>6</v>
      </c>
      <c r="I237" s="160" t="s">
        <v>3365</v>
      </c>
      <c r="J237" s="160">
        <v>1</v>
      </c>
      <c r="K237" s="161">
        <v>2021</v>
      </c>
      <c r="L237" s="169" t="s">
        <v>734</v>
      </c>
      <c r="M237" s="169" t="s">
        <v>1443</v>
      </c>
      <c r="N237" s="162" t="s">
        <v>1444</v>
      </c>
      <c r="O237" s="160" t="s">
        <v>1445</v>
      </c>
      <c r="P237" s="160" t="s">
        <v>675</v>
      </c>
      <c r="Q237" s="163">
        <v>21186</v>
      </c>
      <c r="R237" s="160">
        <v>6</v>
      </c>
      <c r="S237" s="160"/>
      <c r="T237" s="169"/>
      <c r="U237" s="160"/>
      <c r="V237" s="160"/>
      <c r="W237" s="160"/>
      <c r="X237" s="161">
        <v>0</v>
      </c>
      <c r="Y237" s="161">
        <v>0</v>
      </c>
      <c r="Z237" s="164" t="s">
        <v>676</v>
      </c>
      <c r="AA237" s="165">
        <v>2021</v>
      </c>
      <c r="AB237" s="165">
        <v>11</v>
      </c>
      <c r="AC237" s="165">
        <v>19</v>
      </c>
      <c r="AD237" s="170" t="b">
        <f>IF(ISBLANK(GroupMember[[#This Row],[1. Identifiant interne d’exploitation agricole*]]),"",IF(ISERROR(MATCH(GroupMember[[#This Row],[1. Identifiant interne d’exploitation agricole*]],CertifiedCrop[1. Identifiant interne d’exploitation agricole*],0)),FALSE,TRUE))</f>
        <v>1</v>
      </c>
      <c r="AE237" s="170" t="b">
        <f>IF(ISBLANK(GroupMember[[#This Row],[1. Identifiant interne d’exploitation agricole*]]),"",IF(ISERROR(MATCH(GroupMember[[#This Row],[1. Identifiant interne d’exploitation agricole*]],FarmUnit[1. Identifiant interne d’exploitation agricole*],0)),FALSE,TRUE))</f>
        <v>1</v>
      </c>
      <c r="AF237" s="11" t="str">
        <f t="shared" si="12"/>
        <v>DOSSO LOUHINEU</v>
      </c>
      <c r="AG237" s="171" t="str">
        <f t="shared" si="13"/>
        <v>19/11/2021</v>
      </c>
      <c r="AH237" s="59">
        <f t="shared" si="15"/>
        <v>6</v>
      </c>
      <c r="AI237" s="57">
        <f t="shared" si="14"/>
        <v>0</v>
      </c>
    </row>
    <row r="238" spans="1:35" ht="13.5" x14ac:dyDescent="0.25">
      <c r="A238" s="160" t="s">
        <v>1446</v>
      </c>
      <c r="B238" s="160" t="s">
        <v>667</v>
      </c>
      <c r="C238" s="160" t="s">
        <v>1446</v>
      </c>
      <c r="D238" s="160" t="s">
        <v>854</v>
      </c>
      <c r="E238" s="160" t="s">
        <v>669</v>
      </c>
      <c r="F238" s="160" t="s">
        <v>670</v>
      </c>
      <c r="G238" s="160" t="s">
        <v>671</v>
      </c>
      <c r="H238" s="161">
        <v>6</v>
      </c>
      <c r="I238" s="160" t="s">
        <v>3365</v>
      </c>
      <c r="J238" s="160">
        <v>1</v>
      </c>
      <c r="K238" s="161">
        <v>2021</v>
      </c>
      <c r="L238" s="169" t="s">
        <v>726</v>
      </c>
      <c r="M238" s="169" t="s">
        <v>1447</v>
      </c>
      <c r="N238" s="162" t="s">
        <v>1448</v>
      </c>
      <c r="O238" s="160" t="s">
        <v>667</v>
      </c>
      <c r="P238" s="160" t="s">
        <v>675</v>
      </c>
      <c r="Q238" s="163">
        <v>29221</v>
      </c>
      <c r="R238" s="160">
        <v>4</v>
      </c>
      <c r="S238" s="160"/>
      <c r="T238" s="169"/>
      <c r="U238" s="160"/>
      <c r="V238" s="160"/>
      <c r="W238" s="160"/>
      <c r="X238" s="161">
        <v>0</v>
      </c>
      <c r="Y238" s="161">
        <v>0</v>
      </c>
      <c r="Z238" s="164" t="s">
        <v>676</v>
      </c>
      <c r="AA238" s="165">
        <v>2021</v>
      </c>
      <c r="AB238" s="165">
        <v>11</v>
      </c>
      <c r="AC238" s="165">
        <v>20</v>
      </c>
      <c r="AD238" s="170" t="b">
        <f>IF(ISBLANK(GroupMember[[#This Row],[1. Identifiant interne d’exploitation agricole*]]),"",IF(ISERROR(MATCH(GroupMember[[#This Row],[1. Identifiant interne d’exploitation agricole*]],CertifiedCrop[1. Identifiant interne d’exploitation agricole*],0)),FALSE,TRUE))</f>
        <v>1</v>
      </c>
      <c r="AE238" s="170" t="b">
        <f>IF(ISBLANK(GroupMember[[#This Row],[1. Identifiant interne d’exploitation agricole*]]),"",IF(ISERROR(MATCH(GroupMember[[#This Row],[1. Identifiant interne d’exploitation agricole*]],FarmUnit[1. Identifiant interne d’exploitation agricole*],0)),FALSE,TRUE))</f>
        <v>1</v>
      </c>
      <c r="AF238" s="11" t="str">
        <f t="shared" si="12"/>
        <v>BAMBA YOH FABRICE</v>
      </c>
      <c r="AG238" s="171" t="str">
        <f t="shared" si="13"/>
        <v>20/11/2021</v>
      </c>
      <c r="AH238" s="59">
        <f t="shared" si="15"/>
        <v>5</v>
      </c>
      <c r="AI238" s="57">
        <f t="shared" si="14"/>
        <v>0</v>
      </c>
    </row>
    <row r="239" spans="1:35" ht="13.5" x14ac:dyDescent="0.25">
      <c r="A239" s="160" t="s">
        <v>1449</v>
      </c>
      <c r="B239" s="160" t="s">
        <v>667</v>
      </c>
      <c r="C239" s="160" t="s">
        <v>1449</v>
      </c>
      <c r="D239" s="160" t="s">
        <v>854</v>
      </c>
      <c r="E239" s="160" t="s">
        <v>669</v>
      </c>
      <c r="F239" s="160" t="s">
        <v>670</v>
      </c>
      <c r="G239" s="160" t="s">
        <v>671</v>
      </c>
      <c r="H239" s="161">
        <v>9</v>
      </c>
      <c r="I239" s="160" t="s">
        <v>3365</v>
      </c>
      <c r="J239" s="160">
        <v>1</v>
      </c>
      <c r="K239" s="161">
        <v>2021</v>
      </c>
      <c r="L239" s="169" t="s">
        <v>726</v>
      </c>
      <c r="M239" s="169" t="s">
        <v>1450</v>
      </c>
      <c r="N239" s="162" t="s">
        <v>667</v>
      </c>
      <c r="O239" s="160" t="s">
        <v>667</v>
      </c>
      <c r="P239" s="160" t="s">
        <v>675</v>
      </c>
      <c r="Q239" s="163">
        <v>23377</v>
      </c>
      <c r="R239" s="160">
        <v>8</v>
      </c>
      <c r="S239" s="160"/>
      <c r="T239" s="169"/>
      <c r="U239" s="160"/>
      <c r="V239" s="160"/>
      <c r="W239" s="160"/>
      <c r="X239" s="161">
        <v>0</v>
      </c>
      <c r="Y239" s="161">
        <v>0</v>
      </c>
      <c r="Z239" s="164" t="s">
        <v>676</v>
      </c>
      <c r="AA239" s="165">
        <v>2021</v>
      </c>
      <c r="AB239" s="165">
        <v>11</v>
      </c>
      <c r="AC239" s="165">
        <v>19</v>
      </c>
      <c r="AD239" s="170" t="b">
        <f>IF(ISBLANK(GroupMember[[#This Row],[1. Identifiant interne d’exploitation agricole*]]),"",IF(ISERROR(MATCH(GroupMember[[#This Row],[1. Identifiant interne d’exploitation agricole*]],CertifiedCrop[1. Identifiant interne d’exploitation agricole*],0)),FALSE,TRUE))</f>
        <v>1</v>
      </c>
      <c r="AE239" s="170" t="b">
        <f>IF(ISBLANK(GroupMember[[#This Row],[1. Identifiant interne d’exploitation agricole*]]),"",IF(ISERROR(MATCH(GroupMember[[#This Row],[1. Identifiant interne d’exploitation agricole*]],FarmUnit[1. Identifiant interne d’exploitation agricole*],0)),FALSE,TRUE))</f>
        <v>1</v>
      </c>
      <c r="AF239" s="11" t="str">
        <f t="shared" si="12"/>
        <v>BAMBA GOIDE EDMOND</v>
      </c>
      <c r="AG239" s="171" t="str">
        <f t="shared" si="13"/>
        <v>19/11/2021</v>
      </c>
      <c r="AH239" s="59">
        <f t="shared" si="15"/>
        <v>6</v>
      </c>
      <c r="AI239" s="57">
        <f t="shared" si="14"/>
        <v>0</v>
      </c>
    </row>
    <row r="240" spans="1:35" ht="13.5" x14ac:dyDescent="0.25">
      <c r="A240" s="160" t="s">
        <v>1451</v>
      </c>
      <c r="B240" s="160" t="s">
        <v>667</v>
      </c>
      <c r="C240" s="160" t="s">
        <v>1451</v>
      </c>
      <c r="D240" s="160" t="s">
        <v>854</v>
      </c>
      <c r="E240" s="160" t="s">
        <v>669</v>
      </c>
      <c r="F240" s="160" t="s">
        <v>670</v>
      </c>
      <c r="G240" s="160" t="s">
        <v>671</v>
      </c>
      <c r="H240" s="161">
        <v>6</v>
      </c>
      <c r="I240" s="160" t="s">
        <v>3365</v>
      </c>
      <c r="J240" s="160">
        <v>1</v>
      </c>
      <c r="K240" s="161">
        <v>2021</v>
      </c>
      <c r="L240" s="169" t="s">
        <v>790</v>
      </c>
      <c r="M240" s="169" t="s">
        <v>975</v>
      </c>
      <c r="N240" s="162" t="s">
        <v>667</v>
      </c>
      <c r="O240" s="160" t="s">
        <v>667</v>
      </c>
      <c r="P240" s="160" t="s">
        <v>675</v>
      </c>
      <c r="Q240" s="163">
        <v>21186</v>
      </c>
      <c r="R240" s="160">
        <v>7</v>
      </c>
      <c r="S240" s="160"/>
      <c r="T240" s="169"/>
      <c r="U240" s="160"/>
      <c r="V240" s="160"/>
      <c r="W240" s="160"/>
      <c r="X240" s="161">
        <v>0</v>
      </c>
      <c r="Y240" s="161">
        <v>0</v>
      </c>
      <c r="Z240" s="164" t="s">
        <v>676</v>
      </c>
      <c r="AA240" s="165">
        <v>2021</v>
      </c>
      <c r="AB240" s="165">
        <v>11</v>
      </c>
      <c r="AC240" s="165">
        <v>18</v>
      </c>
      <c r="AD240" s="170" t="b">
        <f>IF(ISBLANK(GroupMember[[#This Row],[1. Identifiant interne d’exploitation agricole*]]),"",IF(ISERROR(MATCH(GroupMember[[#This Row],[1. Identifiant interne d’exploitation agricole*]],CertifiedCrop[1. Identifiant interne d’exploitation agricole*],0)),FALSE,TRUE))</f>
        <v>1</v>
      </c>
      <c r="AE240" s="170" t="b">
        <f>IF(ISBLANK(GroupMember[[#This Row],[1. Identifiant interne d’exploitation agricole*]]),"",IF(ISERROR(MATCH(GroupMember[[#This Row],[1. Identifiant interne d’exploitation agricole*]],FarmUnit[1. Identifiant interne d’exploitation agricole*],0)),FALSE,TRUE))</f>
        <v>1</v>
      </c>
      <c r="AF240" s="11" t="str">
        <f t="shared" si="12"/>
        <v>LOUA MANIGA</v>
      </c>
      <c r="AG240" s="171" t="str">
        <f t="shared" si="13"/>
        <v>18/11/2021</v>
      </c>
      <c r="AH240" s="59">
        <f t="shared" si="15"/>
        <v>5</v>
      </c>
      <c r="AI240" s="57">
        <f t="shared" si="14"/>
        <v>0</v>
      </c>
    </row>
    <row r="241" spans="1:35" ht="13.5" x14ac:dyDescent="0.25">
      <c r="A241" s="160" t="s">
        <v>1452</v>
      </c>
      <c r="B241" s="160" t="s">
        <v>667</v>
      </c>
      <c r="C241" s="160" t="s">
        <v>1452</v>
      </c>
      <c r="D241" s="160" t="s">
        <v>854</v>
      </c>
      <c r="E241" s="160" t="s">
        <v>669</v>
      </c>
      <c r="F241" s="160" t="s">
        <v>670</v>
      </c>
      <c r="G241" s="160" t="s">
        <v>671</v>
      </c>
      <c r="H241" s="161">
        <v>9</v>
      </c>
      <c r="I241" s="160" t="s">
        <v>3365</v>
      </c>
      <c r="J241" s="160">
        <v>1</v>
      </c>
      <c r="K241" s="161">
        <v>2021</v>
      </c>
      <c r="L241" s="169" t="s">
        <v>706</v>
      </c>
      <c r="M241" s="169" t="s">
        <v>1372</v>
      </c>
      <c r="N241" s="162" t="s">
        <v>1453</v>
      </c>
      <c r="O241" s="160" t="s">
        <v>667</v>
      </c>
      <c r="P241" s="160" t="s">
        <v>675</v>
      </c>
      <c r="Q241" s="163">
        <v>23743</v>
      </c>
      <c r="R241" s="160">
        <v>11</v>
      </c>
      <c r="S241" s="160"/>
      <c r="T241" s="169"/>
      <c r="U241" s="160"/>
      <c r="V241" s="160"/>
      <c r="W241" s="160"/>
      <c r="X241" s="161">
        <v>0</v>
      </c>
      <c r="Y241" s="161">
        <v>0</v>
      </c>
      <c r="Z241" s="164" t="s">
        <v>676</v>
      </c>
      <c r="AA241" s="165">
        <v>2021</v>
      </c>
      <c r="AB241" s="165">
        <v>11</v>
      </c>
      <c r="AC241" s="165">
        <v>18</v>
      </c>
      <c r="AD241" s="170" t="b">
        <f>IF(ISBLANK(GroupMember[[#This Row],[1. Identifiant interne d’exploitation agricole*]]),"",IF(ISERROR(MATCH(GroupMember[[#This Row],[1. Identifiant interne d’exploitation agricole*]],CertifiedCrop[1. Identifiant interne d’exploitation agricole*],0)),FALSE,TRUE))</f>
        <v>1</v>
      </c>
      <c r="AE241" s="170" t="b">
        <f>IF(ISBLANK(GroupMember[[#This Row],[1. Identifiant interne d’exploitation agricole*]]),"",IF(ISERROR(MATCH(GroupMember[[#This Row],[1. Identifiant interne d’exploitation agricole*]],FarmUnit[1. Identifiant interne d’exploitation agricole*],0)),FALSE,TRUE))</f>
        <v>1</v>
      </c>
      <c r="AF241" s="11" t="str">
        <f t="shared" si="12"/>
        <v>TOURE  ALBERT</v>
      </c>
      <c r="AG241" s="171" t="str">
        <f t="shared" si="13"/>
        <v>18/11/2021</v>
      </c>
      <c r="AH241" s="59">
        <f t="shared" si="15"/>
        <v>5</v>
      </c>
      <c r="AI241" s="57">
        <f t="shared" si="14"/>
        <v>0</v>
      </c>
    </row>
    <row r="242" spans="1:35" ht="13.5" x14ac:dyDescent="0.25">
      <c r="A242" s="160" t="s">
        <v>1454</v>
      </c>
      <c r="B242" s="160" t="s">
        <v>667</v>
      </c>
      <c r="C242" s="160" t="s">
        <v>1454</v>
      </c>
      <c r="D242" s="160" t="s">
        <v>712</v>
      </c>
      <c r="E242" s="160" t="s">
        <v>669</v>
      </c>
      <c r="F242" s="160" t="s">
        <v>670</v>
      </c>
      <c r="G242" s="160" t="s">
        <v>671</v>
      </c>
      <c r="H242" s="161">
        <v>3</v>
      </c>
      <c r="I242" s="160" t="s">
        <v>3365</v>
      </c>
      <c r="J242" s="160">
        <v>1</v>
      </c>
      <c r="K242" s="161">
        <v>2021</v>
      </c>
      <c r="L242" s="169" t="s">
        <v>1455</v>
      </c>
      <c r="M242" s="169" t="s">
        <v>1456</v>
      </c>
      <c r="N242" s="162" t="s">
        <v>667</v>
      </c>
      <c r="O242" s="160" t="s">
        <v>667</v>
      </c>
      <c r="P242" s="160" t="s">
        <v>696</v>
      </c>
      <c r="Q242" s="163">
        <v>33219</v>
      </c>
      <c r="R242" s="160">
        <v>3</v>
      </c>
      <c r="S242" s="160"/>
      <c r="T242" s="169"/>
      <c r="U242" s="160"/>
      <c r="V242" s="160"/>
      <c r="W242" s="160"/>
      <c r="X242" s="161">
        <v>0</v>
      </c>
      <c r="Y242" s="161">
        <v>0</v>
      </c>
      <c r="Z242" s="164" t="s">
        <v>676</v>
      </c>
      <c r="AA242" s="165">
        <v>2021</v>
      </c>
      <c r="AB242" s="165">
        <v>11</v>
      </c>
      <c r="AC242" s="165">
        <v>18</v>
      </c>
      <c r="AD242" s="170" t="b">
        <f>IF(ISBLANK(GroupMember[[#This Row],[1. Identifiant interne d’exploitation agricole*]]),"",IF(ISERROR(MATCH(GroupMember[[#This Row],[1. Identifiant interne d’exploitation agricole*]],CertifiedCrop[1. Identifiant interne d’exploitation agricole*],0)),FALSE,TRUE))</f>
        <v>1</v>
      </c>
      <c r="AE242" s="170" t="b">
        <f>IF(ISBLANK(GroupMember[[#This Row],[1. Identifiant interne d’exploitation agricole*]]),"",IF(ISERROR(MATCH(GroupMember[[#This Row],[1. Identifiant interne d’exploitation agricole*]],FarmUnit[1. Identifiant interne d’exploitation agricole*],0)),FALSE,TRUE))</f>
        <v>1</v>
      </c>
      <c r="AF242" s="11" t="str">
        <f t="shared" si="12"/>
        <v>TRAORE  DOLEMUN DORCAS</v>
      </c>
      <c r="AG242" s="171" t="str">
        <f t="shared" si="13"/>
        <v>18/11/2021</v>
      </c>
      <c r="AH242" s="59">
        <f t="shared" si="15"/>
        <v>5</v>
      </c>
      <c r="AI242" s="57">
        <f t="shared" si="14"/>
        <v>0</v>
      </c>
    </row>
    <row r="243" spans="1:35" ht="13.5" x14ac:dyDescent="0.25">
      <c r="A243" s="160" t="s">
        <v>1457</v>
      </c>
      <c r="B243" s="160" t="s">
        <v>667</v>
      </c>
      <c r="C243" s="160" t="s">
        <v>1457</v>
      </c>
      <c r="D243" s="160" t="s">
        <v>854</v>
      </c>
      <c r="E243" s="160" t="s">
        <v>669</v>
      </c>
      <c r="F243" s="160" t="s">
        <v>670</v>
      </c>
      <c r="G243" s="160" t="s">
        <v>671</v>
      </c>
      <c r="H243" s="161">
        <v>5</v>
      </c>
      <c r="I243" s="160" t="s">
        <v>3365</v>
      </c>
      <c r="J243" s="160">
        <v>1</v>
      </c>
      <c r="K243" s="161">
        <v>2021</v>
      </c>
      <c r="L243" s="169" t="s">
        <v>717</v>
      </c>
      <c r="M243" s="169" t="s">
        <v>726</v>
      </c>
      <c r="N243" s="162" t="s">
        <v>1458</v>
      </c>
      <c r="O243" s="160" t="s">
        <v>1459</v>
      </c>
      <c r="P243" s="160" t="s">
        <v>675</v>
      </c>
      <c r="Q243" s="163">
        <v>23012</v>
      </c>
      <c r="R243" s="160">
        <v>4</v>
      </c>
      <c r="S243" s="160"/>
      <c r="T243" s="169"/>
      <c r="U243" s="160"/>
      <c r="V243" s="160"/>
      <c r="W243" s="160"/>
      <c r="X243" s="161">
        <v>0</v>
      </c>
      <c r="Y243" s="161">
        <v>0</v>
      </c>
      <c r="Z243" s="164" t="s">
        <v>676</v>
      </c>
      <c r="AA243" s="165">
        <v>2021</v>
      </c>
      <c r="AB243" s="165">
        <v>11</v>
      </c>
      <c r="AC243" s="165">
        <v>18</v>
      </c>
      <c r="AD243" s="170" t="b">
        <f>IF(ISBLANK(GroupMember[[#This Row],[1. Identifiant interne d’exploitation agricole*]]),"",IF(ISERROR(MATCH(GroupMember[[#This Row],[1. Identifiant interne d’exploitation agricole*]],CertifiedCrop[1. Identifiant interne d’exploitation agricole*],0)),FALSE,TRUE))</f>
        <v>1</v>
      </c>
      <c r="AE243" s="170" t="b">
        <f>IF(ISBLANK(GroupMember[[#This Row],[1. Identifiant interne d’exploitation agricole*]]),"",IF(ISERROR(MATCH(GroupMember[[#This Row],[1. Identifiant interne d’exploitation agricole*]],FarmUnit[1. Identifiant interne d’exploitation agricole*],0)),FALSE,TRUE))</f>
        <v>1</v>
      </c>
      <c r="AF243" s="11" t="str">
        <f t="shared" ref="AF243:AF306" si="16">IFERROR(CONCATENATE(L243," ",M243),"")</f>
        <v>GONDO  BAMBA</v>
      </c>
      <c r="AG243" s="171" t="str">
        <f t="shared" ref="AG243:AG306" si="17">CONCATENATE(AC243,"/",AB243,"/",AA243)</f>
        <v>18/11/2021</v>
      </c>
      <c r="AH243" s="59">
        <f t="shared" si="15"/>
        <v>5</v>
      </c>
      <c r="AI243" s="57">
        <f t="shared" ref="AI243:AI306" si="18">IF((X243+Y243/12)&lt;0,"",(X243+Y243/12))</f>
        <v>0</v>
      </c>
    </row>
    <row r="244" spans="1:35" ht="13.5" x14ac:dyDescent="0.25">
      <c r="A244" s="160" t="s">
        <v>1460</v>
      </c>
      <c r="B244" s="160" t="s">
        <v>667</v>
      </c>
      <c r="C244" s="160" t="s">
        <v>1460</v>
      </c>
      <c r="D244" s="160" t="s">
        <v>854</v>
      </c>
      <c r="E244" s="160" t="s">
        <v>669</v>
      </c>
      <c r="F244" s="160" t="s">
        <v>670</v>
      </c>
      <c r="G244" s="160" t="s">
        <v>671</v>
      </c>
      <c r="H244" s="161">
        <v>4</v>
      </c>
      <c r="I244" s="160" t="s">
        <v>3365</v>
      </c>
      <c r="J244" s="160">
        <v>1</v>
      </c>
      <c r="K244" s="161">
        <v>2021</v>
      </c>
      <c r="L244" s="169" t="s">
        <v>1084</v>
      </c>
      <c r="M244" s="169" t="s">
        <v>1083</v>
      </c>
      <c r="N244" s="162" t="s">
        <v>667</v>
      </c>
      <c r="O244" s="160" t="s">
        <v>1461</v>
      </c>
      <c r="P244" s="160" t="s">
        <v>675</v>
      </c>
      <c r="Q244" s="163">
        <v>26299</v>
      </c>
      <c r="R244" s="160">
        <v>3</v>
      </c>
      <c r="S244" s="160"/>
      <c r="T244" s="169"/>
      <c r="U244" s="160"/>
      <c r="V244" s="160"/>
      <c r="W244" s="160"/>
      <c r="X244" s="161">
        <v>0</v>
      </c>
      <c r="Y244" s="161">
        <v>0</v>
      </c>
      <c r="Z244" s="164" t="s">
        <v>676</v>
      </c>
      <c r="AA244" s="165">
        <v>2021</v>
      </c>
      <c r="AB244" s="165">
        <v>11</v>
      </c>
      <c r="AC244" s="165">
        <v>19</v>
      </c>
      <c r="AD244" s="170" t="b">
        <f>IF(ISBLANK(GroupMember[[#This Row],[1. Identifiant interne d’exploitation agricole*]]),"",IF(ISERROR(MATCH(GroupMember[[#This Row],[1. Identifiant interne d’exploitation agricole*]],CertifiedCrop[1. Identifiant interne d’exploitation agricole*],0)),FALSE,TRUE))</f>
        <v>1</v>
      </c>
      <c r="AE244" s="170" t="b">
        <f>IF(ISBLANK(GroupMember[[#This Row],[1. Identifiant interne d’exploitation agricole*]]),"",IF(ISERROR(MATCH(GroupMember[[#This Row],[1. Identifiant interne d’exploitation agricole*]],FarmUnit[1. Identifiant interne d’exploitation agricole*],0)),FALSE,TRUE))</f>
        <v>1</v>
      </c>
      <c r="AF244" s="11" t="str">
        <f t="shared" si="16"/>
        <v>LEON MONSIA</v>
      </c>
      <c r="AG244" s="171" t="str">
        <f t="shared" si="17"/>
        <v>19/11/2021</v>
      </c>
      <c r="AH244" s="59">
        <f t="shared" si="15"/>
        <v>6</v>
      </c>
      <c r="AI244" s="57">
        <f t="shared" si="18"/>
        <v>0</v>
      </c>
    </row>
    <row r="245" spans="1:35" ht="13.5" x14ac:dyDescent="0.25">
      <c r="A245" s="160" t="s">
        <v>1462</v>
      </c>
      <c r="B245" s="160" t="s">
        <v>667</v>
      </c>
      <c r="C245" s="160" t="s">
        <v>1462</v>
      </c>
      <c r="D245" s="160" t="s">
        <v>688</v>
      </c>
      <c r="E245" s="160" t="s">
        <v>669</v>
      </c>
      <c r="F245" s="160" t="s">
        <v>670</v>
      </c>
      <c r="G245" s="160" t="s">
        <v>671</v>
      </c>
      <c r="H245" s="161">
        <v>4</v>
      </c>
      <c r="I245" s="160" t="s">
        <v>3365</v>
      </c>
      <c r="J245" s="160">
        <v>1</v>
      </c>
      <c r="K245" s="161">
        <v>2021</v>
      </c>
      <c r="L245" s="169" t="s">
        <v>683</v>
      </c>
      <c r="M245" s="169" t="s">
        <v>1463</v>
      </c>
      <c r="N245" s="162" t="s">
        <v>667</v>
      </c>
      <c r="O245" s="160" t="s">
        <v>1464</v>
      </c>
      <c r="P245" s="160" t="s">
        <v>675</v>
      </c>
      <c r="Q245" s="163">
        <v>26665</v>
      </c>
      <c r="R245" s="160">
        <v>3</v>
      </c>
      <c r="S245" s="160"/>
      <c r="T245" s="169"/>
      <c r="U245" s="160"/>
      <c r="V245" s="160"/>
      <c r="W245" s="160"/>
      <c r="X245" s="161">
        <v>0</v>
      </c>
      <c r="Y245" s="161">
        <v>0</v>
      </c>
      <c r="Z245" s="164" t="s">
        <v>676</v>
      </c>
      <c r="AA245" s="165">
        <v>2021</v>
      </c>
      <c r="AB245" s="165">
        <v>11</v>
      </c>
      <c r="AC245" s="165">
        <v>19</v>
      </c>
      <c r="AD245" s="170" t="b">
        <f>IF(ISBLANK(GroupMember[[#This Row],[1. Identifiant interne d’exploitation agricole*]]),"",IF(ISERROR(MATCH(GroupMember[[#This Row],[1. Identifiant interne d’exploitation agricole*]],CertifiedCrop[1. Identifiant interne d’exploitation agricole*],0)),FALSE,TRUE))</f>
        <v>1</v>
      </c>
      <c r="AE245" s="170" t="b">
        <f>IF(ISBLANK(GroupMember[[#This Row],[1. Identifiant interne d’exploitation agricole*]]),"",IF(ISERROR(MATCH(GroupMember[[#This Row],[1. Identifiant interne d’exploitation agricole*]],FarmUnit[1. Identifiant interne d’exploitation agricole*],0)),FALSE,TRUE))</f>
        <v>1</v>
      </c>
      <c r="AF245" s="11" t="str">
        <f t="shared" si="16"/>
        <v>SOUMAHORO  GAKPAGBEU YONDE</v>
      </c>
      <c r="AG245" s="171" t="str">
        <f t="shared" si="17"/>
        <v>19/11/2021</v>
      </c>
      <c r="AH245" s="59">
        <f t="shared" si="15"/>
        <v>6</v>
      </c>
      <c r="AI245" s="57">
        <f t="shared" si="18"/>
        <v>0</v>
      </c>
    </row>
    <row r="246" spans="1:35" ht="13.5" x14ac:dyDescent="0.25">
      <c r="A246" s="160" t="s">
        <v>1465</v>
      </c>
      <c r="B246" s="160" t="s">
        <v>667</v>
      </c>
      <c r="C246" s="160" t="s">
        <v>1465</v>
      </c>
      <c r="D246" s="160" t="s">
        <v>668</v>
      </c>
      <c r="E246" s="160" t="s">
        <v>669</v>
      </c>
      <c r="F246" s="160" t="s">
        <v>670</v>
      </c>
      <c r="G246" s="160" t="s">
        <v>671</v>
      </c>
      <c r="H246" s="161">
        <v>4</v>
      </c>
      <c r="I246" s="160" t="s">
        <v>3365</v>
      </c>
      <c r="J246" s="160">
        <v>1</v>
      </c>
      <c r="K246" s="161">
        <v>2021</v>
      </c>
      <c r="L246" s="169" t="s">
        <v>921</v>
      </c>
      <c r="M246" s="169" t="s">
        <v>731</v>
      </c>
      <c r="N246" s="162" t="s">
        <v>667</v>
      </c>
      <c r="O246" s="160" t="s">
        <v>667</v>
      </c>
      <c r="P246" s="160" t="s">
        <v>675</v>
      </c>
      <c r="Q246" s="163">
        <v>29587</v>
      </c>
      <c r="R246" s="160">
        <v>5</v>
      </c>
      <c r="S246" s="160"/>
      <c r="T246" s="169"/>
      <c r="U246" s="160"/>
      <c r="V246" s="160"/>
      <c r="W246" s="160"/>
      <c r="X246" s="161">
        <v>0</v>
      </c>
      <c r="Y246" s="161">
        <v>0</v>
      </c>
      <c r="Z246" s="164" t="s">
        <v>676</v>
      </c>
      <c r="AA246" s="165">
        <v>2021</v>
      </c>
      <c r="AB246" s="165">
        <v>11</v>
      </c>
      <c r="AC246" s="165">
        <v>19</v>
      </c>
      <c r="AD246" s="170" t="b">
        <f>IF(ISBLANK(GroupMember[[#This Row],[1. Identifiant interne d’exploitation agricole*]]),"",IF(ISERROR(MATCH(GroupMember[[#This Row],[1. Identifiant interne d’exploitation agricole*]],CertifiedCrop[1. Identifiant interne d’exploitation agricole*],0)),FALSE,TRUE))</f>
        <v>1</v>
      </c>
      <c r="AE246" s="170" t="b">
        <f>IF(ISBLANK(GroupMember[[#This Row],[1. Identifiant interne d’exploitation agricole*]]),"",IF(ISERROR(MATCH(GroupMember[[#This Row],[1. Identifiant interne d’exploitation agricole*]],FarmUnit[1. Identifiant interne d’exploitation agricole*],0)),FALSE,TRUE))</f>
        <v>1</v>
      </c>
      <c r="AF246" s="11" t="str">
        <f t="shared" si="16"/>
        <v>LOUA  JEAN</v>
      </c>
      <c r="AG246" s="171" t="str">
        <f t="shared" si="17"/>
        <v>19/11/2021</v>
      </c>
      <c r="AH246" s="59">
        <f t="shared" si="15"/>
        <v>6</v>
      </c>
      <c r="AI246" s="57">
        <f t="shared" si="18"/>
        <v>0</v>
      </c>
    </row>
    <row r="247" spans="1:35" ht="13.5" x14ac:dyDescent="0.25">
      <c r="A247" s="160" t="s">
        <v>1466</v>
      </c>
      <c r="B247" s="160" t="s">
        <v>667</v>
      </c>
      <c r="C247" s="160" t="s">
        <v>1466</v>
      </c>
      <c r="D247" s="160" t="s">
        <v>668</v>
      </c>
      <c r="E247" s="160" t="s">
        <v>669</v>
      </c>
      <c r="F247" s="160" t="s">
        <v>670</v>
      </c>
      <c r="G247" s="160" t="s">
        <v>671</v>
      </c>
      <c r="H247" s="161">
        <v>5</v>
      </c>
      <c r="I247" s="160" t="s">
        <v>3365</v>
      </c>
      <c r="J247" s="160">
        <v>1</v>
      </c>
      <c r="K247" s="161">
        <v>2021</v>
      </c>
      <c r="L247" s="169" t="s">
        <v>672</v>
      </c>
      <c r="M247" s="169" t="s">
        <v>1467</v>
      </c>
      <c r="N247" s="162" t="s">
        <v>667</v>
      </c>
      <c r="O247" s="160" t="s">
        <v>1468</v>
      </c>
      <c r="P247" s="160" t="s">
        <v>675</v>
      </c>
      <c r="Q247" s="163">
        <v>32874</v>
      </c>
      <c r="R247" s="160">
        <v>4</v>
      </c>
      <c r="S247" s="160"/>
      <c r="T247" s="169"/>
      <c r="U247" s="160"/>
      <c r="V247" s="160"/>
      <c r="W247" s="160"/>
      <c r="X247" s="161">
        <v>0</v>
      </c>
      <c r="Y247" s="161">
        <v>0</v>
      </c>
      <c r="Z247" s="164" t="s">
        <v>676</v>
      </c>
      <c r="AA247" s="165">
        <v>2021</v>
      </c>
      <c r="AB247" s="165">
        <v>11</v>
      </c>
      <c r="AC247" s="165">
        <v>20</v>
      </c>
      <c r="AD247" s="170" t="b">
        <f>IF(ISBLANK(GroupMember[[#This Row],[1. Identifiant interne d’exploitation agricole*]]),"",IF(ISERROR(MATCH(GroupMember[[#This Row],[1. Identifiant interne d’exploitation agricole*]],CertifiedCrop[1. Identifiant interne d’exploitation agricole*],0)),FALSE,TRUE))</f>
        <v>1</v>
      </c>
      <c r="AE247" s="170" t="b">
        <f>IF(ISBLANK(GroupMember[[#This Row],[1. Identifiant interne d’exploitation agricole*]]),"",IF(ISERROR(MATCH(GroupMember[[#This Row],[1. Identifiant interne d’exploitation agricole*]],FarmUnit[1. Identifiant interne d’exploitation agricole*],0)),FALSE,TRUE))</f>
        <v>1</v>
      </c>
      <c r="AF247" s="11" t="str">
        <f t="shared" si="16"/>
        <v>BAKAYOKO KOUITY SERGE</v>
      </c>
      <c r="AG247" s="171" t="str">
        <f t="shared" si="17"/>
        <v>20/11/2021</v>
      </c>
      <c r="AH247" s="59">
        <f t="shared" si="15"/>
        <v>5</v>
      </c>
      <c r="AI247" s="57">
        <f t="shared" si="18"/>
        <v>0</v>
      </c>
    </row>
    <row r="248" spans="1:35" ht="13.5" x14ac:dyDescent="0.25">
      <c r="A248" s="160" t="s">
        <v>1469</v>
      </c>
      <c r="B248" s="160" t="s">
        <v>667</v>
      </c>
      <c r="C248" s="160" t="s">
        <v>1469</v>
      </c>
      <c r="D248" s="160" t="s">
        <v>668</v>
      </c>
      <c r="E248" s="160" t="s">
        <v>669</v>
      </c>
      <c r="F248" s="160" t="s">
        <v>670</v>
      </c>
      <c r="G248" s="160" t="s">
        <v>671</v>
      </c>
      <c r="H248" s="161">
        <v>5</v>
      </c>
      <c r="I248" s="160" t="s">
        <v>3365</v>
      </c>
      <c r="J248" s="160">
        <v>1</v>
      </c>
      <c r="K248" s="161">
        <v>2021</v>
      </c>
      <c r="L248" s="169" t="s">
        <v>840</v>
      </c>
      <c r="M248" s="169" t="s">
        <v>889</v>
      </c>
      <c r="N248" s="162" t="s">
        <v>667</v>
      </c>
      <c r="O248" s="160" t="s">
        <v>1470</v>
      </c>
      <c r="P248" s="163" t="s">
        <v>675</v>
      </c>
      <c r="Q248" s="163">
        <v>26731</v>
      </c>
      <c r="R248" s="160">
        <v>5</v>
      </c>
      <c r="S248" s="160"/>
      <c r="T248" s="169"/>
      <c r="U248" s="160"/>
      <c r="V248" s="160"/>
      <c r="W248" s="160"/>
      <c r="X248" s="161">
        <v>0</v>
      </c>
      <c r="Y248" s="161">
        <v>0</v>
      </c>
      <c r="Z248" s="164" t="s">
        <v>676</v>
      </c>
      <c r="AA248" s="165">
        <v>2021</v>
      </c>
      <c r="AB248" s="165">
        <v>11</v>
      </c>
      <c r="AC248" s="165">
        <v>20</v>
      </c>
      <c r="AD248" s="170" t="b">
        <f>IF(ISBLANK(GroupMember[[#This Row],[1. Identifiant interne d’exploitation agricole*]]),"",IF(ISERROR(MATCH(GroupMember[[#This Row],[1. Identifiant interne d’exploitation agricole*]],CertifiedCrop[1. Identifiant interne d’exploitation agricole*],0)),FALSE,TRUE))</f>
        <v>1</v>
      </c>
      <c r="AE248" s="170" t="b">
        <f>IF(ISBLANK(GroupMember[[#This Row],[1. Identifiant interne d’exploitation agricole*]]),"",IF(ISERROR(MATCH(GroupMember[[#This Row],[1. Identifiant interne d’exploitation agricole*]],FarmUnit[1. Identifiant interne d’exploitation agricole*],0)),FALSE,TRUE))</f>
        <v>1</v>
      </c>
      <c r="AF248" s="11" t="str">
        <f t="shared" si="16"/>
        <v>DIOMANDE TIA</v>
      </c>
      <c r="AG248" s="171" t="str">
        <f t="shared" si="17"/>
        <v>20/11/2021</v>
      </c>
      <c r="AH248" s="59">
        <f t="shared" si="15"/>
        <v>5</v>
      </c>
      <c r="AI248" s="57">
        <f t="shared" si="18"/>
        <v>0</v>
      </c>
    </row>
    <row r="249" spans="1:35" ht="13.5" x14ac:dyDescent="0.25">
      <c r="A249" s="160" t="s">
        <v>1471</v>
      </c>
      <c r="B249" s="160" t="s">
        <v>667</v>
      </c>
      <c r="C249" s="160" t="s">
        <v>1471</v>
      </c>
      <c r="D249" s="160" t="s">
        <v>1472</v>
      </c>
      <c r="E249" s="160" t="s">
        <v>669</v>
      </c>
      <c r="F249" s="160" t="s">
        <v>670</v>
      </c>
      <c r="G249" s="160" t="s">
        <v>671</v>
      </c>
      <c r="H249" s="161">
        <v>6</v>
      </c>
      <c r="I249" s="160" t="s">
        <v>3365</v>
      </c>
      <c r="J249" s="160">
        <v>1</v>
      </c>
      <c r="K249" s="161">
        <v>2021</v>
      </c>
      <c r="L249" s="169" t="s">
        <v>1473</v>
      </c>
      <c r="M249" s="169" t="s">
        <v>1474</v>
      </c>
      <c r="N249" s="162" t="s">
        <v>667</v>
      </c>
      <c r="O249" s="160" t="s">
        <v>1475</v>
      </c>
      <c r="P249" s="160" t="s">
        <v>675</v>
      </c>
      <c r="Q249" s="163">
        <v>28031</v>
      </c>
      <c r="R249" s="160">
        <v>7</v>
      </c>
      <c r="S249" s="160"/>
      <c r="T249" s="169"/>
      <c r="U249" s="160"/>
      <c r="V249" s="160"/>
      <c r="W249" s="160"/>
      <c r="X249" s="161">
        <v>0</v>
      </c>
      <c r="Y249" s="161">
        <v>0</v>
      </c>
      <c r="Z249" s="164" t="s">
        <v>676</v>
      </c>
      <c r="AA249" s="165">
        <v>2021</v>
      </c>
      <c r="AB249" s="165">
        <v>11</v>
      </c>
      <c r="AC249" s="165">
        <v>20</v>
      </c>
      <c r="AD249" s="170" t="b">
        <f>IF(ISBLANK(GroupMember[[#This Row],[1. Identifiant interne d’exploitation agricole*]]),"",IF(ISERROR(MATCH(GroupMember[[#This Row],[1. Identifiant interne d’exploitation agricole*]],CertifiedCrop[1. Identifiant interne d’exploitation agricole*],0)),FALSE,TRUE))</f>
        <v>1</v>
      </c>
      <c r="AE249" s="170" t="b">
        <f>IF(ISBLANK(GroupMember[[#This Row],[1. Identifiant interne d’exploitation agricole*]]),"",IF(ISERROR(MATCH(GroupMember[[#This Row],[1. Identifiant interne d’exploitation agricole*]],FarmUnit[1. Identifiant interne d’exploitation agricole*],0)),FALSE,TRUE))</f>
        <v>1</v>
      </c>
      <c r="AF249" s="11" t="str">
        <f t="shared" si="16"/>
        <v>CHERIF TOKPA</v>
      </c>
      <c r="AG249" s="171" t="str">
        <f t="shared" si="17"/>
        <v>20/11/2021</v>
      </c>
      <c r="AH249" s="59">
        <f t="shared" si="15"/>
        <v>5</v>
      </c>
      <c r="AI249" s="57">
        <f t="shared" si="18"/>
        <v>0</v>
      </c>
    </row>
    <row r="250" spans="1:35" ht="13.5" x14ac:dyDescent="0.25">
      <c r="A250" s="160" t="s">
        <v>1476</v>
      </c>
      <c r="B250" s="160" t="s">
        <v>667</v>
      </c>
      <c r="C250" s="160" t="s">
        <v>1476</v>
      </c>
      <c r="D250" s="160" t="s">
        <v>1009</v>
      </c>
      <c r="E250" s="160" t="s">
        <v>669</v>
      </c>
      <c r="F250" s="160" t="s">
        <v>670</v>
      </c>
      <c r="G250" s="160" t="s">
        <v>671</v>
      </c>
      <c r="H250" s="161">
        <v>3</v>
      </c>
      <c r="I250" s="160" t="s">
        <v>3365</v>
      </c>
      <c r="J250" s="160">
        <v>1</v>
      </c>
      <c r="K250" s="161">
        <v>2021</v>
      </c>
      <c r="L250" s="169" t="s">
        <v>1477</v>
      </c>
      <c r="M250" s="169" t="s">
        <v>1478</v>
      </c>
      <c r="N250" s="162" t="s">
        <v>1479</v>
      </c>
      <c r="O250" s="160" t="s">
        <v>1480</v>
      </c>
      <c r="P250" s="160" t="s">
        <v>696</v>
      </c>
      <c r="Q250" s="163">
        <v>33175</v>
      </c>
      <c r="R250" s="160">
        <v>4</v>
      </c>
      <c r="S250" s="160"/>
      <c r="T250" s="169"/>
      <c r="U250" s="160"/>
      <c r="V250" s="160"/>
      <c r="W250" s="160"/>
      <c r="X250" s="161">
        <v>0</v>
      </c>
      <c r="Y250" s="161">
        <v>0</v>
      </c>
      <c r="Z250" s="164" t="s">
        <v>676</v>
      </c>
      <c r="AA250" s="165">
        <v>2021</v>
      </c>
      <c r="AB250" s="165">
        <v>11</v>
      </c>
      <c r="AC250" s="165">
        <v>20</v>
      </c>
      <c r="AD250" s="170" t="b">
        <f>IF(ISBLANK(GroupMember[[#This Row],[1. Identifiant interne d’exploitation agricole*]]),"",IF(ISERROR(MATCH(GroupMember[[#This Row],[1. Identifiant interne d’exploitation agricole*]],CertifiedCrop[1. Identifiant interne d’exploitation agricole*],0)),FALSE,TRUE))</f>
        <v>1</v>
      </c>
      <c r="AE250" s="170" t="b">
        <f>IF(ISBLANK(GroupMember[[#This Row],[1. Identifiant interne d’exploitation agricole*]]),"",IF(ISERROR(MATCH(GroupMember[[#This Row],[1. Identifiant interne d’exploitation agricole*]],FarmUnit[1. Identifiant interne d’exploitation agricole*],0)),FALSE,TRUE))</f>
        <v>1</v>
      </c>
      <c r="AF250" s="11" t="str">
        <f t="shared" si="16"/>
        <v>NIAMIEN AKASSI YOLANDE</v>
      </c>
      <c r="AG250" s="171" t="str">
        <f t="shared" si="17"/>
        <v>20/11/2021</v>
      </c>
      <c r="AH250" s="59">
        <f t="shared" si="15"/>
        <v>5</v>
      </c>
      <c r="AI250" s="57">
        <f t="shared" si="18"/>
        <v>0</v>
      </c>
    </row>
    <row r="251" spans="1:35" ht="13.5" x14ac:dyDescent="0.25">
      <c r="A251" s="160" t="s">
        <v>1481</v>
      </c>
      <c r="B251" s="160" t="s">
        <v>667</v>
      </c>
      <c r="C251" s="160" t="s">
        <v>1481</v>
      </c>
      <c r="D251" s="160" t="s">
        <v>854</v>
      </c>
      <c r="E251" s="160" t="s">
        <v>669</v>
      </c>
      <c r="F251" s="160" t="s">
        <v>670</v>
      </c>
      <c r="G251" s="160" t="s">
        <v>671</v>
      </c>
      <c r="H251" s="161">
        <v>5</v>
      </c>
      <c r="I251" s="160" t="s">
        <v>3365</v>
      </c>
      <c r="J251" s="160">
        <v>1</v>
      </c>
      <c r="K251" s="161">
        <v>2021</v>
      </c>
      <c r="L251" s="169" t="s">
        <v>786</v>
      </c>
      <c r="M251" s="169" t="s">
        <v>764</v>
      </c>
      <c r="N251" s="162" t="s">
        <v>667</v>
      </c>
      <c r="O251" s="160" t="s">
        <v>667</v>
      </c>
      <c r="P251" s="160" t="s">
        <v>675</v>
      </c>
      <c r="Q251" s="163" t="s">
        <v>667</v>
      </c>
      <c r="R251" s="160">
        <v>5</v>
      </c>
      <c r="S251" s="160"/>
      <c r="T251" s="169"/>
      <c r="U251" s="160"/>
      <c r="V251" s="160"/>
      <c r="W251" s="160"/>
      <c r="X251" s="161">
        <v>0</v>
      </c>
      <c r="Y251" s="161">
        <v>0</v>
      </c>
      <c r="Z251" s="164" t="s">
        <v>676</v>
      </c>
      <c r="AA251" s="165">
        <v>2021</v>
      </c>
      <c r="AB251" s="165">
        <v>11</v>
      </c>
      <c r="AC251" s="165">
        <v>21</v>
      </c>
      <c r="AD251" s="170" t="b">
        <f>IF(ISBLANK(GroupMember[[#This Row],[1. Identifiant interne d’exploitation agricole*]]),"",IF(ISERROR(MATCH(GroupMember[[#This Row],[1. Identifiant interne d’exploitation agricole*]],CertifiedCrop[1. Identifiant interne d’exploitation agricole*],0)),FALSE,TRUE))</f>
        <v>1</v>
      </c>
      <c r="AE251" s="170" t="b">
        <f>IF(ISBLANK(GroupMember[[#This Row],[1. Identifiant interne d’exploitation agricole*]]),"",IF(ISERROR(MATCH(GroupMember[[#This Row],[1. Identifiant interne d’exploitation agricole*]],FarmUnit[1. Identifiant interne d’exploitation agricole*],0)),FALSE,TRUE))</f>
        <v>1</v>
      </c>
      <c r="AF251" s="11" t="str">
        <f t="shared" si="16"/>
        <v>DOSSO  SINGO</v>
      </c>
      <c r="AG251" s="171" t="str">
        <f t="shared" si="17"/>
        <v>21/11/2021</v>
      </c>
      <c r="AH251" s="59">
        <f t="shared" si="15"/>
        <v>2</v>
      </c>
      <c r="AI251" s="57">
        <f t="shared" si="18"/>
        <v>0</v>
      </c>
    </row>
    <row r="252" spans="1:35" ht="13.5" x14ac:dyDescent="0.25">
      <c r="A252" s="160" t="s">
        <v>1482</v>
      </c>
      <c r="B252" s="160" t="s">
        <v>667</v>
      </c>
      <c r="C252" s="160" t="s">
        <v>1482</v>
      </c>
      <c r="D252" s="160" t="s">
        <v>854</v>
      </c>
      <c r="E252" s="160" t="s">
        <v>669</v>
      </c>
      <c r="F252" s="160" t="s">
        <v>670</v>
      </c>
      <c r="G252" s="160" t="s">
        <v>671</v>
      </c>
      <c r="H252" s="161">
        <v>5</v>
      </c>
      <c r="I252" s="160" t="s">
        <v>3365</v>
      </c>
      <c r="J252" s="160">
        <v>1</v>
      </c>
      <c r="K252" s="161">
        <v>2021</v>
      </c>
      <c r="L252" s="169" t="s">
        <v>1483</v>
      </c>
      <c r="M252" s="169" t="s">
        <v>1484</v>
      </c>
      <c r="N252" s="162" t="s">
        <v>667</v>
      </c>
      <c r="O252" s="160" t="s">
        <v>667</v>
      </c>
      <c r="P252" s="160" t="s">
        <v>675</v>
      </c>
      <c r="Q252" s="163" t="s">
        <v>667</v>
      </c>
      <c r="R252" s="160">
        <v>5</v>
      </c>
      <c r="S252" s="160"/>
      <c r="T252" s="169"/>
      <c r="U252" s="160"/>
      <c r="V252" s="160"/>
      <c r="W252" s="160"/>
      <c r="X252" s="161">
        <v>0</v>
      </c>
      <c r="Y252" s="161">
        <v>0</v>
      </c>
      <c r="Z252" s="164" t="s">
        <v>676</v>
      </c>
      <c r="AA252" s="165">
        <v>2021</v>
      </c>
      <c r="AB252" s="165">
        <v>11</v>
      </c>
      <c r="AC252" s="165">
        <v>21</v>
      </c>
      <c r="AD252" s="170" t="b">
        <f>IF(ISBLANK(GroupMember[[#This Row],[1. Identifiant interne d’exploitation agricole*]]),"",IF(ISERROR(MATCH(GroupMember[[#This Row],[1. Identifiant interne d’exploitation agricole*]],CertifiedCrop[1. Identifiant interne d’exploitation agricole*],0)),FALSE,TRUE))</f>
        <v>1</v>
      </c>
      <c r="AE252" s="170" t="b">
        <f>IF(ISBLANK(GroupMember[[#This Row],[1. Identifiant interne d’exploitation agricole*]]),"",IF(ISERROR(MATCH(GroupMember[[#This Row],[1. Identifiant interne d’exploitation agricole*]],FarmUnit[1. Identifiant interne d’exploitation agricole*],0)),FALSE,TRUE))</f>
        <v>1</v>
      </c>
      <c r="AF252" s="11" t="str">
        <f t="shared" si="16"/>
        <v>SANOGO  ZOUMANA</v>
      </c>
      <c r="AG252" s="171" t="str">
        <f t="shared" si="17"/>
        <v>21/11/2021</v>
      </c>
      <c r="AH252" s="59">
        <f t="shared" si="15"/>
        <v>2</v>
      </c>
      <c r="AI252" s="57">
        <f t="shared" si="18"/>
        <v>0</v>
      </c>
    </row>
    <row r="253" spans="1:35" ht="13.5" x14ac:dyDescent="0.25">
      <c r="A253" s="160" t="s">
        <v>1485</v>
      </c>
      <c r="B253" s="160" t="s">
        <v>667</v>
      </c>
      <c r="C253" s="1" t="s">
        <v>1485</v>
      </c>
      <c r="D253" s="160" t="s">
        <v>1486</v>
      </c>
      <c r="E253" s="160" t="s">
        <v>669</v>
      </c>
      <c r="F253" s="160" t="s">
        <v>670</v>
      </c>
      <c r="G253" s="160" t="s">
        <v>671</v>
      </c>
      <c r="H253" s="161">
        <v>3</v>
      </c>
      <c r="I253" s="160" t="s">
        <v>3365</v>
      </c>
      <c r="J253" s="160">
        <v>1</v>
      </c>
      <c r="K253" s="161">
        <v>2021</v>
      </c>
      <c r="L253" s="169" t="s">
        <v>1324</v>
      </c>
      <c r="M253" s="169" t="s">
        <v>1058</v>
      </c>
      <c r="N253" s="162" t="s">
        <v>667</v>
      </c>
      <c r="O253" s="160" t="s">
        <v>1487</v>
      </c>
      <c r="P253" s="163" t="s">
        <v>675</v>
      </c>
      <c r="Q253" s="163">
        <v>29528</v>
      </c>
      <c r="R253" s="160">
        <v>4</v>
      </c>
      <c r="S253" s="160"/>
      <c r="T253" s="169"/>
      <c r="U253" s="160"/>
      <c r="V253" s="160"/>
      <c r="W253" s="160"/>
      <c r="X253" s="161">
        <v>0</v>
      </c>
      <c r="Y253" s="161">
        <v>0</v>
      </c>
      <c r="Z253" s="164" t="s">
        <v>1488</v>
      </c>
      <c r="AA253" s="165">
        <v>2021</v>
      </c>
      <c r="AB253" s="165">
        <v>9</v>
      </c>
      <c r="AC253" s="165">
        <v>6</v>
      </c>
      <c r="AD253" s="170" t="b">
        <f>IF(ISBLANK(GroupMember[[#This Row],[1. Identifiant interne d’exploitation agricole*]]),"",IF(ISERROR(MATCH(GroupMember[[#This Row],[1. Identifiant interne d’exploitation agricole*]],CertifiedCrop[1. Identifiant interne d’exploitation agricole*],0)),FALSE,TRUE))</f>
        <v>1</v>
      </c>
      <c r="AE253" s="170" t="b">
        <f>IF(ISBLANK(GroupMember[[#This Row],[1. Identifiant interne d’exploitation agricole*]]),"",IF(ISERROR(MATCH(GroupMember[[#This Row],[1. Identifiant interne d’exploitation agricole*]],FarmUnit[1. Identifiant interne d’exploitation agricole*],0)),FALSE,TRUE))</f>
        <v>1</v>
      </c>
      <c r="AF253" s="11" t="str">
        <f t="shared" si="16"/>
        <v>ZOH GUILLAUME</v>
      </c>
      <c r="AG253" s="171" t="str">
        <f t="shared" si="17"/>
        <v>6/9/2021</v>
      </c>
      <c r="AH253" s="59">
        <f t="shared" si="15"/>
        <v>4</v>
      </c>
      <c r="AI253" s="57">
        <f t="shared" si="18"/>
        <v>0</v>
      </c>
    </row>
    <row r="254" spans="1:35" ht="13.5" x14ac:dyDescent="0.25">
      <c r="A254" s="160" t="s">
        <v>1489</v>
      </c>
      <c r="B254" s="160" t="s">
        <v>667</v>
      </c>
      <c r="C254" s="160" t="s">
        <v>1489</v>
      </c>
      <c r="D254" s="160" t="s">
        <v>1486</v>
      </c>
      <c r="E254" s="160" t="s">
        <v>669</v>
      </c>
      <c r="F254" s="160" t="s">
        <v>670</v>
      </c>
      <c r="G254" s="160" t="s">
        <v>671</v>
      </c>
      <c r="H254" s="161">
        <v>4</v>
      </c>
      <c r="I254" s="160" t="s">
        <v>3365</v>
      </c>
      <c r="J254" s="160">
        <v>1</v>
      </c>
      <c r="K254" s="161">
        <v>2021</v>
      </c>
      <c r="L254" s="169" t="s">
        <v>1490</v>
      </c>
      <c r="M254" s="169" t="s">
        <v>1491</v>
      </c>
      <c r="N254" s="162" t="s">
        <v>1492</v>
      </c>
      <c r="O254" s="160" t="s">
        <v>1493</v>
      </c>
      <c r="P254" s="160" t="s">
        <v>675</v>
      </c>
      <c r="Q254" s="163">
        <v>27046</v>
      </c>
      <c r="R254" s="160">
        <v>3</v>
      </c>
      <c r="S254" s="160"/>
      <c r="T254" s="169"/>
      <c r="U254" s="160"/>
      <c r="V254" s="160"/>
      <c r="W254" s="160"/>
      <c r="X254" s="161">
        <v>0</v>
      </c>
      <c r="Y254" s="161">
        <v>0</v>
      </c>
      <c r="Z254" s="164" t="s">
        <v>1488</v>
      </c>
      <c r="AA254" s="165">
        <v>2021</v>
      </c>
      <c r="AB254" s="165">
        <v>9</v>
      </c>
      <c r="AC254" s="165">
        <v>6</v>
      </c>
      <c r="AD254" s="170" t="b">
        <f>IF(ISBLANK(GroupMember[[#This Row],[1. Identifiant interne d’exploitation agricole*]]),"",IF(ISERROR(MATCH(GroupMember[[#This Row],[1. Identifiant interne d’exploitation agricole*]],CertifiedCrop[1. Identifiant interne d’exploitation agricole*],0)),FALSE,TRUE))</f>
        <v>1</v>
      </c>
      <c r="AE254" s="170" t="b">
        <f>IF(ISBLANK(GroupMember[[#This Row],[1. Identifiant interne d’exploitation agricole*]]),"",IF(ISERROR(MATCH(GroupMember[[#This Row],[1. Identifiant interne d’exploitation agricole*]],FarmUnit[1. Identifiant interne d’exploitation agricole*],0)),FALSE,TRUE))</f>
        <v>1</v>
      </c>
      <c r="AF254" s="11" t="str">
        <f t="shared" si="16"/>
        <v>GOGBE BLE THEODORE</v>
      </c>
      <c r="AG254" s="171" t="str">
        <f t="shared" si="17"/>
        <v>6/9/2021</v>
      </c>
      <c r="AH254" s="59">
        <f t="shared" si="15"/>
        <v>4</v>
      </c>
      <c r="AI254" s="57">
        <f t="shared" si="18"/>
        <v>0</v>
      </c>
    </row>
    <row r="255" spans="1:35" ht="13.5" x14ac:dyDescent="0.25">
      <c r="A255" s="160" t="s">
        <v>1494</v>
      </c>
      <c r="B255" s="160" t="s">
        <v>667</v>
      </c>
      <c r="C255" s="1" t="s">
        <v>1494</v>
      </c>
      <c r="D255" s="160" t="s">
        <v>1486</v>
      </c>
      <c r="E255" s="160" t="s">
        <v>669</v>
      </c>
      <c r="F255" s="160" t="s">
        <v>670</v>
      </c>
      <c r="G255" s="160" t="s">
        <v>671</v>
      </c>
      <c r="H255" s="161">
        <v>7</v>
      </c>
      <c r="I255" s="160" t="s">
        <v>3365</v>
      </c>
      <c r="J255" s="160">
        <v>1</v>
      </c>
      <c r="K255" s="161">
        <v>2021</v>
      </c>
      <c r="L255" s="169" t="s">
        <v>1495</v>
      </c>
      <c r="M255" s="169" t="s">
        <v>1496</v>
      </c>
      <c r="N255" s="162" t="s">
        <v>1497</v>
      </c>
      <c r="O255" s="160" t="s">
        <v>1498</v>
      </c>
      <c r="P255" s="160" t="s">
        <v>675</v>
      </c>
      <c r="Q255" s="163">
        <v>31138</v>
      </c>
      <c r="R255" s="160">
        <v>9</v>
      </c>
      <c r="S255" s="160"/>
      <c r="T255" s="169"/>
      <c r="U255" s="160"/>
      <c r="V255" s="160"/>
      <c r="W255" s="160"/>
      <c r="X255" s="161">
        <v>0</v>
      </c>
      <c r="Y255" s="161">
        <v>0</v>
      </c>
      <c r="Z255" s="164" t="s">
        <v>1488</v>
      </c>
      <c r="AA255" s="165">
        <v>2021</v>
      </c>
      <c r="AB255" s="165">
        <v>9</v>
      </c>
      <c r="AC255" s="165">
        <v>6</v>
      </c>
      <c r="AD255" s="170" t="b">
        <f>IF(ISBLANK(GroupMember[[#This Row],[1. Identifiant interne d’exploitation agricole*]]),"",IF(ISERROR(MATCH(GroupMember[[#This Row],[1. Identifiant interne d’exploitation agricole*]],CertifiedCrop[1. Identifiant interne d’exploitation agricole*],0)),FALSE,TRUE))</f>
        <v>1</v>
      </c>
      <c r="AE255" s="170" t="b">
        <f>IF(ISBLANK(GroupMember[[#This Row],[1. Identifiant interne d’exploitation agricole*]]),"",IF(ISERROR(MATCH(GroupMember[[#This Row],[1. Identifiant interne d’exploitation agricole*]],FarmUnit[1. Identifiant interne d’exploitation agricole*],0)),FALSE,TRUE))</f>
        <v>1</v>
      </c>
      <c r="AF255" s="11" t="str">
        <f t="shared" si="16"/>
        <v>KOSSA DOUO EMMANUEL</v>
      </c>
      <c r="AG255" s="171" t="str">
        <f t="shared" si="17"/>
        <v>6/9/2021</v>
      </c>
      <c r="AH255" s="59">
        <f t="shared" si="15"/>
        <v>4</v>
      </c>
      <c r="AI255" s="57">
        <f t="shared" si="18"/>
        <v>0</v>
      </c>
    </row>
    <row r="256" spans="1:35" ht="13.5" x14ac:dyDescent="0.25">
      <c r="A256" s="160" t="s">
        <v>1499</v>
      </c>
      <c r="B256" s="160" t="s">
        <v>667</v>
      </c>
      <c r="C256" s="160" t="s">
        <v>1499</v>
      </c>
      <c r="D256" s="160" t="s">
        <v>1486</v>
      </c>
      <c r="E256" s="160" t="s">
        <v>669</v>
      </c>
      <c r="F256" s="160" t="s">
        <v>670</v>
      </c>
      <c r="G256" s="160" t="s">
        <v>671</v>
      </c>
      <c r="H256" s="161">
        <v>8</v>
      </c>
      <c r="I256" s="160" t="s">
        <v>3365</v>
      </c>
      <c r="J256" s="160">
        <v>1</v>
      </c>
      <c r="K256" s="161">
        <v>2021</v>
      </c>
      <c r="L256" s="169" t="s">
        <v>790</v>
      </c>
      <c r="M256" s="169" t="s">
        <v>1500</v>
      </c>
      <c r="N256" s="162" t="s">
        <v>1501</v>
      </c>
      <c r="O256" s="160" t="s">
        <v>1502</v>
      </c>
      <c r="P256" s="160" t="s">
        <v>675</v>
      </c>
      <c r="Q256" s="163">
        <v>27600</v>
      </c>
      <c r="R256" s="160">
        <v>9</v>
      </c>
      <c r="S256" s="160"/>
      <c r="T256" s="169"/>
      <c r="U256" s="160"/>
      <c r="V256" s="160"/>
      <c r="W256" s="160"/>
      <c r="X256" s="161">
        <v>0</v>
      </c>
      <c r="Y256" s="161">
        <v>0</v>
      </c>
      <c r="Z256" s="164" t="s">
        <v>1488</v>
      </c>
      <c r="AA256" s="165">
        <v>2021</v>
      </c>
      <c r="AB256" s="165">
        <v>9</v>
      </c>
      <c r="AC256" s="165">
        <v>6</v>
      </c>
      <c r="AD256" s="170" t="b">
        <f>IF(ISBLANK(GroupMember[[#This Row],[1. Identifiant interne d’exploitation agricole*]]),"",IF(ISERROR(MATCH(GroupMember[[#This Row],[1. Identifiant interne d’exploitation agricole*]],CertifiedCrop[1. Identifiant interne d’exploitation agricole*],0)),FALSE,TRUE))</f>
        <v>1</v>
      </c>
      <c r="AE256" s="170" t="b">
        <f>IF(ISBLANK(GroupMember[[#This Row],[1. Identifiant interne d’exploitation agricole*]]),"",IF(ISERROR(MATCH(GroupMember[[#This Row],[1. Identifiant interne d’exploitation agricole*]],FarmUnit[1. Identifiant interne d’exploitation agricole*],0)),FALSE,TRUE))</f>
        <v>1</v>
      </c>
      <c r="AF256" s="11" t="str">
        <f t="shared" si="16"/>
        <v>LOUA GOGBE JEROME</v>
      </c>
      <c r="AG256" s="171" t="str">
        <f t="shared" si="17"/>
        <v>6/9/2021</v>
      </c>
      <c r="AH256" s="59">
        <f t="shared" si="15"/>
        <v>4</v>
      </c>
      <c r="AI256" s="57">
        <f t="shared" si="18"/>
        <v>0</v>
      </c>
    </row>
    <row r="257" spans="1:35" ht="13.5" x14ac:dyDescent="0.25">
      <c r="A257" s="160" t="s">
        <v>1503</v>
      </c>
      <c r="B257" s="160" t="s">
        <v>667</v>
      </c>
      <c r="C257" s="1" t="s">
        <v>1503</v>
      </c>
      <c r="D257" s="160" t="s">
        <v>1486</v>
      </c>
      <c r="E257" s="160" t="s">
        <v>669</v>
      </c>
      <c r="F257" s="160" t="s">
        <v>670</v>
      </c>
      <c r="G257" s="160" t="s">
        <v>671</v>
      </c>
      <c r="H257" s="161">
        <v>4</v>
      </c>
      <c r="I257" s="160" t="s">
        <v>3365</v>
      </c>
      <c r="J257" s="160">
        <v>1</v>
      </c>
      <c r="K257" s="161">
        <v>2021</v>
      </c>
      <c r="L257" s="169" t="s">
        <v>683</v>
      </c>
      <c r="M257" s="169" t="s">
        <v>1504</v>
      </c>
      <c r="N257" s="162" t="s">
        <v>667</v>
      </c>
      <c r="O257" s="160" t="s">
        <v>1505</v>
      </c>
      <c r="P257" s="160" t="s">
        <v>675</v>
      </c>
      <c r="Q257" s="163">
        <v>30317</v>
      </c>
      <c r="R257" s="160">
        <v>4</v>
      </c>
      <c r="S257" s="160"/>
      <c r="T257" s="169"/>
      <c r="U257" s="160"/>
      <c r="V257" s="160"/>
      <c r="W257" s="160"/>
      <c r="X257" s="161">
        <v>0</v>
      </c>
      <c r="Y257" s="161">
        <v>0</v>
      </c>
      <c r="Z257" s="164" t="s">
        <v>1488</v>
      </c>
      <c r="AA257" s="165">
        <v>2021</v>
      </c>
      <c r="AB257" s="165">
        <v>9</v>
      </c>
      <c r="AC257" s="165">
        <v>5</v>
      </c>
      <c r="AD257" s="170" t="b">
        <f>IF(ISBLANK(GroupMember[[#This Row],[1. Identifiant interne d’exploitation agricole*]]),"",IF(ISERROR(MATCH(GroupMember[[#This Row],[1. Identifiant interne d’exploitation agricole*]],CertifiedCrop[1. Identifiant interne d’exploitation agricole*],0)),FALSE,TRUE))</f>
        <v>1</v>
      </c>
      <c r="AE257" s="170" t="b">
        <f>IF(ISBLANK(GroupMember[[#This Row],[1. Identifiant interne d’exploitation agricole*]]),"",IF(ISERROR(MATCH(GroupMember[[#This Row],[1. Identifiant interne d’exploitation agricole*]],FarmUnit[1. Identifiant interne d’exploitation agricole*],0)),FALSE,TRUE))</f>
        <v>1</v>
      </c>
      <c r="AF257" s="11" t="str">
        <f t="shared" si="16"/>
        <v>SOUMAHORO  LOUA GASTON</v>
      </c>
      <c r="AG257" s="171" t="str">
        <f t="shared" si="17"/>
        <v>5/9/2021</v>
      </c>
      <c r="AH257" s="59">
        <f t="shared" si="15"/>
        <v>4</v>
      </c>
      <c r="AI257" s="57">
        <f t="shared" si="18"/>
        <v>0</v>
      </c>
    </row>
    <row r="258" spans="1:35" ht="26.25" x14ac:dyDescent="0.25">
      <c r="A258" s="160" t="s">
        <v>1506</v>
      </c>
      <c r="B258" s="160" t="s">
        <v>667</v>
      </c>
      <c r="C258" s="160" t="s">
        <v>1506</v>
      </c>
      <c r="D258" s="160" t="s">
        <v>1486</v>
      </c>
      <c r="E258" s="160" t="s">
        <v>669</v>
      </c>
      <c r="F258" s="160" t="s">
        <v>670</v>
      </c>
      <c r="G258" s="160" t="s">
        <v>671</v>
      </c>
      <c r="H258" s="161">
        <v>4</v>
      </c>
      <c r="I258" s="160" t="s">
        <v>3365</v>
      </c>
      <c r="J258" s="160">
        <v>1</v>
      </c>
      <c r="K258" s="161">
        <v>2021</v>
      </c>
      <c r="L258" s="169" t="s">
        <v>1145</v>
      </c>
      <c r="M258" s="169" t="s">
        <v>1507</v>
      </c>
      <c r="N258" s="162" t="s">
        <v>667</v>
      </c>
      <c r="O258" s="160" t="s">
        <v>667</v>
      </c>
      <c r="P258" s="160" t="s">
        <v>675</v>
      </c>
      <c r="Q258" s="163" t="s">
        <v>667</v>
      </c>
      <c r="R258" s="160">
        <v>6</v>
      </c>
      <c r="S258" s="160"/>
      <c r="T258" s="169"/>
      <c r="U258" s="160"/>
      <c r="V258" s="160"/>
      <c r="W258" s="160"/>
      <c r="X258" s="161">
        <v>0</v>
      </c>
      <c r="Y258" s="161">
        <v>0</v>
      </c>
      <c r="Z258" s="164" t="s">
        <v>1488</v>
      </c>
      <c r="AA258" s="165">
        <v>2021</v>
      </c>
      <c r="AB258" s="165">
        <v>9</v>
      </c>
      <c r="AC258" s="165">
        <v>5</v>
      </c>
      <c r="AD258" s="170" t="b">
        <f>IF(ISBLANK(GroupMember[[#This Row],[1. Identifiant interne d’exploitation agricole*]]),"",IF(ISERROR(MATCH(GroupMember[[#This Row],[1. Identifiant interne d’exploitation agricole*]],CertifiedCrop[1. Identifiant interne d’exploitation agricole*],0)),FALSE,TRUE))</f>
        <v>1</v>
      </c>
      <c r="AE258" s="170" t="b">
        <f>IF(ISBLANK(GroupMember[[#This Row],[1. Identifiant interne d’exploitation agricole*]]),"",IF(ISERROR(MATCH(GroupMember[[#This Row],[1. Identifiant interne d’exploitation agricole*]],FarmUnit[1. Identifiant interne d’exploitation agricole*],0)),FALSE,TRUE))</f>
        <v>1</v>
      </c>
      <c r="AF258" s="11" t="str">
        <f t="shared" si="16"/>
        <v>SAHI BAKAYOKO (DIGOUALE)</v>
      </c>
      <c r="AG258" s="171" t="str">
        <f t="shared" si="17"/>
        <v>5/9/2021</v>
      </c>
      <c r="AH258" s="59">
        <f t="shared" si="15"/>
        <v>4</v>
      </c>
      <c r="AI258" s="57">
        <f t="shared" si="18"/>
        <v>0</v>
      </c>
    </row>
    <row r="259" spans="1:35" ht="26.25" x14ac:dyDescent="0.25">
      <c r="A259" s="160" t="s">
        <v>1508</v>
      </c>
      <c r="B259" s="160" t="s">
        <v>667</v>
      </c>
      <c r="C259" s="1" t="s">
        <v>1508</v>
      </c>
      <c r="D259" s="160" t="s">
        <v>1486</v>
      </c>
      <c r="E259" s="160" t="s">
        <v>669</v>
      </c>
      <c r="F259" s="160" t="s">
        <v>670</v>
      </c>
      <c r="G259" s="160" t="s">
        <v>671</v>
      </c>
      <c r="H259" s="161">
        <v>7</v>
      </c>
      <c r="I259" s="160" t="s">
        <v>3365</v>
      </c>
      <c r="J259" s="160">
        <v>1</v>
      </c>
      <c r="K259" s="161">
        <v>2021</v>
      </c>
      <c r="L259" s="169" t="s">
        <v>1439</v>
      </c>
      <c r="M259" s="169" t="s">
        <v>1509</v>
      </c>
      <c r="N259" s="162" t="s">
        <v>667</v>
      </c>
      <c r="O259" s="160" t="s">
        <v>1510</v>
      </c>
      <c r="P259" s="160" t="s">
        <v>675</v>
      </c>
      <c r="Q259" s="163" t="s">
        <v>667</v>
      </c>
      <c r="R259" s="160">
        <v>8</v>
      </c>
      <c r="S259" s="160"/>
      <c r="T259" s="169"/>
      <c r="U259" s="160"/>
      <c r="V259" s="160"/>
      <c r="W259" s="160"/>
      <c r="X259" s="161">
        <v>0</v>
      </c>
      <c r="Y259" s="161">
        <v>0</v>
      </c>
      <c r="Z259" s="164" t="s">
        <v>1488</v>
      </c>
      <c r="AA259" s="165">
        <v>2021</v>
      </c>
      <c r="AB259" s="165">
        <v>9</v>
      </c>
      <c r="AC259" s="165">
        <v>5</v>
      </c>
      <c r="AD259" s="170" t="b">
        <f>IF(ISBLANK(GroupMember[[#This Row],[1. Identifiant interne d’exploitation agricole*]]),"",IF(ISERROR(MATCH(GroupMember[[#This Row],[1. Identifiant interne d’exploitation agricole*]],CertifiedCrop[1. Identifiant interne d’exploitation agricole*],0)),FALSE,TRUE))</f>
        <v>1</v>
      </c>
      <c r="AE259" s="170" t="b">
        <f>IF(ISBLANK(GroupMember[[#This Row],[1. Identifiant interne d’exploitation agricole*]]),"",IF(ISERROR(MATCH(GroupMember[[#This Row],[1. Identifiant interne d’exploitation agricole*]],FarmUnit[1. Identifiant interne d’exploitation agricole*],0)),FALSE,TRUE))</f>
        <v>1</v>
      </c>
      <c r="AF259" s="11" t="str">
        <f t="shared" si="16"/>
        <v>KPAN  MAMADOU SOUMAHORO</v>
      </c>
      <c r="AG259" s="171" t="str">
        <f t="shared" si="17"/>
        <v>5/9/2021</v>
      </c>
      <c r="AH259" s="59">
        <f t="shared" ref="AH259:AH322" si="19">COUNTIFS(Z:Z,Z259,AG:AG,AG259)</f>
        <v>4</v>
      </c>
      <c r="AI259" s="57">
        <f t="shared" si="18"/>
        <v>0</v>
      </c>
    </row>
    <row r="260" spans="1:35" ht="13.5" x14ac:dyDescent="0.25">
      <c r="A260" s="160" t="s">
        <v>1511</v>
      </c>
      <c r="B260" s="160" t="s">
        <v>667</v>
      </c>
      <c r="C260" s="160" t="s">
        <v>1511</v>
      </c>
      <c r="D260" s="160" t="s">
        <v>1486</v>
      </c>
      <c r="E260" s="160" t="s">
        <v>669</v>
      </c>
      <c r="F260" s="160" t="s">
        <v>670</v>
      </c>
      <c r="G260" s="160" t="s">
        <v>671</v>
      </c>
      <c r="H260" s="161">
        <v>5</v>
      </c>
      <c r="I260" s="160" t="s">
        <v>3365</v>
      </c>
      <c r="J260" s="160">
        <v>1</v>
      </c>
      <c r="K260" s="161">
        <v>2021</v>
      </c>
      <c r="L260" s="169" t="s">
        <v>1512</v>
      </c>
      <c r="M260" s="169" t="s">
        <v>1513</v>
      </c>
      <c r="N260" s="162" t="s">
        <v>667</v>
      </c>
      <c r="O260" s="160" t="s">
        <v>1514</v>
      </c>
      <c r="P260" s="160" t="s">
        <v>696</v>
      </c>
      <c r="Q260" s="163">
        <v>26756</v>
      </c>
      <c r="R260" s="160">
        <v>4</v>
      </c>
      <c r="S260" s="160"/>
      <c r="T260" s="169"/>
      <c r="U260" s="160"/>
      <c r="V260" s="160"/>
      <c r="W260" s="160"/>
      <c r="X260" s="161">
        <v>0</v>
      </c>
      <c r="Y260" s="161">
        <v>0</v>
      </c>
      <c r="Z260" s="164" t="s">
        <v>1488</v>
      </c>
      <c r="AA260" s="165">
        <v>2021</v>
      </c>
      <c r="AB260" s="165">
        <v>9</v>
      </c>
      <c r="AC260" s="165">
        <v>5</v>
      </c>
      <c r="AD260" s="170" t="b">
        <f>IF(ISBLANK(GroupMember[[#This Row],[1. Identifiant interne d’exploitation agricole*]]),"",IF(ISERROR(MATCH(GroupMember[[#This Row],[1. Identifiant interne d’exploitation agricole*]],CertifiedCrop[1. Identifiant interne d’exploitation agricole*],0)),FALSE,TRUE))</f>
        <v>1</v>
      </c>
      <c r="AE260" s="170" t="b">
        <f>IF(ISBLANK(GroupMember[[#This Row],[1. Identifiant interne d’exploitation agricole*]]),"",IF(ISERROR(MATCH(GroupMember[[#This Row],[1. Identifiant interne d’exploitation agricole*]],FarmUnit[1. Identifiant interne d’exploitation agricole*],0)),FALSE,TRUE))</f>
        <v>1</v>
      </c>
      <c r="AF260" s="11" t="str">
        <f t="shared" si="16"/>
        <v>MANLE GOLOU MASSERIE</v>
      </c>
      <c r="AG260" s="171" t="str">
        <f t="shared" si="17"/>
        <v>5/9/2021</v>
      </c>
      <c r="AH260" s="59">
        <f t="shared" si="19"/>
        <v>4</v>
      </c>
      <c r="AI260" s="57">
        <f t="shared" si="18"/>
        <v>0</v>
      </c>
    </row>
    <row r="261" spans="1:35" ht="13.5" x14ac:dyDescent="0.25">
      <c r="A261" s="160" t="s">
        <v>1515</v>
      </c>
      <c r="B261" s="160" t="s">
        <v>667</v>
      </c>
      <c r="C261" s="1" t="s">
        <v>1515</v>
      </c>
      <c r="D261" s="160" t="s">
        <v>1516</v>
      </c>
      <c r="E261" s="160" t="s">
        <v>669</v>
      </c>
      <c r="F261" s="160" t="s">
        <v>670</v>
      </c>
      <c r="G261" s="160" t="s">
        <v>671</v>
      </c>
      <c r="H261" s="161">
        <v>6</v>
      </c>
      <c r="I261" s="160" t="s">
        <v>3365</v>
      </c>
      <c r="J261" s="160">
        <v>1</v>
      </c>
      <c r="K261" s="161">
        <v>2021</v>
      </c>
      <c r="L261" s="169" t="s">
        <v>713</v>
      </c>
      <c r="M261" s="169" t="s">
        <v>1409</v>
      </c>
      <c r="N261" s="162" t="s">
        <v>667</v>
      </c>
      <c r="O261" s="160" t="s">
        <v>667</v>
      </c>
      <c r="P261" s="160" t="s">
        <v>675</v>
      </c>
      <c r="Q261" s="163" t="s">
        <v>667</v>
      </c>
      <c r="R261" s="160">
        <v>8</v>
      </c>
      <c r="S261" s="160"/>
      <c r="T261" s="169"/>
      <c r="U261" s="160"/>
      <c r="V261" s="160"/>
      <c r="W261" s="160"/>
      <c r="X261" s="161">
        <v>0</v>
      </c>
      <c r="Y261" s="161">
        <v>0</v>
      </c>
      <c r="Z261" s="164" t="s">
        <v>1488</v>
      </c>
      <c r="AA261" s="165">
        <v>2021</v>
      </c>
      <c r="AB261" s="165">
        <v>9</v>
      </c>
      <c r="AC261" s="165">
        <v>4</v>
      </c>
      <c r="AD261" s="170" t="b">
        <f>IF(ISBLANK(GroupMember[[#This Row],[1. Identifiant interne d’exploitation agricole*]]),"",IF(ISERROR(MATCH(GroupMember[[#This Row],[1. Identifiant interne d’exploitation agricole*]],CertifiedCrop[1. Identifiant interne d’exploitation agricole*],0)),FALSE,TRUE))</f>
        <v>1</v>
      </c>
      <c r="AE261" s="170" t="b">
        <f>IF(ISBLANK(GroupMember[[#This Row],[1. Identifiant interne d’exploitation agricole*]]),"",IF(ISERROR(MATCH(GroupMember[[#This Row],[1. Identifiant interne d’exploitation agricole*]],FarmUnit[1. Identifiant interne d’exploitation agricole*],0)),FALSE,TRUE))</f>
        <v>1</v>
      </c>
      <c r="AF261" s="11" t="str">
        <f t="shared" si="16"/>
        <v>BAKAYOKO  VEHI</v>
      </c>
      <c r="AG261" s="171" t="str">
        <f t="shared" si="17"/>
        <v>4/9/2021</v>
      </c>
      <c r="AH261" s="59">
        <f t="shared" si="19"/>
        <v>3</v>
      </c>
      <c r="AI261" s="57">
        <f t="shared" si="18"/>
        <v>0</v>
      </c>
    </row>
    <row r="262" spans="1:35" ht="13.5" x14ac:dyDescent="0.25">
      <c r="A262" s="160" t="s">
        <v>1517</v>
      </c>
      <c r="B262" s="160" t="s">
        <v>667</v>
      </c>
      <c r="C262" s="160" t="s">
        <v>1517</v>
      </c>
      <c r="D262" s="160" t="s">
        <v>1486</v>
      </c>
      <c r="E262" s="160" t="s">
        <v>669</v>
      </c>
      <c r="F262" s="160" t="s">
        <v>670</v>
      </c>
      <c r="G262" s="160" t="s">
        <v>671</v>
      </c>
      <c r="H262" s="161">
        <v>4</v>
      </c>
      <c r="I262" s="160" t="s">
        <v>3365</v>
      </c>
      <c r="J262" s="160">
        <v>1</v>
      </c>
      <c r="K262" s="161">
        <v>2021</v>
      </c>
      <c r="L262" s="169" t="s">
        <v>1518</v>
      </c>
      <c r="M262" s="169" t="s">
        <v>1519</v>
      </c>
      <c r="N262" s="162" t="s">
        <v>1520</v>
      </c>
      <c r="O262" s="160" t="s">
        <v>1521</v>
      </c>
      <c r="P262" s="160" t="s">
        <v>675</v>
      </c>
      <c r="Q262" s="163">
        <v>28962</v>
      </c>
      <c r="R262" s="160">
        <v>3</v>
      </c>
      <c r="S262" s="160"/>
      <c r="T262" s="169"/>
      <c r="U262" s="160"/>
      <c r="V262" s="160"/>
      <c r="W262" s="160"/>
      <c r="X262" s="161">
        <v>0</v>
      </c>
      <c r="Y262" s="161">
        <v>0</v>
      </c>
      <c r="Z262" s="164" t="s">
        <v>1488</v>
      </c>
      <c r="AA262" s="165">
        <v>2021</v>
      </c>
      <c r="AB262" s="165">
        <v>9</v>
      </c>
      <c r="AC262" s="165">
        <v>4</v>
      </c>
      <c r="AD262" s="170" t="b">
        <f>IF(ISBLANK(GroupMember[[#This Row],[1. Identifiant interne d’exploitation agricole*]]),"",IF(ISERROR(MATCH(GroupMember[[#This Row],[1. Identifiant interne d’exploitation agricole*]],CertifiedCrop[1. Identifiant interne d’exploitation agricole*],0)),FALSE,TRUE))</f>
        <v>1</v>
      </c>
      <c r="AE262" s="170" t="b">
        <f>IF(ISBLANK(GroupMember[[#This Row],[1. Identifiant interne d’exploitation agricole*]]),"",IF(ISERROR(MATCH(GroupMember[[#This Row],[1. Identifiant interne d’exploitation agricole*]],FarmUnit[1. Identifiant interne d’exploitation agricole*],0)),FALSE,TRUE))</f>
        <v>1</v>
      </c>
      <c r="AF262" s="11" t="str">
        <f t="shared" si="16"/>
        <v>SABLI VEHI SOPOUDE</v>
      </c>
      <c r="AG262" s="171" t="str">
        <f t="shared" si="17"/>
        <v>4/9/2021</v>
      </c>
      <c r="AH262" s="59">
        <f t="shared" si="19"/>
        <v>3</v>
      </c>
      <c r="AI262" s="57">
        <f t="shared" si="18"/>
        <v>0</v>
      </c>
    </row>
    <row r="263" spans="1:35" ht="13.5" x14ac:dyDescent="0.25">
      <c r="A263" s="160" t="s">
        <v>1522</v>
      </c>
      <c r="B263" s="160" t="s">
        <v>667</v>
      </c>
      <c r="C263" s="160" t="s">
        <v>1522</v>
      </c>
      <c r="D263" s="160" t="s">
        <v>1516</v>
      </c>
      <c r="E263" s="160" t="s">
        <v>669</v>
      </c>
      <c r="F263" s="160" t="s">
        <v>670</v>
      </c>
      <c r="G263" s="160" t="s">
        <v>671</v>
      </c>
      <c r="H263" s="161">
        <v>3</v>
      </c>
      <c r="I263" s="160" t="s">
        <v>3365</v>
      </c>
      <c r="J263" s="160">
        <v>1</v>
      </c>
      <c r="K263" s="161">
        <v>2021</v>
      </c>
      <c r="L263" s="169" t="s">
        <v>1523</v>
      </c>
      <c r="M263" s="169" t="s">
        <v>1524</v>
      </c>
      <c r="N263" s="162" t="s">
        <v>1525</v>
      </c>
      <c r="O263" s="160" t="s">
        <v>1526</v>
      </c>
      <c r="P263" s="160" t="s">
        <v>675</v>
      </c>
      <c r="Q263" s="163">
        <v>28109</v>
      </c>
      <c r="R263" s="160">
        <v>5</v>
      </c>
      <c r="S263" s="160"/>
      <c r="T263" s="169"/>
      <c r="U263" s="160"/>
      <c r="V263" s="160"/>
      <c r="W263" s="160"/>
      <c r="X263" s="161">
        <v>0</v>
      </c>
      <c r="Y263" s="161">
        <v>0</v>
      </c>
      <c r="Z263" s="164" t="s">
        <v>1488</v>
      </c>
      <c r="AA263" s="165">
        <v>2021</v>
      </c>
      <c r="AB263" s="165">
        <v>9</v>
      </c>
      <c r="AC263" s="165">
        <v>4</v>
      </c>
      <c r="AD263" s="170" t="b">
        <f>IF(ISBLANK(GroupMember[[#This Row],[1. Identifiant interne d’exploitation agricole*]]),"",IF(ISERROR(MATCH(GroupMember[[#This Row],[1. Identifiant interne d’exploitation agricole*]],CertifiedCrop[1. Identifiant interne d’exploitation agricole*],0)),FALSE,TRUE))</f>
        <v>1</v>
      </c>
      <c r="AE263" s="170" t="b">
        <f>IF(ISBLANK(GroupMember[[#This Row],[1. Identifiant interne d’exploitation agricole*]]),"",IF(ISERROR(MATCH(GroupMember[[#This Row],[1. Identifiant interne d’exploitation agricole*]],FarmUnit[1. Identifiant interne d’exploitation agricole*],0)),FALSE,TRUE))</f>
        <v>1</v>
      </c>
      <c r="AF263" s="11" t="str">
        <f t="shared" si="16"/>
        <v>GAH NORBERT</v>
      </c>
      <c r="AG263" s="171" t="str">
        <f t="shared" si="17"/>
        <v>4/9/2021</v>
      </c>
      <c r="AH263" s="59">
        <f t="shared" si="19"/>
        <v>3</v>
      </c>
      <c r="AI263" s="57">
        <f t="shared" si="18"/>
        <v>0</v>
      </c>
    </row>
    <row r="264" spans="1:35" ht="13.5" x14ac:dyDescent="0.25">
      <c r="A264" s="160" t="s">
        <v>1527</v>
      </c>
      <c r="B264" s="160" t="s">
        <v>667</v>
      </c>
      <c r="C264" s="1" t="s">
        <v>1527</v>
      </c>
      <c r="D264" s="160" t="s">
        <v>1486</v>
      </c>
      <c r="E264" s="160" t="s">
        <v>669</v>
      </c>
      <c r="F264" s="160" t="s">
        <v>670</v>
      </c>
      <c r="G264" s="160" t="s">
        <v>671</v>
      </c>
      <c r="H264" s="161">
        <v>8.5</v>
      </c>
      <c r="I264" s="160" t="s">
        <v>3365</v>
      </c>
      <c r="J264" s="160">
        <v>1</v>
      </c>
      <c r="K264" s="161">
        <v>2021</v>
      </c>
      <c r="L264" s="169" t="s">
        <v>1528</v>
      </c>
      <c r="M264" s="169" t="s">
        <v>858</v>
      </c>
      <c r="N264" s="162" t="s">
        <v>1529</v>
      </c>
      <c r="O264" s="160" t="s">
        <v>1530</v>
      </c>
      <c r="P264" s="160" t="s">
        <v>675</v>
      </c>
      <c r="Q264" s="163">
        <v>24339</v>
      </c>
      <c r="R264" s="160">
        <v>2</v>
      </c>
      <c r="S264" s="160"/>
      <c r="T264" s="169"/>
      <c r="U264" s="160"/>
      <c r="V264" s="160"/>
      <c r="W264" s="160"/>
      <c r="X264" s="161">
        <v>0</v>
      </c>
      <c r="Y264" s="161">
        <v>0</v>
      </c>
      <c r="Z264" s="164" t="s">
        <v>1488</v>
      </c>
      <c r="AA264" s="165">
        <v>2021</v>
      </c>
      <c r="AB264" s="165">
        <v>9</v>
      </c>
      <c r="AC264" s="165">
        <v>3</v>
      </c>
      <c r="AD264" s="170" t="b">
        <f>IF(ISBLANK(GroupMember[[#This Row],[1. Identifiant interne d’exploitation agricole*]]),"",IF(ISERROR(MATCH(GroupMember[[#This Row],[1. Identifiant interne d’exploitation agricole*]],CertifiedCrop[1. Identifiant interne d’exploitation agricole*],0)),FALSE,TRUE))</f>
        <v>1</v>
      </c>
      <c r="AE264" s="170" t="b">
        <f>IF(ISBLANK(GroupMember[[#This Row],[1. Identifiant interne d’exploitation agricole*]]),"",IF(ISERROR(MATCH(GroupMember[[#This Row],[1. Identifiant interne d’exploitation agricole*]],FarmUnit[1. Identifiant interne d’exploitation agricole*],0)),FALSE,TRUE))</f>
        <v>1</v>
      </c>
      <c r="AF264" s="11" t="str">
        <f t="shared" si="16"/>
        <v>GOHO  TIA PAUL</v>
      </c>
      <c r="AG264" s="171" t="str">
        <f t="shared" si="17"/>
        <v>3/9/2021</v>
      </c>
      <c r="AH264" s="59">
        <f t="shared" si="19"/>
        <v>3</v>
      </c>
      <c r="AI264" s="57">
        <f t="shared" si="18"/>
        <v>0</v>
      </c>
    </row>
    <row r="265" spans="1:35" ht="13.5" x14ac:dyDescent="0.25">
      <c r="A265" s="160" t="s">
        <v>1531</v>
      </c>
      <c r="B265" s="160" t="s">
        <v>667</v>
      </c>
      <c r="C265" s="160" t="s">
        <v>1531</v>
      </c>
      <c r="D265" s="160" t="s">
        <v>1486</v>
      </c>
      <c r="E265" s="160" t="s">
        <v>669</v>
      </c>
      <c r="F265" s="160" t="s">
        <v>670</v>
      </c>
      <c r="G265" s="160" t="s">
        <v>671</v>
      </c>
      <c r="H265" s="161">
        <v>7</v>
      </c>
      <c r="I265" s="160" t="s">
        <v>3365</v>
      </c>
      <c r="J265" s="160">
        <v>1</v>
      </c>
      <c r="K265" s="161">
        <v>2021</v>
      </c>
      <c r="L265" s="169" t="s">
        <v>1532</v>
      </c>
      <c r="M265" s="169" t="s">
        <v>1533</v>
      </c>
      <c r="N265" s="162" t="s">
        <v>667</v>
      </c>
      <c r="O265" s="160" t="s">
        <v>1534</v>
      </c>
      <c r="P265" s="160" t="s">
        <v>675</v>
      </c>
      <c r="Q265" s="163">
        <v>20984</v>
      </c>
      <c r="R265" s="160">
        <v>4</v>
      </c>
      <c r="S265" s="160"/>
      <c r="T265" s="169"/>
      <c r="U265" s="160"/>
      <c r="V265" s="160"/>
      <c r="W265" s="160"/>
      <c r="X265" s="161">
        <v>0</v>
      </c>
      <c r="Y265" s="161">
        <v>0</v>
      </c>
      <c r="Z265" s="164" t="s">
        <v>1488</v>
      </c>
      <c r="AA265" s="165">
        <v>2021</v>
      </c>
      <c r="AB265" s="165">
        <v>9</v>
      </c>
      <c r="AC265" s="165">
        <v>3</v>
      </c>
      <c r="AD265" s="170" t="b">
        <f>IF(ISBLANK(GroupMember[[#This Row],[1. Identifiant interne d’exploitation agricole*]]),"",IF(ISERROR(MATCH(GroupMember[[#This Row],[1. Identifiant interne d’exploitation agricole*]],CertifiedCrop[1. Identifiant interne d’exploitation agricole*],0)),FALSE,TRUE))</f>
        <v>1</v>
      </c>
      <c r="AE265" s="170" t="b">
        <f>IF(ISBLANK(GroupMember[[#This Row],[1. Identifiant interne d’exploitation agricole*]]),"",IF(ISERROR(MATCH(GroupMember[[#This Row],[1. Identifiant interne d’exploitation agricole*]],FarmUnit[1. Identifiant interne d’exploitation agricole*],0)),FALSE,TRUE))</f>
        <v>1</v>
      </c>
      <c r="AF265" s="11" t="str">
        <f t="shared" si="16"/>
        <v>GOH  LAMINE</v>
      </c>
      <c r="AG265" s="171" t="str">
        <f t="shared" si="17"/>
        <v>3/9/2021</v>
      </c>
      <c r="AH265" s="59">
        <f t="shared" si="19"/>
        <v>3</v>
      </c>
      <c r="AI265" s="57">
        <f t="shared" si="18"/>
        <v>0</v>
      </c>
    </row>
    <row r="266" spans="1:35" ht="13.5" x14ac:dyDescent="0.25">
      <c r="A266" s="160" t="s">
        <v>1535</v>
      </c>
      <c r="B266" s="160" t="s">
        <v>667</v>
      </c>
      <c r="C266" s="1" t="s">
        <v>1535</v>
      </c>
      <c r="D266" s="160" t="s">
        <v>1486</v>
      </c>
      <c r="E266" s="160" t="s">
        <v>669</v>
      </c>
      <c r="F266" s="160" t="s">
        <v>670</v>
      </c>
      <c r="G266" s="160" t="s">
        <v>671</v>
      </c>
      <c r="H266" s="161">
        <v>5.5</v>
      </c>
      <c r="I266" s="160" t="s">
        <v>3365</v>
      </c>
      <c r="J266" s="160">
        <v>1</v>
      </c>
      <c r="K266" s="161">
        <v>2021</v>
      </c>
      <c r="L266" s="169" t="s">
        <v>889</v>
      </c>
      <c r="M266" s="169" t="s">
        <v>1536</v>
      </c>
      <c r="N266" s="162" t="s">
        <v>667</v>
      </c>
      <c r="O266" s="160" t="s">
        <v>1537</v>
      </c>
      <c r="P266" s="160" t="s">
        <v>675</v>
      </c>
      <c r="Q266" s="163">
        <v>30666</v>
      </c>
      <c r="R266" s="160">
        <v>3</v>
      </c>
      <c r="S266" s="160"/>
      <c r="T266" s="169"/>
      <c r="U266" s="160"/>
      <c r="V266" s="160"/>
      <c r="W266" s="160"/>
      <c r="X266" s="161">
        <v>0</v>
      </c>
      <c r="Y266" s="161">
        <v>0</v>
      </c>
      <c r="Z266" s="164" t="s">
        <v>1488</v>
      </c>
      <c r="AA266" s="165">
        <v>2021</v>
      </c>
      <c r="AB266" s="165">
        <v>9</v>
      </c>
      <c r="AC266" s="165">
        <v>3</v>
      </c>
      <c r="AD266" s="170" t="b">
        <f>IF(ISBLANK(GroupMember[[#This Row],[1. Identifiant interne d’exploitation agricole*]]),"",IF(ISERROR(MATCH(GroupMember[[#This Row],[1. Identifiant interne d’exploitation agricole*]],CertifiedCrop[1. Identifiant interne d’exploitation agricole*],0)),FALSE,TRUE))</f>
        <v>1</v>
      </c>
      <c r="AE266" s="170" t="b">
        <f>IF(ISBLANK(GroupMember[[#This Row],[1. Identifiant interne d’exploitation agricole*]]),"",IF(ISERROR(MATCH(GroupMember[[#This Row],[1. Identifiant interne d’exploitation agricole*]],FarmUnit[1. Identifiant interne d’exploitation agricole*],0)),FALSE,TRUE))</f>
        <v>1</v>
      </c>
      <c r="AF266" s="11" t="str">
        <f t="shared" si="16"/>
        <v>TIA BASILE</v>
      </c>
      <c r="AG266" s="171" t="str">
        <f t="shared" si="17"/>
        <v>3/9/2021</v>
      </c>
      <c r="AH266" s="59">
        <f t="shared" si="19"/>
        <v>3</v>
      </c>
      <c r="AI266" s="57">
        <f t="shared" si="18"/>
        <v>0</v>
      </c>
    </row>
    <row r="267" spans="1:35" ht="13.5" x14ac:dyDescent="0.25">
      <c r="A267" s="160" t="s">
        <v>1538</v>
      </c>
      <c r="B267" s="160" t="s">
        <v>667</v>
      </c>
      <c r="C267" s="1" t="s">
        <v>1538</v>
      </c>
      <c r="D267" s="160" t="s">
        <v>1516</v>
      </c>
      <c r="E267" s="160" t="s">
        <v>669</v>
      </c>
      <c r="F267" s="160" t="s">
        <v>670</v>
      </c>
      <c r="G267" s="160" t="s">
        <v>671</v>
      </c>
      <c r="H267" s="161">
        <v>2.6</v>
      </c>
      <c r="I267" s="160" t="s">
        <v>3365</v>
      </c>
      <c r="J267" s="160">
        <v>1</v>
      </c>
      <c r="K267" s="161">
        <v>2021</v>
      </c>
      <c r="L267" s="169" t="s">
        <v>790</v>
      </c>
      <c r="M267" s="169" t="s">
        <v>1539</v>
      </c>
      <c r="N267" s="162" t="s">
        <v>1540</v>
      </c>
      <c r="O267" s="160" t="s">
        <v>1541</v>
      </c>
      <c r="P267" s="160" t="s">
        <v>675</v>
      </c>
      <c r="Q267" s="163">
        <v>32121</v>
      </c>
      <c r="R267" s="160">
        <v>5</v>
      </c>
      <c r="S267" s="160"/>
      <c r="T267" s="169"/>
      <c r="U267" s="160"/>
      <c r="V267" s="160"/>
      <c r="W267" s="160"/>
      <c r="X267" s="161">
        <v>0</v>
      </c>
      <c r="Y267" s="161">
        <v>0</v>
      </c>
      <c r="Z267" s="164" t="s">
        <v>1488</v>
      </c>
      <c r="AA267" s="165">
        <v>2021</v>
      </c>
      <c r="AB267" s="165">
        <v>9</v>
      </c>
      <c r="AC267" s="165">
        <v>2</v>
      </c>
      <c r="AD267" s="170" t="b">
        <f>IF(ISBLANK(GroupMember[[#This Row],[1. Identifiant interne d’exploitation agricole*]]),"",IF(ISERROR(MATCH(GroupMember[[#This Row],[1. Identifiant interne d’exploitation agricole*]],CertifiedCrop[1. Identifiant interne d’exploitation agricole*],0)),FALSE,TRUE))</f>
        <v>1</v>
      </c>
      <c r="AE267" s="170" t="b">
        <f>IF(ISBLANK(GroupMember[[#This Row],[1. Identifiant interne d’exploitation agricole*]]),"",IF(ISERROR(MATCH(GroupMember[[#This Row],[1. Identifiant interne d’exploitation agricole*]],FarmUnit[1. Identifiant interne d’exploitation agricole*],0)),FALSE,TRUE))</f>
        <v>1</v>
      </c>
      <c r="AF267" s="11" t="str">
        <f t="shared" si="16"/>
        <v>LOUA TIA RENE</v>
      </c>
      <c r="AG267" s="171" t="str">
        <f t="shared" si="17"/>
        <v>2/9/2021</v>
      </c>
      <c r="AH267" s="59">
        <f t="shared" si="19"/>
        <v>1</v>
      </c>
      <c r="AI267" s="57">
        <f t="shared" si="18"/>
        <v>0</v>
      </c>
    </row>
    <row r="268" spans="1:35" ht="13.5" x14ac:dyDescent="0.25">
      <c r="A268" s="160" t="s">
        <v>1542</v>
      </c>
      <c r="B268" s="160" t="s">
        <v>667</v>
      </c>
      <c r="C268" s="1" t="s">
        <v>1542</v>
      </c>
      <c r="D268" s="160" t="s">
        <v>1516</v>
      </c>
      <c r="E268" s="160" t="s">
        <v>669</v>
      </c>
      <c r="F268" s="160" t="s">
        <v>670</v>
      </c>
      <c r="G268" s="160" t="s">
        <v>671</v>
      </c>
      <c r="H268" s="161">
        <v>7</v>
      </c>
      <c r="I268" s="160" t="s">
        <v>3365</v>
      </c>
      <c r="J268" s="160">
        <v>1</v>
      </c>
      <c r="K268" s="161">
        <v>2021</v>
      </c>
      <c r="L268" s="169" t="s">
        <v>1543</v>
      </c>
      <c r="M268" s="169" t="s">
        <v>1544</v>
      </c>
      <c r="N268" s="162" t="s">
        <v>1545</v>
      </c>
      <c r="O268" s="160" t="s">
        <v>1546</v>
      </c>
      <c r="P268" s="160" t="s">
        <v>675</v>
      </c>
      <c r="Q268" s="163">
        <v>29952</v>
      </c>
      <c r="R268" s="160">
        <v>6</v>
      </c>
      <c r="S268" s="160"/>
      <c r="T268" s="169"/>
      <c r="U268" s="160"/>
      <c r="V268" s="160"/>
      <c r="W268" s="160"/>
      <c r="X268" s="161">
        <v>0</v>
      </c>
      <c r="Y268" s="161">
        <v>0</v>
      </c>
      <c r="Z268" s="164" t="s">
        <v>1488</v>
      </c>
      <c r="AA268" s="165">
        <v>2021</v>
      </c>
      <c r="AB268" s="165">
        <v>9</v>
      </c>
      <c r="AC268" s="165">
        <v>1</v>
      </c>
      <c r="AD268" s="170" t="b">
        <f>IF(ISBLANK(GroupMember[[#This Row],[1. Identifiant interne d’exploitation agricole*]]),"",IF(ISERROR(MATCH(GroupMember[[#This Row],[1. Identifiant interne d’exploitation agricole*]],CertifiedCrop[1. Identifiant interne d’exploitation agricole*],0)),FALSE,TRUE))</f>
        <v>1</v>
      </c>
      <c r="AE268" s="170" t="b">
        <f>IF(ISBLANK(GroupMember[[#This Row],[1. Identifiant interne d’exploitation agricole*]]),"",IF(ISERROR(MATCH(GroupMember[[#This Row],[1. Identifiant interne d’exploitation agricole*]],FarmUnit[1. Identifiant interne d’exploitation agricole*],0)),FALSE,TRUE))</f>
        <v>1</v>
      </c>
      <c r="AF268" s="11" t="str">
        <f t="shared" si="16"/>
        <v>LAYON TIA BONY</v>
      </c>
      <c r="AG268" s="171" t="str">
        <f t="shared" si="17"/>
        <v>1/9/2021</v>
      </c>
      <c r="AH268" s="59">
        <f t="shared" si="19"/>
        <v>1</v>
      </c>
      <c r="AI268" s="57">
        <f t="shared" si="18"/>
        <v>0</v>
      </c>
    </row>
    <row r="269" spans="1:35" ht="13.5" x14ac:dyDescent="0.25">
      <c r="A269" s="160" t="s">
        <v>1547</v>
      </c>
      <c r="B269" s="160" t="s">
        <v>667</v>
      </c>
      <c r="C269" s="1" t="s">
        <v>1547</v>
      </c>
      <c r="D269" s="160" t="s">
        <v>1486</v>
      </c>
      <c r="E269" s="160" t="s">
        <v>669</v>
      </c>
      <c r="F269" s="160" t="s">
        <v>670</v>
      </c>
      <c r="G269" s="160" t="s">
        <v>671</v>
      </c>
      <c r="H269" s="161">
        <v>6</v>
      </c>
      <c r="I269" s="160" t="s">
        <v>3365</v>
      </c>
      <c r="J269" s="160">
        <v>1</v>
      </c>
      <c r="K269" s="161">
        <v>2021</v>
      </c>
      <c r="L269" s="169" t="s">
        <v>717</v>
      </c>
      <c r="M269" s="169" t="s">
        <v>738</v>
      </c>
      <c r="N269" s="162" t="s">
        <v>1548</v>
      </c>
      <c r="O269" s="160" t="s">
        <v>1549</v>
      </c>
      <c r="P269" s="160" t="s">
        <v>675</v>
      </c>
      <c r="Q269" s="163">
        <v>29952</v>
      </c>
      <c r="R269" s="160">
        <v>8</v>
      </c>
      <c r="S269" s="169"/>
      <c r="T269" s="169"/>
      <c r="U269" s="160"/>
      <c r="V269" s="160"/>
      <c r="W269" s="160"/>
      <c r="X269" s="161">
        <v>0</v>
      </c>
      <c r="Y269" s="161">
        <v>0</v>
      </c>
      <c r="Z269" s="164" t="s">
        <v>1488</v>
      </c>
      <c r="AA269" s="165">
        <v>2021</v>
      </c>
      <c r="AB269" s="165">
        <v>10</v>
      </c>
      <c r="AC269" s="165">
        <v>17</v>
      </c>
      <c r="AD269" s="170" t="b">
        <f>IF(ISBLANK(GroupMember[[#This Row],[1. Identifiant interne d’exploitation agricole*]]),"",IF(ISERROR(MATCH(GroupMember[[#This Row],[1. Identifiant interne d’exploitation agricole*]],CertifiedCrop[1. Identifiant interne d’exploitation agricole*],0)),FALSE,TRUE))</f>
        <v>1</v>
      </c>
      <c r="AE269" s="170" t="b">
        <f>IF(ISBLANK(GroupMember[[#This Row],[1. Identifiant interne d’exploitation agricole*]]),"",IF(ISERROR(MATCH(GroupMember[[#This Row],[1. Identifiant interne d’exploitation agricole*]],FarmUnit[1. Identifiant interne d’exploitation agricole*],0)),FALSE,TRUE))</f>
        <v>1</v>
      </c>
      <c r="AF269" s="11" t="str">
        <f t="shared" si="16"/>
        <v>GONDO  BLE</v>
      </c>
      <c r="AG269" s="171" t="str">
        <f t="shared" si="17"/>
        <v>17/10/2021</v>
      </c>
      <c r="AH269" s="59">
        <f t="shared" si="19"/>
        <v>2</v>
      </c>
      <c r="AI269" s="57">
        <f t="shared" si="18"/>
        <v>0</v>
      </c>
    </row>
    <row r="270" spans="1:35" ht="13.5" x14ac:dyDescent="0.25">
      <c r="A270" s="160" t="s">
        <v>1550</v>
      </c>
      <c r="B270" s="160" t="s">
        <v>667</v>
      </c>
      <c r="C270" s="160" t="s">
        <v>1550</v>
      </c>
      <c r="D270" s="160" t="s">
        <v>1486</v>
      </c>
      <c r="E270" s="160" t="s">
        <v>669</v>
      </c>
      <c r="F270" s="160" t="s">
        <v>670</v>
      </c>
      <c r="G270" s="160" t="s">
        <v>671</v>
      </c>
      <c r="H270" s="161">
        <v>4.5</v>
      </c>
      <c r="I270" s="160" t="s">
        <v>3365</v>
      </c>
      <c r="J270" s="160">
        <v>1</v>
      </c>
      <c r="K270" s="161">
        <v>2021</v>
      </c>
      <c r="L270" s="169" t="s">
        <v>1084</v>
      </c>
      <c r="M270" s="169" t="s">
        <v>1551</v>
      </c>
      <c r="N270" s="162" t="s">
        <v>1552</v>
      </c>
      <c r="O270" s="160" t="s">
        <v>1553</v>
      </c>
      <c r="P270" s="160" t="s">
        <v>675</v>
      </c>
      <c r="Q270" s="163">
        <v>29239</v>
      </c>
      <c r="R270" s="160">
        <v>9</v>
      </c>
      <c r="S270" s="169"/>
      <c r="T270" s="169"/>
      <c r="U270" s="160"/>
      <c r="V270" s="160"/>
      <c r="W270" s="160"/>
      <c r="X270" s="161">
        <v>0</v>
      </c>
      <c r="Y270" s="161">
        <v>0</v>
      </c>
      <c r="Z270" s="164" t="s">
        <v>1488</v>
      </c>
      <c r="AA270" s="165">
        <v>2021</v>
      </c>
      <c r="AB270" s="165">
        <v>10</v>
      </c>
      <c r="AC270" s="165">
        <v>17</v>
      </c>
      <c r="AD270" s="170" t="b">
        <f>IF(ISBLANK(GroupMember[[#This Row],[1. Identifiant interne d’exploitation agricole*]]),"",IF(ISERROR(MATCH(GroupMember[[#This Row],[1. Identifiant interne d’exploitation agricole*]],CertifiedCrop[1. Identifiant interne d’exploitation agricole*],0)),FALSE,TRUE))</f>
        <v>1</v>
      </c>
      <c r="AE270" s="170" t="b">
        <f>IF(ISBLANK(GroupMember[[#This Row],[1. Identifiant interne d’exploitation agricole*]]),"",IF(ISERROR(MATCH(GroupMember[[#This Row],[1. Identifiant interne d’exploitation agricole*]],FarmUnit[1. Identifiant interne d’exploitation agricole*],0)),FALSE,TRUE))</f>
        <v>1</v>
      </c>
      <c r="AF270" s="11" t="str">
        <f t="shared" si="16"/>
        <v>LEON RENE</v>
      </c>
      <c r="AG270" s="171" t="str">
        <f t="shared" si="17"/>
        <v>17/10/2021</v>
      </c>
      <c r="AH270" s="59">
        <f t="shared" si="19"/>
        <v>2</v>
      </c>
      <c r="AI270" s="57">
        <f t="shared" si="18"/>
        <v>0</v>
      </c>
    </row>
    <row r="271" spans="1:35" ht="13.5" x14ac:dyDescent="0.25">
      <c r="A271" s="160" t="s">
        <v>1554</v>
      </c>
      <c r="B271" s="160" t="s">
        <v>667</v>
      </c>
      <c r="C271" s="1" t="s">
        <v>1554</v>
      </c>
      <c r="D271" s="160" t="s">
        <v>1486</v>
      </c>
      <c r="E271" s="160" t="s">
        <v>669</v>
      </c>
      <c r="F271" s="160" t="s">
        <v>670</v>
      </c>
      <c r="G271" s="160" t="s">
        <v>671</v>
      </c>
      <c r="H271" s="161">
        <v>4.5</v>
      </c>
      <c r="I271" s="160" t="s">
        <v>3365</v>
      </c>
      <c r="J271" s="160">
        <v>1</v>
      </c>
      <c r="K271" s="161">
        <v>2021</v>
      </c>
      <c r="L271" s="169" t="s">
        <v>1555</v>
      </c>
      <c r="M271" s="169" t="s">
        <v>1556</v>
      </c>
      <c r="N271" s="162" t="s">
        <v>667</v>
      </c>
      <c r="O271" s="160" t="s">
        <v>667</v>
      </c>
      <c r="P271" s="160" t="s">
        <v>696</v>
      </c>
      <c r="Q271" s="163" t="s">
        <v>667</v>
      </c>
      <c r="R271" s="160">
        <v>6</v>
      </c>
      <c r="S271" s="169"/>
      <c r="T271" s="169"/>
      <c r="U271" s="160"/>
      <c r="V271" s="160"/>
      <c r="W271" s="160"/>
      <c r="X271" s="161">
        <v>0</v>
      </c>
      <c r="Y271" s="161">
        <v>0</v>
      </c>
      <c r="Z271" s="164" t="s">
        <v>1488</v>
      </c>
      <c r="AA271" s="165">
        <v>2021</v>
      </c>
      <c r="AB271" s="165">
        <v>9</v>
      </c>
      <c r="AC271" s="165">
        <v>17</v>
      </c>
      <c r="AD271" s="170" t="b">
        <f>IF(ISBLANK(GroupMember[[#This Row],[1. Identifiant interne d’exploitation agricole*]]),"",IF(ISERROR(MATCH(GroupMember[[#This Row],[1. Identifiant interne d’exploitation agricole*]],CertifiedCrop[1. Identifiant interne d’exploitation agricole*],0)),FALSE,TRUE))</f>
        <v>1</v>
      </c>
      <c r="AE271" s="170" t="b">
        <f>IF(ISBLANK(GroupMember[[#This Row],[1. Identifiant interne d’exploitation agricole*]]),"",IF(ISERROR(MATCH(GroupMember[[#This Row],[1. Identifiant interne d’exploitation agricole*]],FarmUnit[1. Identifiant interne d’exploitation agricole*],0)),FALSE,TRUE))</f>
        <v>1</v>
      </c>
      <c r="AF271" s="11" t="str">
        <f t="shared" si="16"/>
        <v>GOUA JACQUELINE</v>
      </c>
      <c r="AG271" s="171" t="str">
        <f t="shared" si="17"/>
        <v>17/9/2021</v>
      </c>
      <c r="AH271" s="59">
        <f t="shared" si="19"/>
        <v>1</v>
      </c>
      <c r="AI271" s="57">
        <f t="shared" si="18"/>
        <v>0</v>
      </c>
    </row>
    <row r="272" spans="1:35" ht="13.5" x14ac:dyDescent="0.25">
      <c r="A272" s="160" t="s">
        <v>1557</v>
      </c>
      <c r="B272" s="160" t="s">
        <v>667</v>
      </c>
      <c r="C272" s="160" t="s">
        <v>1557</v>
      </c>
      <c r="D272" s="160" t="s">
        <v>1486</v>
      </c>
      <c r="E272" s="160" t="s">
        <v>669</v>
      </c>
      <c r="F272" s="160" t="s">
        <v>670</v>
      </c>
      <c r="G272" s="160" t="s">
        <v>671</v>
      </c>
      <c r="H272" s="161">
        <v>6</v>
      </c>
      <c r="I272" s="160" t="s">
        <v>3365</v>
      </c>
      <c r="J272" s="160">
        <v>1</v>
      </c>
      <c r="K272" s="161">
        <v>2021</v>
      </c>
      <c r="L272" s="169" t="s">
        <v>1324</v>
      </c>
      <c r="M272" s="169" t="s">
        <v>1180</v>
      </c>
      <c r="N272" s="162" t="s">
        <v>1558</v>
      </c>
      <c r="O272" s="160" t="s">
        <v>667</v>
      </c>
      <c r="P272" s="160" t="s">
        <v>675</v>
      </c>
      <c r="Q272" s="163" t="s">
        <v>667</v>
      </c>
      <c r="R272" s="160">
        <v>9</v>
      </c>
      <c r="S272" s="169"/>
      <c r="T272" s="169"/>
      <c r="U272" s="160"/>
      <c r="V272" s="160"/>
      <c r="W272" s="160"/>
      <c r="X272" s="161">
        <v>0</v>
      </c>
      <c r="Y272" s="161">
        <v>0</v>
      </c>
      <c r="Z272" s="164" t="s">
        <v>1488</v>
      </c>
      <c r="AA272" s="165">
        <v>2021</v>
      </c>
      <c r="AB272" s="165">
        <v>10</v>
      </c>
      <c r="AC272" s="165">
        <v>16</v>
      </c>
      <c r="AD272" s="170" t="b">
        <f>IF(ISBLANK(GroupMember[[#This Row],[1. Identifiant interne d’exploitation agricole*]]),"",IF(ISERROR(MATCH(GroupMember[[#This Row],[1. Identifiant interne d’exploitation agricole*]],CertifiedCrop[1. Identifiant interne d’exploitation agricole*],0)),FALSE,TRUE))</f>
        <v>1</v>
      </c>
      <c r="AE272" s="170" t="b">
        <f>IF(ISBLANK(GroupMember[[#This Row],[1. Identifiant interne d’exploitation agricole*]]),"",IF(ISERROR(MATCH(GroupMember[[#This Row],[1. Identifiant interne d’exploitation agricole*]],FarmUnit[1. Identifiant interne d’exploitation agricole*],0)),FALSE,TRUE))</f>
        <v>1</v>
      </c>
      <c r="AF272" s="11" t="str">
        <f t="shared" si="16"/>
        <v>ZOH RICHARD</v>
      </c>
      <c r="AG272" s="171" t="str">
        <f t="shared" si="17"/>
        <v>16/10/2021</v>
      </c>
      <c r="AH272" s="59">
        <f t="shared" si="19"/>
        <v>1</v>
      </c>
      <c r="AI272" s="57">
        <f t="shared" si="18"/>
        <v>0</v>
      </c>
    </row>
    <row r="273" spans="1:35" ht="13.5" x14ac:dyDescent="0.25">
      <c r="A273" s="160" t="s">
        <v>1559</v>
      </c>
      <c r="B273" s="160" t="s">
        <v>667</v>
      </c>
      <c r="C273" s="1" t="s">
        <v>1559</v>
      </c>
      <c r="D273" s="160" t="s">
        <v>1486</v>
      </c>
      <c r="E273" s="160" t="s">
        <v>669</v>
      </c>
      <c r="F273" s="160" t="s">
        <v>670</v>
      </c>
      <c r="G273" s="160" t="s">
        <v>671</v>
      </c>
      <c r="H273" s="161">
        <v>10.5</v>
      </c>
      <c r="I273" s="160" t="s">
        <v>3365</v>
      </c>
      <c r="J273" s="160">
        <v>1</v>
      </c>
      <c r="K273" s="161">
        <v>2021</v>
      </c>
      <c r="L273" s="169" t="s">
        <v>1560</v>
      </c>
      <c r="M273" s="169" t="s">
        <v>1561</v>
      </c>
      <c r="N273" s="162" t="s">
        <v>667</v>
      </c>
      <c r="O273" s="160" t="s">
        <v>667</v>
      </c>
      <c r="P273" s="160" t="s">
        <v>675</v>
      </c>
      <c r="Q273" s="163" t="s">
        <v>667</v>
      </c>
      <c r="R273" s="160">
        <v>4</v>
      </c>
      <c r="S273" s="169"/>
      <c r="T273" s="169"/>
      <c r="U273" s="160"/>
      <c r="V273" s="160"/>
      <c r="W273" s="160"/>
      <c r="X273" s="161">
        <v>0</v>
      </c>
      <c r="Y273" s="161">
        <v>0</v>
      </c>
      <c r="Z273" s="164" t="s">
        <v>1488</v>
      </c>
      <c r="AA273" s="165">
        <v>2021</v>
      </c>
      <c r="AB273" s="165">
        <v>9</v>
      </c>
      <c r="AC273" s="165">
        <v>16</v>
      </c>
      <c r="AD273" s="170" t="b">
        <f>IF(ISBLANK(GroupMember[[#This Row],[1. Identifiant interne d’exploitation agricole*]]),"",IF(ISERROR(MATCH(GroupMember[[#This Row],[1. Identifiant interne d’exploitation agricole*]],CertifiedCrop[1. Identifiant interne d’exploitation agricole*],0)),FALSE,TRUE))</f>
        <v>1</v>
      </c>
      <c r="AE273" s="170" t="b">
        <f>IF(ISBLANK(GroupMember[[#This Row],[1. Identifiant interne d’exploitation agricole*]]),"",IF(ISERROR(MATCH(GroupMember[[#This Row],[1. Identifiant interne d’exploitation agricole*]],FarmUnit[1. Identifiant interne d’exploitation agricole*],0)),FALSE,TRUE))</f>
        <v>1</v>
      </c>
      <c r="AF273" s="11" t="str">
        <f t="shared" si="16"/>
        <v>DAMBO  LEON ALPHONSE</v>
      </c>
      <c r="AG273" s="171" t="str">
        <f t="shared" si="17"/>
        <v>16/9/2021</v>
      </c>
      <c r="AH273" s="59">
        <f t="shared" si="19"/>
        <v>2</v>
      </c>
      <c r="AI273" s="57">
        <f t="shared" si="18"/>
        <v>0</v>
      </c>
    </row>
    <row r="274" spans="1:35" ht="13.5" x14ac:dyDescent="0.25">
      <c r="A274" s="160" t="s">
        <v>1562</v>
      </c>
      <c r="B274" s="160" t="s">
        <v>667</v>
      </c>
      <c r="C274" s="160" t="s">
        <v>1562</v>
      </c>
      <c r="D274" s="160" t="s">
        <v>1486</v>
      </c>
      <c r="E274" s="160" t="s">
        <v>669</v>
      </c>
      <c r="F274" s="160" t="s">
        <v>670</v>
      </c>
      <c r="G274" s="160" t="s">
        <v>671</v>
      </c>
      <c r="H274" s="161">
        <v>7</v>
      </c>
      <c r="I274" s="160" t="s">
        <v>3365</v>
      </c>
      <c r="J274" s="160">
        <v>1</v>
      </c>
      <c r="K274" s="161">
        <v>2021</v>
      </c>
      <c r="L274" s="169" t="s">
        <v>1563</v>
      </c>
      <c r="M274" s="169" t="s">
        <v>1564</v>
      </c>
      <c r="N274" s="162" t="s">
        <v>667</v>
      </c>
      <c r="O274" s="160" t="s">
        <v>667</v>
      </c>
      <c r="P274" s="160" t="s">
        <v>675</v>
      </c>
      <c r="Q274" s="163" t="s">
        <v>667</v>
      </c>
      <c r="R274" s="160">
        <v>5</v>
      </c>
      <c r="S274" s="169"/>
      <c r="T274" s="169"/>
      <c r="U274" s="160"/>
      <c r="V274" s="160"/>
      <c r="W274" s="160"/>
      <c r="X274" s="161">
        <v>0</v>
      </c>
      <c r="Y274" s="161">
        <v>0</v>
      </c>
      <c r="Z274" s="164" t="s">
        <v>1488</v>
      </c>
      <c r="AA274" s="165">
        <v>2021</v>
      </c>
      <c r="AB274" s="165">
        <v>9</v>
      </c>
      <c r="AC274" s="165">
        <v>16</v>
      </c>
      <c r="AD274" s="170" t="b">
        <f>IF(ISBLANK(GroupMember[[#This Row],[1. Identifiant interne d’exploitation agricole*]]),"",IF(ISERROR(MATCH(GroupMember[[#This Row],[1. Identifiant interne d’exploitation agricole*]],CertifiedCrop[1. Identifiant interne d’exploitation agricole*],0)),FALSE,TRUE))</f>
        <v>1</v>
      </c>
      <c r="AE274" s="170" t="b">
        <f>IF(ISBLANK(GroupMember[[#This Row],[1. Identifiant interne d’exploitation agricole*]]),"",IF(ISERROR(MATCH(GroupMember[[#This Row],[1. Identifiant interne d’exploitation agricole*]],FarmUnit[1. Identifiant interne d’exploitation agricole*],0)),FALSE,TRUE))</f>
        <v>1</v>
      </c>
      <c r="AF274" s="11" t="str">
        <f t="shared" si="16"/>
        <v>DANH LEON DANIEL</v>
      </c>
      <c r="AG274" s="171" t="str">
        <f t="shared" si="17"/>
        <v>16/9/2021</v>
      </c>
      <c r="AH274" s="59">
        <f t="shared" si="19"/>
        <v>2</v>
      </c>
      <c r="AI274" s="57">
        <f t="shared" si="18"/>
        <v>0</v>
      </c>
    </row>
    <row r="275" spans="1:35" ht="13.5" x14ac:dyDescent="0.25">
      <c r="A275" s="160" t="s">
        <v>1565</v>
      </c>
      <c r="B275" s="160" t="s">
        <v>667</v>
      </c>
      <c r="C275" s="1" t="s">
        <v>1565</v>
      </c>
      <c r="D275" s="160" t="s">
        <v>1566</v>
      </c>
      <c r="E275" s="160" t="s">
        <v>669</v>
      </c>
      <c r="F275" s="160" t="s">
        <v>670</v>
      </c>
      <c r="G275" s="160" t="s">
        <v>671</v>
      </c>
      <c r="H275" s="161">
        <v>10</v>
      </c>
      <c r="I275" s="160" t="s">
        <v>3365</v>
      </c>
      <c r="J275" s="160">
        <v>1</v>
      </c>
      <c r="K275" s="161">
        <v>2021</v>
      </c>
      <c r="L275" s="169" t="s">
        <v>683</v>
      </c>
      <c r="M275" s="169" t="s">
        <v>1567</v>
      </c>
      <c r="N275" s="162" t="s">
        <v>667</v>
      </c>
      <c r="O275" s="160" t="s">
        <v>667</v>
      </c>
      <c r="P275" s="160" t="s">
        <v>675</v>
      </c>
      <c r="Q275" s="163" t="s">
        <v>667</v>
      </c>
      <c r="R275" s="160">
        <v>10</v>
      </c>
      <c r="S275" s="169"/>
      <c r="T275" s="169"/>
      <c r="U275" s="160"/>
      <c r="V275" s="160"/>
      <c r="W275" s="160"/>
      <c r="X275" s="161">
        <v>0</v>
      </c>
      <c r="Y275" s="161">
        <v>0</v>
      </c>
      <c r="Z275" s="164" t="s">
        <v>1488</v>
      </c>
      <c r="AA275" s="165">
        <v>2021</v>
      </c>
      <c r="AB275" s="165">
        <v>10</v>
      </c>
      <c r="AC275" s="165">
        <v>15</v>
      </c>
      <c r="AD275" s="170" t="b">
        <f>IF(ISBLANK(GroupMember[[#This Row],[1. Identifiant interne d’exploitation agricole*]]),"",IF(ISERROR(MATCH(GroupMember[[#This Row],[1. Identifiant interne d’exploitation agricole*]],CertifiedCrop[1. Identifiant interne d’exploitation agricole*],0)),FALSE,TRUE))</f>
        <v>1</v>
      </c>
      <c r="AE275" s="170" t="b">
        <f>IF(ISBLANK(GroupMember[[#This Row],[1. Identifiant interne d’exploitation agricole*]]),"",IF(ISERROR(MATCH(GroupMember[[#This Row],[1. Identifiant interne d’exploitation agricole*]],FarmUnit[1. Identifiant interne d’exploitation agricole*],0)),FALSE,TRUE))</f>
        <v>1</v>
      </c>
      <c r="AF275" s="11" t="str">
        <f t="shared" si="16"/>
        <v>SOUMAHORO  DANH ELVIS</v>
      </c>
      <c r="AG275" s="171" t="str">
        <f t="shared" si="17"/>
        <v>15/10/2021</v>
      </c>
      <c r="AH275" s="59">
        <f t="shared" si="19"/>
        <v>2</v>
      </c>
      <c r="AI275" s="57">
        <f t="shared" si="18"/>
        <v>0</v>
      </c>
    </row>
    <row r="276" spans="1:35" ht="13.5" x14ac:dyDescent="0.25">
      <c r="A276" s="160" t="s">
        <v>1568</v>
      </c>
      <c r="B276" s="160" t="s">
        <v>667</v>
      </c>
      <c r="C276" s="160" t="s">
        <v>1568</v>
      </c>
      <c r="D276" s="160" t="s">
        <v>1566</v>
      </c>
      <c r="E276" s="160" t="s">
        <v>669</v>
      </c>
      <c r="F276" s="160" t="s">
        <v>670</v>
      </c>
      <c r="G276" s="160" t="s">
        <v>671</v>
      </c>
      <c r="H276" s="161">
        <v>4.5</v>
      </c>
      <c r="I276" s="160" t="s">
        <v>3365</v>
      </c>
      <c r="J276" s="160">
        <v>1</v>
      </c>
      <c r="K276" s="161">
        <v>2021</v>
      </c>
      <c r="L276" s="169" t="s">
        <v>845</v>
      </c>
      <c r="M276" s="169" t="s">
        <v>1390</v>
      </c>
      <c r="N276" s="162" t="s">
        <v>667</v>
      </c>
      <c r="O276" s="160" t="s">
        <v>667</v>
      </c>
      <c r="P276" s="160" t="s">
        <v>675</v>
      </c>
      <c r="Q276" s="163" t="s">
        <v>667</v>
      </c>
      <c r="R276" s="160">
        <v>3</v>
      </c>
      <c r="S276" s="169"/>
      <c r="T276" s="169"/>
      <c r="U276" s="160"/>
      <c r="V276" s="160"/>
      <c r="W276" s="160"/>
      <c r="X276" s="161">
        <v>0</v>
      </c>
      <c r="Y276" s="161">
        <v>0</v>
      </c>
      <c r="Z276" s="164" t="s">
        <v>1488</v>
      </c>
      <c r="AA276" s="165">
        <v>2021</v>
      </c>
      <c r="AB276" s="165">
        <v>10</v>
      </c>
      <c r="AC276" s="165">
        <v>15</v>
      </c>
      <c r="AD276" s="170" t="b">
        <f>IF(ISBLANK(GroupMember[[#This Row],[1. Identifiant interne d’exploitation agricole*]]),"",IF(ISERROR(MATCH(GroupMember[[#This Row],[1. Identifiant interne d’exploitation agricole*]],CertifiedCrop[1. Identifiant interne d’exploitation agricole*],0)),FALSE,TRUE))</f>
        <v>1</v>
      </c>
      <c r="AE276" s="170" t="b">
        <f>IF(ISBLANK(GroupMember[[#This Row],[1. Identifiant interne d’exploitation agricole*]]),"",IF(ISERROR(MATCH(GroupMember[[#This Row],[1. Identifiant interne d’exploitation agricole*]],FarmUnit[1. Identifiant interne d’exploitation agricole*],0)),FALSE,TRUE))</f>
        <v>1</v>
      </c>
      <c r="AF276" s="11" t="str">
        <f t="shared" si="16"/>
        <v>TIA  GERARD</v>
      </c>
      <c r="AG276" s="171" t="str">
        <f t="shared" si="17"/>
        <v>15/10/2021</v>
      </c>
      <c r="AH276" s="59">
        <f t="shared" si="19"/>
        <v>2</v>
      </c>
      <c r="AI276" s="57">
        <f t="shared" si="18"/>
        <v>0</v>
      </c>
    </row>
    <row r="277" spans="1:35" ht="13.5" x14ac:dyDescent="0.25">
      <c r="A277" s="160" t="s">
        <v>1569</v>
      </c>
      <c r="B277" s="160" t="s">
        <v>667</v>
      </c>
      <c r="C277" s="160" t="s">
        <v>1569</v>
      </c>
      <c r="D277" s="160" t="s">
        <v>1566</v>
      </c>
      <c r="E277" s="160" t="s">
        <v>669</v>
      </c>
      <c r="F277" s="160" t="s">
        <v>670</v>
      </c>
      <c r="G277" s="160" t="s">
        <v>671</v>
      </c>
      <c r="H277" s="161">
        <v>6</v>
      </c>
      <c r="I277" s="160" t="s">
        <v>3365</v>
      </c>
      <c r="J277" s="160">
        <v>1</v>
      </c>
      <c r="K277" s="161">
        <v>2021</v>
      </c>
      <c r="L277" s="169" t="s">
        <v>786</v>
      </c>
      <c r="M277" s="169" t="s">
        <v>1570</v>
      </c>
      <c r="N277" s="162" t="s">
        <v>667</v>
      </c>
      <c r="O277" s="160" t="s">
        <v>667</v>
      </c>
      <c r="P277" s="160" t="s">
        <v>675</v>
      </c>
      <c r="Q277" s="163" t="s">
        <v>667</v>
      </c>
      <c r="R277" s="160">
        <v>5</v>
      </c>
      <c r="S277" s="169"/>
      <c r="T277" s="169"/>
      <c r="U277" s="160"/>
      <c r="V277" s="160"/>
      <c r="W277" s="160"/>
      <c r="X277" s="161">
        <v>0</v>
      </c>
      <c r="Y277" s="161">
        <v>0</v>
      </c>
      <c r="Z277" s="164" t="s">
        <v>1488</v>
      </c>
      <c r="AA277" s="165">
        <v>2021</v>
      </c>
      <c r="AB277" s="165">
        <v>10</v>
      </c>
      <c r="AC277" s="165">
        <v>14</v>
      </c>
      <c r="AD277" s="170" t="b">
        <f>IF(ISBLANK(GroupMember[[#This Row],[1. Identifiant interne d’exploitation agricole*]]),"",IF(ISERROR(MATCH(GroupMember[[#This Row],[1. Identifiant interne d’exploitation agricole*]],CertifiedCrop[1. Identifiant interne d’exploitation agricole*],0)),FALSE,TRUE))</f>
        <v>1</v>
      </c>
      <c r="AE277" s="170" t="b">
        <f>IF(ISBLANK(GroupMember[[#This Row],[1. Identifiant interne d’exploitation agricole*]]),"",IF(ISERROR(MATCH(GroupMember[[#This Row],[1. Identifiant interne d’exploitation agricole*]],FarmUnit[1. Identifiant interne d’exploitation agricole*],0)),FALSE,TRUE))</f>
        <v>1</v>
      </c>
      <c r="AF277" s="11" t="str">
        <f t="shared" si="16"/>
        <v>DOSSO  YORO MICHEL</v>
      </c>
      <c r="AG277" s="171" t="str">
        <f t="shared" si="17"/>
        <v>14/10/2021</v>
      </c>
      <c r="AH277" s="59">
        <f t="shared" si="19"/>
        <v>3</v>
      </c>
      <c r="AI277" s="57">
        <f t="shared" si="18"/>
        <v>0</v>
      </c>
    </row>
    <row r="278" spans="1:35" ht="13.5" x14ac:dyDescent="0.25">
      <c r="A278" s="160" t="s">
        <v>1571</v>
      </c>
      <c r="B278" s="160" t="s">
        <v>667</v>
      </c>
      <c r="C278" s="1" t="s">
        <v>1571</v>
      </c>
      <c r="D278" s="160" t="s">
        <v>1486</v>
      </c>
      <c r="E278" s="160" t="s">
        <v>669</v>
      </c>
      <c r="F278" s="160" t="s">
        <v>670</v>
      </c>
      <c r="G278" s="160" t="s">
        <v>671</v>
      </c>
      <c r="H278" s="161">
        <v>3</v>
      </c>
      <c r="I278" s="160" t="s">
        <v>3365</v>
      </c>
      <c r="J278" s="160">
        <v>1</v>
      </c>
      <c r="K278" s="161">
        <v>2021</v>
      </c>
      <c r="L278" s="169" t="s">
        <v>713</v>
      </c>
      <c r="M278" s="169" t="s">
        <v>1572</v>
      </c>
      <c r="N278" s="162" t="s">
        <v>667</v>
      </c>
      <c r="O278" s="160" t="s">
        <v>667</v>
      </c>
      <c r="P278" s="160" t="s">
        <v>696</v>
      </c>
      <c r="Q278" s="163" t="s">
        <v>667</v>
      </c>
      <c r="R278" s="160">
        <v>2</v>
      </c>
      <c r="S278" s="169"/>
      <c r="T278" s="169"/>
      <c r="U278" s="160"/>
      <c r="V278" s="160"/>
      <c r="W278" s="160"/>
      <c r="X278" s="161">
        <v>0</v>
      </c>
      <c r="Y278" s="161">
        <v>0</v>
      </c>
      <c r="Z278" s="164" t="s">
        <v>1488</v>
      </c>
      <c r="AA278" s="165">
        <v>2021</v>
      </c>
      <c r="AB278" s="165">
        <v>10</v>
      </c>
      <c r="AC278" s="165">
        <v>14</v>
      </c>
      <c r="AD278" s="170" t="b">
        <f>IF(ISBLANK(GroupMember[[#This Row],[1. Identifiant interne d’exploitation agricole*]]),"",IF(ISERROR(MATCH(GroupMember[[#This Row],[1. Identifiant interne d’exploitation agricole*]],CertifiedCrop[1. Identifiant interne d’exploitation agricole*],0)),FALSE,TRUE))</f>
        <v>1</v>
      </c>
      <c r="AE278" s="170" t="b">
        <f>IF(ISBLANK(GroupMember[[#This Row],[1. Identifiant interne d’exploitation agricole*]]),"",IF(ISERROR(MATCH(GroupMember[[#This Row],[1. Identifiant interne d’exploitation agricole*]],FarmUnit[1. Identifiant interne d’exploitation agricole*],0)),FALSE,TRUE))</f>
        <v>1</v>
      </c>
      <c r="AF278" s="11" t="str">
        <f t="shared" si="16"/>
        <v>BAKAYOKO  HELENE</v>
      </c>
      <c r="AG278" s="171" t="str">
        <f t="shared" si="17"/>
        <v>14/10/2021</v>
      </c>
      <c r="AH278" s="59">
        <f t="shared" si="19"/>
        <v>3</v>
      </c>
      <c r="AI278" s="57">
        <f t="shared" si="18"/>
        <v>0</v>
      </c>
    </row>
    <row r="279" spans="1:35" ht="13.5" x14ac:dyDescent="0.25">
      <c r="A279" s="160" t="s">
        <v>1573</v>
      </c>
      <c r="B279" s="160" t="s">
        <v>667</v>
      </c>
      <c r="C279" s="160" t="s">
        <v>1573</v>
      </c>
      <c r="D279" s="160" t="s">
        <v>1486</v>
      </c>
      <c r="E279" s="160" t="s">
        <v>669</v>
      </c>
      <c r="F279" s="160" t="s">
        <v>670</v>
      </c>
      <c r="G279" s="160" t="s">
        <v>671</v>
      </c>
      <c r="H279" s="161">
        <v>3.5</v>
      </c>
      <c r="I279" s="160" t="s">
        <v>3365</v>
      </c>
      <c r="J279" s="160">
        <v>1</v>
      </c>
      <c r="K279" s="161">
        <v>2021</v>
      </c>
      <c r="L279" s="169" t="s">
        <v>1574</v>
      </c>
      <c r="M279" s="169" t="s">
        <v>1575</v>
      </c>
      <c r="N279" s="162" t="s">
        <v>667</v>
      </c>
      <c r="O279" s="160" t="s">
        <v>1576</v>
      </c>
      <c r="P279" s="160" t="s">
        <v>696</v>
      </c>
      <c r="Q279" s="163">
        <v>30651</v>
      </c>
      <c r="R279" s="160">
        <v>8</v>
      </c>
      <c r="S279" s="169"/>
      <c r="T279" s="169"/>
      <c r="U279" s="160"/>
      <c r="V279" s="160"/>
      <c r="W279" s="160"/>
      <c r="X279" s="161">
        <v>0</v>
      </c>
      <c r="Y279" s="161">
        <v>0</v>
      </c>
      <c r="Z279" s="164" t="s">
        <v>1488</v>
      </c>
      <c r="AA279" s="165">
        <v>2021</v>
      </c>
      <c r="AB279" s="165">
        <v>10</v>
      </c>
      <c r="AC279" s="165">
        <v>14</v>
      </c>
      <c r="AD279" s="170" t="b">
        <f>IF(ISBLANK(GroupMember[[#This Row],[1. Identifiant interne d’exploitation agricole*]]),"",IF(ISERROR(MATCH(GroupMember[[#This Row],[1. Identifiant interne d’exploitation agricole*]],CertifiedCrop[1. Identifiant interne d’exploitation agricole*],0)),FALSE,TRUE))</f>
        <v>1</v>
      </c>
      <c r="AE279" s="170" t="b">
        <f>IF(ISBLANK(GroupMember[[#This Row],[1. Identifiant interne d’exploitation agricole*]]),"",IF(ISERROR(MATCH(GroupMember[[#This Row],[1. Identifiant interne d’exploitation agricole*]],FarmUnit[1. Identifiant interne d’exploitation agricole*],0)),FALSE,TRUE))</f>
        <v>1</v>
      </c>
      <c r="AF279" s="11" t="str">
        <f t="shared" si="16"/>
        <v>LEGNON  FLORE</v>
      </c>
      <c r="AG279" s="171" t="str">
        <f t="shared" si="17"/>
        <v>14/10/2021</v>
      </c>
      <c r="AH279" s="59">
        <f t="shared" si="19"/>
        <v>3</v>
      </c>
      <c r="AI279" s="57">
        <f t="shared" si="18"/>
        <v>0</v>
      </c>
    </row>
    <row r="280" spans="1:35" ht="13.5" x14ac:dyDescent="0.25">
      <c r="A280" s="160" t="s">
        <v>1577</v>
      </c>
      <c r="B280" s="160" t="s">
        <v>667</v>
      </c>
      <c r="C280" s="1" t="s">
        <v>1577</v>
      </c>
      <c r="D280" s="160" t="s">
        <v>1486</v>
      </c>
      <c r="E280" s="160" t="s">
        <v>669</v>
      </c>
      <c r="F280" s="160" t="s">
        <v>670</v>
      </c>
      <c r="G280" s="160" t="s">
        <v>671</v>
      </c>
      <c r="H280" s="161">
        <v>6</v>
      </c>
      <c r="I280" s="160" t="s">
        <v>3365</v>
      </c>
      <c r="J280" s="160">
        <v>1</v>
      </c>
      <c r="K280" s="161">
        <v>2021</v>
      </c>
      <c r="L280" s="169" t="s">
        <v>1578</v>
      </c>
      <c r="M280" s="169" t="s">
        <v>1579</v>
      </c>
      <c r="N280" s="162" t="s">
        <v>667</v>
      </c>
      <c r="O280" s="160" t="s">
        <v>1580</v>
      </c>
      <c r="P280" s="160" t="s">
        <v>696</v>
      </c>
      <c r="Q280" s="163">
        <v>31048</v>
      </c>
      <c r="R280" s="160">
        <v>8</v>
      </c>
      <c r="S280" s="169"/>
      <c r="T280" s="169"/>
      <c r="U280" s="160"/>
      <c r="V280" s="160"/>
      <c r="W280" s="160"/>
      <c r="X280" s="161">
        <v>0</v>
      </c>
      <c r="Y280" s="161">
        <v>0</v>
      </c>
      <c r="Z280" s="164" t="s">
        <v>1488</v>
      </c>
      <c r="AA280" s="165">
        <v>2021</v>
      </c>
      <c r="AB280" s="165">
        <v>10</v>
      </c>
      <c r="AC280" s="165">
        <v>13</v>
      </c>
      <c r="AD280" s="170" t="b">
        <f>IF(ISBLANK(GroupMember[[#This Row],[1. Identifiant interne d’exploitation agricole*]]),"",IF(ISERROR(MATCH(GroupMember[[#This Row],[1. Identifiant interne d’exploitation agricole*]],CertifiedCrop[1. Identifiant interne d’exploitation agricole*],0)),FALSE,TRUE))</f>
        <v>1</v>
      </c>
      <c r="AE280" s="170" t="b">
        <f>IF(ISBLANK(GroupMember[[#This Row],[1. Identifiant interne d’exploitation agricole*]]),"",IF(ISERROR(MATCH(GroupMember[[#This Row],[1. Identifiant interne d’exploitation agricole*]],FarmUnit[1. Identifiant interne d’exploitation agricole*],0)),FALSE,TRUE))</f>
        <v>1</v>
      </c>
      <c r="AF280" s="11" t="str">
        <f t="shared" si="16"/>
        <v>YARA GOUA VIVIANE</v>
      </c>
      <c r="AG280" s="171" t="str">
        <f t="shared" si="17"/>
        <v>13/10/2021</v>
      </c>
      <c r="AH280" s="59">
        <f t="shared" si="19"/>
        <v>3</v>
      </c>
      <c r="AI280" s="57">
        <f t="shared" si="18"/>
        <v>0</v>
      </c>
    </row>
    <row r="281" spans="1:35" ht="13.5" x14ac:dyDescent="0.25">
      <c r="A281" s="160" t="s">
        <v>1581</v>
      </c>
      <c r="B281" s="160" t="s">
        <v>667</v>
      </c>
      <c r="C281" s="160" t="s">
        <v>1581</v>
      </c>
      <c r="D281" s="160" t="s">
        <v>1486</v>
      </c>
      <c r="E281" s="160" t="s">
        <v>669</v>
      </c>
      <c r="F281" s="160" t="s">
        <v>670</v>
      </c>
      <c r="G281" s="160" t="s">
        <v>671</v>
      </c>
      <c r="H281" s="161">
        <v>4</v>
      </c>
      <c r="I281" s="160" t="s">
        <v>3365</v>
      </c>
      <c r="J281" s="160">
        <v>1</v>
      </c>
      <c r="K281" s="161">
        <v>2021</v>
      </c>
      <c r="L281" s="169" t="s">
        <v>1288</v>
      </c>
      <c r="M281" s="169" t="s">
        <v>1582</v>
      </c>
      <c r="N281" s="162" t="s">
        <v>667</v>
      </c>
      <c r="O281" s="160" t="s">
        <v>1583</v>
      </c>
      <c r="P281" s="160" t="s">
        <v>696</v>
      </c>
      <c r="Q281" s="163">
        <v>28491</v>
      </c>
      <c r="R281" s="160">
        <v>7</v>
      </c>
      <c r="S281" s="169"/>
      <c r="T281" s="169"/>
      <c r="U281" s="160"/>
      <c r="V281" s="160"/>
      <c r="W281" s="160"/>
      <c r="X281" s="161">
        <v>0</v>
      </c>
      <c r="Y281" s="161">
        <v>0</v>
      </c>
      <c r="Z281" s="164" t="s">
        <v>1488</v>
      </c>
      <c r="AA281" s="165">
        <v>2021</v>
      </c>
      <c r="AB281" s="165">
        <v>10</v>
      </c>
      <c r="AC281" s="165">
        <v>13</v>
      </c>
      <c r="AD281" s="170" t="b">
        <f>IF(ISBLANK(GroupMember[[#This Row],[1. Identifiant interne d’exploitation agricole*]]),"",IF(ISERROR(MATCH(GroupMember[[#This Row],[1. Identifiant interne d’exploitation agricole*]],CertifiedCrop[1. Identifiant interne d’exploitation agricole*],0)),FALSE,TRUE))</f>
        <v>1</v>
      </c>
      <c r="AE281" s="170" t="b">
        <f>IF(ISBLANK(GroupMember[[#This Row],[1. Identifiant interne d’exploitation agricole*]]),"",IF(ISERROR(MATCH(GroupMember[[#This Row],[1. Identifiant interne d’exploitation agricole*]],FarmUnit[1. Identifiant interne d’exploitation agricole*],0)),FALSE,TRUE))</f>
        <v>1</v>
      </c>
      <c r="AF281" s="11" t="str">
        <f t="shared" si="16"/>
        <v>GOLOU THERESE</v>
      </c>
      <c r="AG281" s="171" t="str">
        <f t="shared" si="17"/>
        <v>13/10/2021</v>
      </c>
      <c r="AH281" s="59">
        <f t="shared" si="19"/>
        <v>3</v>
      </c>
      <c r="AI281" s="57">
        <f t="shared" si="18"/>
        <v>0</v>
      </c>
    </row>
    <row r="282" spans="1:35" ht="13.5" x14ac:dyDescent="0.25">
      <c r="A282" s="160" t="s">
        <v>1584</v>
      </c>
      <c r="B282" s="160" t="s">
        <v>667</v>
      </c>
      <c r="C282" s="1" t="s">
        <v>1584</v>
      </c>
      <c r="D282" s="160" t="s">
        <v>1486</v>
      </c>
      <c r="E282" s="160" t="s">
        <v>669</v>
      </c>
      <c r="F282" s="160" t="s">
        <v>670</v>
      </c>
      <c r="G282" s="160" t="s">
        <v>671</v>
      </c>
      <c r="H282" s="161">
        <v>5</v>
      </c>
      <c r="I282" s="160" t="s">
        <v>3365</v>
      </c>
      <c r="J282" s="160">
        <v>1</v>
      </c>
      <c r="K282" s="161">
        <v>2021</v>
      </c>
      <c r="L282" s="169" t="s">
        <v>1490</v>
      </c>
      <c r="M282" s="169" t="s">
        <v>1585</v>
      </c>
      <c r="N282" s="162" t="s">
        <v>667</v>
      </c>
      <c r="O282" s="160" t="s">
        <v>1586</v>
      </c>
      <c r="P282" s="160" t="s">
        <v>675</v>
      </c>
      <c r="Q282" s="163">
        <v>21551</v>
      </c>
      <c r="R282" s="160">
        <v>4</v>
      </c>
      <c r="S282" s="169"/>
      <c r="T282" s="169"/>
      <c r="U282" s="160"/>
      <c r="V282" s="160"/>
      <c r="W282" s="160"/>
      <c r="X282" s="161">
        <v>0</v>
      </c>
      <c r="Y282" s="161">
        <v>0</v>
      </c>
      <c r="Z282" s="164" t="s">
        <v>1488</v>
      </c>
      <c r="AA282" s="165">
        <v>2021</v>
      </c>
      <c r="AB282" s="165">
        <v>10</v>
      </c>
      <c r="AC282" s="165">
        <v>13</v>
      </c>
      <c r="AD282" s="170" t="b">
        <f>IF(ISBLANK(GroupMember[[#This Row],[1. Identifiant interne d’exploitation agricole*]]),"",IF(ISERROR(MATCH(GroupMember[[#This Row],[1. Identifiant interne d’exploitation agricole*]],CertifiedCrop[1. Identifiant interne d’exploitation agricole*],0)),FALSE,TRUE))</f>
        <v>1</v>
      </c>
      <c r="AE282" s="170" t="b">
        <f>IF(ISBLANK(GroupMember[[#This Row],[1. Identifiant interne d’exploitation agricole*]]),"",IF(ISERROR(MATCH(GroupMember[[#This Row],[1. Identifiant interne d’exploitation agricole*]],FarmUnit[1. Identifiant interne d’exploitation agricole*],0)),FALSE,TRUE))</f>
        <v>1</v>
      </c>
      <c r="AF282" s="11" t="str">
        <f t="shared" si="16"/>
        <v>GOGBE BERNARD</v>
      </c>
      <c r="AG282" s="171" t="str">
        <f t="shared" si="17"/>
        <v>13/10/2021</v>
      </c>
      <c r="AH282" s="59">
        <f t="shared" si="19"/>
        <v>3</v>
      </c>
      <c r="AI282" s="57">
        <f t="shared" si="18"/>
        <v>0</v>
      </c>
    </row>
    <row r="283" spans="1:35" ht="13.5" x14ac:dyDescent="0.25">
      <c r="A283" s="160" t="s">
        <v>1587</v>
      </c>
      <c r="B283" s="160" t="s">
        <v>667</v>
      </c>
      <c r="C283" s="160" t="s">
        <v>1587</v>
      </c>
      <c r="D283" s="160" t="s">
        <v>1486</v>
      </c>
      <c r="E283" s="160" t="s">
        <v>669</v>
      </c>
      <c r="F283" s="160" t="s">
        <v>670</v>
      </c>
      <c r="G283" s="160" t="s">
        <v>671</v>
      </c>
      <c r="H283" s="161">
        <v>7</v>
      </c>
      <c r="I283" s="160" t="s">
        <v>3365</v>
      </c>
      <c r="J283" s="160">
        <v>1</v>
      </c>
      <c r="K283" s="161">
        <v>2021</v>
      </c>
      <c r="L283" s="169" t="s">
        <v>1588</v>
      </c>
      <c r="M283" s="169" t="s">
        <v>1589</v>
      </c>
      <c r="N283" s="162" t="s">
        <v>667</v>
      </c>
      <c r="O283" s="160" t="s">
        <v>1590</v>
      </c>
      <c r="P283" s="160" t="s">
        <v>696</v>
      </c>
      <c r="Q283" s="163">
        <v>32126</v>
      </c>
      <c r="R283" s="160">
        <v>4</v>
      </c>
      <c r="S283" s="169"/>
      <c r="T283" s="169"/>
      <c r="U283" s="160"/>
      <c r="V283" s="160"/>
      <c r="W283" s="160"/>
      <c r="X283" s="161">
        <v>0</v>
      </c>
      <c r="Y283" s="161">
        <v>0</v>
      </c>
      <c r="Z283" s="164" t="s">
        <v>1488</v>
      </c>
      <c r="AA283" s="165">
        <v>2021</v>
      </c>
      <c r="AB283" s="165">
        <v>10</v>
      </c>
      <c r="AC283" s="165">
        <v>12</v>
      </c>
      <c r="AD283" s="170" t="b">
        <f>IF(ISBLANK(GroupMember[[#This Row],[1. Identifiant interne d’exploitation agricole*]]),"",IF(ISERROR(MATCH(GroupMember[[#This Row],[1. Identifiant interne d’exploitation agricole*]],CertifiedCrop[1. Identifiant interne d’exploitation agricole*],0)),FALSE,TRUE))</f>
        <v>1</v>
      </c>
      <c r="AE283" s="170" t="b">
        <f>IF(ISBLANK(GroupMember[[#This Row],[1. Identifiant interne d’exploitation agricole*]]),"",IF(ISERROR(MATCH(GroupMember[[#This Row],[1. Identifiant interne d’exploitation agricole*]],FarmUnit[1. Identifiant interne d’exploitation agricole*],0)),FALSE,TRUE))</f>
        <v>1</v>
      </c>
      <c r="AF283" s="11" t="str">
        <f t="shared" si="16"/>
        <v>GOH SONGO</v>
      </c>
      <c r="AG283" s="171" t="str">
        <f t="shared" si="17"/>
        <v>12/10/2021</v>
      </c>
      <c r="AH283" s="59">
        <f t="shared" si="19"/>
        <v>4</v>
      </c>
      <c r="AI283" s="57">
        <f t="shared" si="18"/>
        <v>0</v>
      </c>
    </row>
    <row r="284" spans="1:35" ht="13.5" x14ac:dyDescent="0.25">
      <c r="A284" s="160" t="s">
        <v>1591</v>
      </c>
      <c r="B284" s="160" t="s">
        <v>667</v>
      </c>
      <c r="C284" s="1" t="s">
        <v>1591</v>
      </c>
      <c r="D284" s="160" t="s">
        <v>1486</v>
      </c>
      <c r="E284" s="160" t="s">
        <v>669</v>
      </c>
      <c r="F284" s="160" t="s">
        <v>670</v>
      </c>
      <c r="G284" s="160" t="s">
        <v>671</v>
      </c>
      <c r="H284" s="161">
        <v>6</v>
      </c>
      <c r="I284" s="160" t="s">
        <v>3365</v>
      </c>
      <c r="J284" s="160">
        <v>1</v>
      </c>
      <c r="K284" s="161">
        <v>2021</v>
      </c>
      <c r="L284" s="169" t="s">
        <v>1409</v>
      </c>
      <c r="M284" s="169" t="s">
        <v>1592</v>
      </c>
      <c r="N284" s="162" t="s">
        <v>1593</v>
      </c>
      <c r="O284" s="160" t="s">
        <v>1594</v>
      </c>
      <c r="P284" s="160" t="s">
        <v>675</v>
      </c>
      <c r="Q284" s="163">
        <v>25569</v>
      </c>
      <c r="R284" s="160">
        <v>4</v>
      </c>
      <c r="S284" s="169"/>
      <c r="T284" s="169"/>
      <c r="U284" s="160"/>
      <c r="V284" s="160"/>
      <c r="W284" s="160"/>
      <c r="X284" s="161">
        <v>0</v>
      </c>
      <c r="Y284" s="161">
        <v>0</v>
      </c>
      <c r="Z284" s="164" t="s">
        <v>1488</v>
      </c>
      <c r="AA284" s="165">
        <v>2021</v>
      </c>
      <c r="AB284" s="165">
        <v>10</v>
      </c>
      <c r="AC284" s="165">
        <v>12</v>
      </c>
      <c r="AD284" s="170" t="b">
        <f>IF(ISBLANK(GroupMember[[#This Row],[1. Identifiant interne d’exploitation agricole*]]),"",IF(ISERROR(MATCH(GroupMember[[#This Row],[1. Identifiant interne d’exploitation agricole*]],CertifiedCrop[1. Identifiant interne d’exploitation agricole*],0)),FALSE,TRUE))</f>
        <v>1</v>
      </c>
      <c r="AE284" s="170" t="b">
        <f>IF(ISBLANK(GroupMember[[#This Row],[1. Identifiant interne d’exploitation agricole*]]),"",IF(ISERROR(MATCH(GroupMember[[#This Row],[1. Identifiant interne d’exploitation agricole*]],FarmUnit[1. Identifiant interne d’exploitation agricole*],0)),FALSE,TRUE))</f>
        <v>1</v>
      </c>
      <c r="AF284" s="11" t="str">
        <f t="shared" si="16"/>
        <v>VEHI SOPOUDE</v>
      </c>
      <c r="AG284" s="171" t="str">
        <f t="shared" si="17"/>
        <v>12/10/2021</v>
      </c>
      <c r="AH284" s="59">
        <f t="shared" si="19"/>
        <v>4</v>
      </c>
      <c r="AI284" s="57">
        <f t="shared" si="18"/>
        <v>0</v>
      </c>
    </row>
    <row r="285" spans="1:35" ht="13.5" x14ac:dyDescent="0.25">
      <c r="A285" s="160" t="s">
        <v>1595</v>
      </c>
      <c r="B285" s="160" t="s">
        <v>667</v>
      </c>
      <c r="C285" s="160" t="s">
        <v>1595</v>
      </c>
      <c r="D285" s="160" t="s">
        <v>1486</v>
      </c>
      <c r="E285" s="160" t="s">
        <v>669</v>
      </c>
      <c r="F285" s="160" t="s">
        <v>670</v>
      </c>
      <c r="G285" s="160" t="s">
        <v>671</v>
      </c>
      <c r="H285" s="161">
        <v>4</v>
      </c>
      <c r="I285" s="160" t="s">
        <v>3365</v>
      </c>
      <c r="J285" s="160">
        <v>1</v>
      </c>
      <c r="K285" s="161">
        <v>2021</v>
      </c>
      <c r="L285" s="169" t="s">
        <v>1596</v>
      </c>
      <c r="M285" s="169" t="s">
        <v>1597</v>
      </c>
      <c r="N285" s="162" t="s">
        <v>1598</v>
      </c>
      <c r="O285" s="160" t="s">
        <v>1599</v>
      </c>
      <c r="P285" s="160" t="s">
        <v>696</v>
      </c>
      <c r="Q285" s="163">
        <v>23468</v>
      </c>
      <c r="R285" s="160">
        <v>7</v>
      </c>
      <c r="S285" s="169"/>
      <c r="T285" s="169"/>
      <c r="U285" s="160"/>
      <c r="V285" s="160"/>
      <c r="W285" s="160"/>
      <c r="X285" s="161">
        <v>0</v>
      </c>
      <c r="Y285" s="161">
        <v>0</v>
      </c>
      <c r="Z285" s="164" t="s">
        <v>1488</v>
      </c>
      <c r="AA285" s="165">
        <v>2021</v>
      </c>
      <c r="AB285" s="165">
        <v>10</v>
      </c>
      <c r="AC285" s="165">
        <v>12</v>
      </c>
      <c r="AD285" s="170" t="b">
        <f>IF(ISBLANK(GroupMember[[#This Row],[1. Identifiant interne d’exploitation agricole*]]),"",IF(ISERROR(MATCH(GroupMember[[#This Row],[1. Identifiant interne d’exploitation agricole*]],CertifiedCrop[1. Identifiant interne d’exploitation agricole*],0)),FALSE,TRUE))</f>
        <v>1</v>
      </c>
      <c r="AE285" s="170" t="b">
        <f>IF(ISBLANK(GroupMember[[#This Row],[1. Identifiant interne d’exploitation agricole*]]),"",IF(ISERROR(MATCH(GroupMember[[#This Row],[1. Identifiant interne d’exploitation agricole*]],FarmUnit[1. Identifiant interne d’exploitation agricole*],0)),FALSE,TRUE))</f>
        <v>1</v>
      </c>
      <c r="AF285" s="11" t="str">
        <f t="shared" si="16"/>
        <v>GOUANIN ALBERTINE</v>
      </c>
      <c r="AG285" s="171" t="str">
        <f t="shared" si="17"/>
        <v>12/10/2021</v>
      </c>
      <c r="AH285" s="59">
        <f t="shared" si="19"/>
        <v>4</v>
      </c>
      <c r="AI285" s="57">
        <f t="shared" si="18"/>
        <v>0</v>
      </c>
    </row>
    <row r="286" spans="1:35" ht="13.5" x14ac:dyDescent="0.25">
      <c r="A286" s="160" t="s">
        <v>1600</v>
      </c>
      <c r="B286" s="160" t="s">
        <v>667</v>
      </c>
      <c r="C286" s="1" t="s">
        <v>1600</v>
      </c>
      <c r="D286" s="160" t="s">
        <v>1486</v>
      </c>
      <c r="E286" s="160" t="s">
        <v>669</v>
      </c>
      <c r="F286" s="160" t="s">
        <v>670</v>
      </c>
      <c r="G286" s="160" t="s">
        <v>671</v>
      </c>
      <c r="H286" s="161">
        <v>5</v>
      </c>
      <c r="I286" s="160" t="s">
        <v>3365</v>
      </c>
      <c r="J286" s="160">
        <v>1</v>
      </c>
      <c r="K286" s="161">
        <v>2021</v>
      </c>
      <c r="L286" s="169" t="s">
        <v>1145</v>
      </c>
      <c r="M286" s="169" t="s">
        <v>1226</v>
      </c>
      <c r="N286" s="162" t="s">
        <v>1601</v>
      </c>
      <c r="O286" s="160" t="s">
        <v>1602</v>
      </c>
      <c r="P286" s="160" t="s">
        <v>675</v>
      </c>
      <c r="Q286" s="163">
        <v>24873</v>
      </c>
      <c r="R286" s="160">
        <v>7</v>
      </c>
      <c r="S286" s="169"/>
      <c r="T286" s="169"/>
      <c r="U286" s="160"/>
      <c r="V286" s="160"/>
      <c r="W286" s="160"/>
      <c r="X286" s="161">
        <v>0</v>
      </c>
      <c r="Y286" s="161">
        <v>0</v>
      </c>
      <c r="Z286" s="164" t="s">
        <v>1488</v>
      </c>
      <c r="AA286" s="165">
        <v>2021</v>
      </c>
      <c r="AB286" s="165">
        <v>10</v>
      </c>
      <c r="AC286" s="165">
        <v>11</v>
      </c>
      <c r="AD286" s="170" t="b">
        <f>IF(ISBLANK(GroupMember[[#This Row],[1. Identifiant interne d’exploitation agricole*]]),"",IF(ISERROR(MATCH(GroupMember[[#This Row],[1. Identifiant interne d’exploitation agricole*]],CertifiedCrop[1. Identifiant interne d’exploitation agricole*],0)),FALSE,TRUE))</f>
        <v>1</v>
      </c>
      <c r="AE286" s="170" t="b">
        <f>IF(ISBLANK(GroupMember[[#This Row],[1. Identifiant interne d’exploitation agricole*]]),"",IF(ISERROR(MATCH(GroupMember[[#This Row],[1. Identifiant interne d’exploitation agricole*]],FarmUnit[1. Identifiant interne d’exploitation agricole*],0)),FALSE,TRUE))</f>
        <v>1</v>
      </c>
      <c r="AF286" s="11" t="str">
        <f t="shared" si="16"/>
        <v>SAHI DENIS</v>
      </c>
      <c r="AG286" s="171" t="str">
        <f t="shared" si="17"/>
        <v>11/10/2021</v>
      </c>
      <c r="AH286" s="59">
        <f t="shared" si="19"/>
        <v>3</v>
      </c>
      <c r="AI286" s="57">
        <f t="shared" si="18"/>
        <v>0</v>
      </c>
    </row>
    <row r="287" spans="1:35" ht="13.5" x14ac:dyDescent="0.25">
      <c r="A287" s="160" t="s">
        <v>1603</v>
      </c>
      <c r="B287" s="160" t="s">
        <v>667</v>
      </c>
      <c r="C287" s="160" t="s">
        <v>1603</v>
      </c>
      <c r="D287" s="160" t="s">
        <v>1486</v>
      </c>
      <c r="E287" s="160" t="s">
        <v>669</v>
      </c>
      <c r="F287" s="160" t="s">
        <v>670</v>
      </c>
      <c r="G287" s="160" t="s">
        <v>671</v>
      </c>
      <c r="H287" s="161">
        <v>4</v>
      </c>
      <c r="I287" s="160" t="s">
        <v>3365</v>
      </c>
      <c r="J287" s="160">
        <v>1</v>
      </c>
      <c r="K287" s="161">
        <v>2021</v>
      </c>
      <c r="L287" s="169" t="s">
        <v>1324</v>
      </c>
      <c r="M287" s="169" t="s">
        <v>806</v>
      </c>
      <c r="N287" s="162" t="s">
        <v>1604</v>
      </c>
      <c r="O287" s="160" t="s">
        <v>1605</v>
      </c>
      <c r="P287" s="160" t="s">
        <v>675</v>
      </c>
      <c r="Q287" s="163">
        <v>27650</v>
      </c>
      <c r="R287" s="160">
        <v>4</v>
      </c>
      <c r="S287" s="169"/>
      <c r="T287" s="169"/>
      <c r="U287" s="160"/>
      <c r="V287" s="160"/>
      <c r="W287" s="160"/>
      <c r="X287" s="161">
        <v>0</v>
      </c>
      <c r="Y287" s="161">
        <v>0</v>
      </c>
      <c r="Z287" s="164" t="s">
        <v>1488</v>
      </c>
      <c r="AA287" s="165">
        <v>2021</v>
      </c>
      <c r="AB287" s="165">
        <v>10</v>
      </c>
      <c r="AC287" s="165">
        <v>11</v>
      </c>
      <c r="AD287" s="170" t="b">
        <f>IF(ISBLANK(GroupMember[[#This Row],[1. Identifiant interne d’exploitation agricole*]]),"",IF(ISERROR(MATCH(GroupMember[[#This Row],[1. Identifiant interne d’exploitation agricole*]],CertifiedCrop[1. Identifiant interne d’exploitation agricole*],0)),FALSE,TRUE))</f>
        <v>1</v>
      </c>
      <c r="AE287" s="170" t="b">
        <f>IF(ISBLANK(GroupMember[[#This Row],[1. Identifiant interne d’exploitation agricole*]]),"",IF(ISERROR(MATCH(GroupMember[[#This Row],[1. Identifiant interne d’exploitation agricole*]],FarmUnit[1. Identifiant interne d’exploitation agricole*],0)),FALSE,TRUE))</f>
        <v>1</v>
      </c>
      <c r="AF287" s="11" t="str">
        <f t="shared" si="16"/>
        <v>ZOH KONE</v>
      </c>
      <c r="AG287" s="171" t="str">
        <f t="shared" si="17"/>
        <v>11/10/2021</v>
      </c>
      <c r="AH287" s="59">
        <f t="shared" si="19"/>
        <v>3</v>
      </c>
      <c r="AI287" s="57">
        <f t="shared" si="18"/>
        <v>0</v>
      </c>
    </row>
    <row r="288" spans="1:35" ht="13.5" x14ac:dyDescent="0.25">
      <c r="A288" s="160" t="s">
        <v>1606</v>
      </c>
      <c r="B288" s="160" t="s">
        <v>667</v>
      </c>
      <c r="C288" s="1" t="s">
        <v>1606</v>
      </c>
      <c r="D288" s="160" t="s">
        <v>1486</v>
      </c>
      <c r="E288" s="160" t="s">
        <v>669</v>
      </c>
      <c r="F288" s="160" t="s">
        <v>670</v>
      </c>
      <c r="G288" s="160" t="s">
        <v>671</v>
      </c>
      <c r="H288" s="161">
        <v>7</v>
      </c>
      <c r="I288" s="160" t="s">
        <v>3365</v>
      </c>
      <c r="J288" s="160">
        <v>1</v>
      </c>
      <c r="K288" s="161">
        <v>2021</v>
      </c>
      <c r="L288" s="169" t="s">
        <v>1607</v>
      </c>
      <c r="M288" s="169" t="s">
        <v>1608</v>
      </c>
      <c r="N288" s="162" t="s">
        <v>1609</v>
      </c>
      <c r="O288" s="160" t="s">
        <v>1610</v>
      </c>
      <c r="P288" s="160" t="s">
        <v>675</v>
      </c>
      <c r="Q288" s="163">
        <v>29221</v>
      </c>
      <c r="R288" s="160">
        <v>9</v>
      </c>
      <c r="S288" s="169"/>
      <c r="T288" s="169"/>
      <c r="U288" s="160"/>
      <c r="V288" s="160"/>
      <c r="W288" s="160"/>
      <c r="X288" s="161">
        <v>0</v>
      </c>
      <c r="Y288" s="161">
        <v>0</v>
      </c>
      <c r="Z288" s="164" t="s">
        <v>1488</v>
      </c>
      <c r="AA288" s="165">
        <v>2021</v>
      </c>
      <c r="AB288" s="165">
        <v>10</v>
      </c>
      <c r="AC288" s="165">
        <v>11</v>
      </c>
      <c r="AD288" s="170" t="b">
        <f>IF(ISBLANK(GroupMember[[#This Row],[1. Identifiant interne d’exploitation agricole*]]),"",IF(ISERROR(MATCH(GroupMember[[#This Row],[1. Identifiant interne d’exploitation agricole*]],CertifiedCrop[1. Identifiant interne d’exploitation agricole*],0)),FALSE,TRUE))</f>
        <v>1</v>
      </c>
      <c r="AE288" s="170" t="b">
        <f>IF(ISBLANK(GroupMember[[#This Row],[1. Identifiant interne d’exploitation agricole*]]),"",IF(ISERROR(MATCH(GroupMember[[#This Row],[1. Identifiant interne d’exploitation agricole*]],FarmUnit[1. Identifiant interne d’exploitation agricole*],0)),FALSE,TRUE))</f>
        <v>1</v>
      </c>
      <c r="AF288" s="11" t="str">
        <f t="shared" si="16"/>
        <v>GBOGBO ANDERSON</v>
      </c>
      <c r="AG288" s="171" t="str">
        <f t="shared" si="17"/>
        <v>11/10/2021</v>
      </c>
      <c r="AH288" s="59">
        <f t="shared" si="19"/>
        <v>3</v>
      </c>
      <c r="AI288" s="57">
        <f t="shared" si="18"/>
        <v>0</v>
      </c>
    </row>
    <row r="289" spans="1:35" ht="13.5" x14ac:dyDescent="0.25">
      <c r="A289" s="160" t="s">
        <v>1611</v>
      </c>
      <c r="B289" s="160" t="s">
        <v>667</v>
      </c>
      <c r="C289" s="160" t="s">
        <v>1611</v>
      </c>
      <c r="D289" s="160" t="s">
        <v>1486</v>
      </c>
      <c r="E289" s="160" t="s">
        <v>669</v>
      </c>
      <c r="F289" s="160" t="s">
        <v>670</v>
      </c>
      <c r="G289" s="160" t="s">
        <v>671</v>
      </c>
      <c r="H289" s="161">
        <v>6</v>
      </c>
      <c r="I289" s="160" t="s">
        <v>3365</v>
      </c>
      <c r="J289" s="160">
        <v>1</v>
      </c>
      <c r="K289" s="161">
        <v>2021</v>
      </c>
      <c r="L289" s="169" t="s">
        <v>1324</v>
      </c>
      <c r="M289" s="169" t="s">
        <v>1018</v>
      </c>
      <c r="N289" s="162" t="s">
        <v>1612</v>
      </c>
      <c r="O289" s="160" t="s">
        <v>1613</v>
      </c>
      <c r="P289" s="160" t="s">
        <v>675</v>
      </c>
      <c r="Q289" s="163">
        <v>21916</v>
      </c>
      <c r="R289" s="160">
        <v>7</v>
      </c>
      <c r="S289" s="169"/>
      <c r="T289" s="169"/>
      <c r="U289" s="160"/>
      <c r="V289" s="160"/>
      <c r="W289" s="160"/>
      <c r="X289" s="161">
        <v>0</v>
      </c>
      <c r="Y289" s="161">
        <v>0</v>
      </c>
      <c r="Z289" s="164" t="s">
        <v>1488</v>
      </c>
      <c r="AA289" s="165">
        <v>2021</v>
      </c>
      <c r="AB289" s="165">
        <v>10</v>
      </c>
      <c r="AC289" s="165">
        <v>9</v>
      </c>
      <c r="AD289" s="170" t="b">
        <f>IF(ISBLANK(GroupMember[[#This Row],[1. Identifiant interne d’exploitation agricole*]]),"",IF(ISERROR(MATCH(GroupMember[[#This Row],[1. Identifiant interne d’exploitation agricole*]],CertifiedCrop[1. Identifiant interne d’exploitation agricole*],0)),FALSE,TRUE))</f>
        <v>1</v>
      </c>
      <c r="AE289" s="170" t="b">
        <f>IF(ISBLANK(GroupMember[[#This Row],[1. Identifiant interne d’exploitation agricole*]]),"",IF(ISERROR(MATCH(GroupMember[[#This Row],[1. Identifiant interne d’exploitation agricole*]],FarmUnit[1. Identifiant interne d’exploitation agricole*],0)),FALSE,TRUE))</f>
        <v>1</v>
      </c>
      <c r="AF289" s="11" t="str">
        <f t="shared" si="16"/>
        <v>ZOH ANDRE</v>
      </c>
      <c r="AG289" s="171" t="str">
        <f t="shared" si="17"/>
        <v>9/10/2021</v>
      </c>
      <c r="AH289" s="59">
        <f t="shared" si="19"/>
        <v>3</v>
      </c>
      <c r="AI289" s="57">
        <f t="shared" si="18"/>
        <v>0</v>
      </c>
    </row>
    <row r="290" spans="1:35" ht="13.5" x14ac:dyDescent="0.25">
      <c r="A290" s="160" t="s">
        <v>1614</v>
      </c>
      <c r="B290" s="160" t="s">
        <v>667</v>
      </c>
      <c r="C290" s="1" t="s">
        <v>1614</v>
      </c>
      <c r="D290" s="160" t="s">
        <v>1486</v>
      </c>
      <c r="E290" s="160" t="s">
        <v>669</v>
      </c>
      <c r="F290" s="160" t="s">
        <v>670</v>
      </c>
      <c r="G290" s="160" t="s">
        <v>671</v>
      </c>
      <c r="H290" s="161">
        <v>4</v>
      </c>
      <c r="I290" s="160" t="s">
        <v>3365</v>
      </c>
      <c r="J290" s="160">
        <v>1</v>
      </c>
      <c r="K290" s="161">
        <v>2021</v>
      </c>
      <c r="L290" s="169" t="s">
        <v>1512</v>
      </c>
      <c r="M290" s="169" t="s">
        <v>1615</v>
      </c>
      <c r="N290" s="162" t="s">
        <v>1616</v>
      </c>
      <c r="O290" s="160" t="s">
        <v>1617</v>
      </c>
      <c r="P290" s="160" t="s">
        <v>696</v>
      </c>
      <c r="Q290" s="163">
        <v>29952</v>
      </c>
      <c r="R290" s="160">
        <v>9</v>
      </c>
      <c r="S290" s="169"/>
      <c r="T290" s="169"/>
      <c r="U290" s="160"/>
      <c r="V290" s="160"/>
      <c r="W290" s="160"/>
      <c r="X290" s="161">
        <v>0</v>
      </c>
      <c r="Y290" s="161">
        <v>0</v>
      </c>
      <c r="Z290" s="164" t="s">
        <v>1488</v>
      </c>
      <c r="AA290" s="165">
        <v>2021</v>
      </c>
      <c r="AB290" s="165">
        <v>10</v>
      </c>
      <c r="AC290" s="165">
        <v>9</v>
      </c>
      <c r="AD290" s="170" t="b">
        <f>IF(ISBLANK(GroupMember[[#This Row],[1. Identifiant interne d’exploitation agricole*]]),"",IF(ISERROR(MATCH(GroupMember[[#This Row],[1. Identifiant interne d’exploitation agricole*]],CertifiedCrop[1. Identifiant interne d’exploitation agricole*],0)),FALSE,TRUE))</f>
        <v>1</v>
      </c>
      <c r="AE290" s="170" t="b">
        <f>IF(ISBLANK(GroupMember[[#This Row],[1. Identifiant interne d’exploitation agricole*]]),"",IF(ISERROR(MATCH(GroupMember[[#This Row],[1. Identifiant interne d’exploitation agricole*]],FarmUnit[1. Identifiant interne d’exploitation agricole*],0)),FALSE,TRUE))</f>
        <v>1</v>
      </c>
      <c r="AF290" s="11" t="str">
        <f t="shared" si="16"/>
        <v>MANLE BANTY</v>
      </c>
      <c r="AG290" s="171" t="str">
        <f t="shared" si="17"/>
        <v>9/10/2021</v>
      </c>
      <c r="AH290" s="59">
        <f t="shared" si="19"/>
        <v>3</v>
      </c>
      <c r="AI290" s="57">
        <f t="shared" si="18"/>
        <v>0</v>
      </c>
    </row>
    <row r="291" spans="1:35" ht="13.5" x14ac:dyDescent="0.25">
      <c r="A291" s="160" t="s">
        <v>1618</v>
      </c>
      <c r="B291" s="160" t="s">
        <v>667</v>
      </c>
      <c r="C291" s="160" t="s">
        <v>1618</v>
      </c>
      <c r="D291" s="160" t="s">
        <v>1619</v>
      </c>
      <c r="E291" s="160" t="s">
        <v>669</v>
      </c>
      <c r="F291" s="160" t="s">
        <v>670</v>
      </c>
      <c r="G291" s="160" t="s">
        <v>671</v>
      </c>
      <c r="H291" s="161">
        <v>6</v>
      </c>
      <c r="I291" s="160" t="s">
        <v>3365</v>
      </c>
      <c r="J291" s="160">
        <v>1</v>
      </c>
      <c r="K291" s="161">
        <v>2021</v>
      </c>
      <c r="L291" s="169" t="s">
        <v>921</v>
      </c>
      <c r="M291" s="169" t="s">
        <v>1620</v>
      </c>
      <c r="N291" s="162" t="s">
        <v>1621</v>
      </c>
      <c r="O291" s="160" t="s">
        <v>667</v>
      </c>
      <c r="P291" s="160" t="s">
        <v>675</v>
      </c>
      <c r="Q291" s="163" t="s">
        <v>667</v>
      </c>
      <c r="R291" s="160">
        <v>6</v>
      </c>
      <c r="S291" s="169"/>
      <c r="T291" s="169"/>
      <c r="U291" s="160"/>
      <c r="V291" s="160"/>
      <c r="W291" s="160"/>
      <c r="X291" s="161">
        <v>0</v>
      </c>
      <c r="Y291" s="161">
        <v>0</v>
      </c>
      <c r="Z291" s="164" t="s">
        <v>1488</v>
      </c>
      <c r="AA291" s="165">
        <v>2021</v>
      </c>
      <c r="AB291" s="165">
        <v>10</v>
      </c>
      <c r="AC291" s="165">
        <v>9</v>
      </c>
      <c r="AD291" s="170" t="b">
        <f>IF(ISBLANK(GroupMember[[#This Row],[1. Identifiant interne d’exploitation agricole*]]),"",IF(ISERROR(MATCH(GroupMember[[#This Row],[1. Identifiant interne d’exploitation agricole*]],CertifiedCrop[1. Identifiant interne d’exploitation agricole*],0)),FALSE,TRUE))</f>
        <v>1</v>
      </c>
      <c r="AE291" s="170" t="b">
        <f>IF(ISBLANK(GroupMember[[#This Row],[1. Identifiant interne d’exploitation agricole*]]),"",IF(ISERROR(MATCH(GroupMember[[#This Row],[1. Identifiant interne d’exploitation agricole*]],FarmUnit[1. Identifiant interne d’exploitation agricole*],0)),FALSE,TRUE))</f>
        <v>1</v>
      </c>
      <c r="AF291" s="11" t="str">
        <f t="shared" si="16"/>
        <v>LOUA  BAYA ERIC</v>
      </c>
      <c r="AG291" s="171" t="str">
        <f t="shared" si="17"/>
        <v>9/10/2021</v>
      </c>
      <c r="AH291" s="59">
        <f t="shared" si="19"/>
        <v>3</v>
      </c>
      <c r="AI291" s="57">
        <f t="shared" si="18"/>
        <v>0</v>
      </c>
    </row>
    <row r="292" spans="1:35" ht="13.5" x14ac:dyDescent="0.25">
      <c r="A292" s="160" t="s">
        <v>1622</v>
      </c>
      <c r="B292" s="160" t="s">
        <v>667</v>
      </c>
      <c r="C292" s="1" t="s">
        <v>1622</v>
      </c>
      <c r="D292" s="160" t="s">
        <v>1619</v>
      </c>
      <c r="E292" s="160" t="s">
        <v>669</v>
      </c>
      <c r="F292" s="160" t="s">
        <v>670</v>
      </c>
      <c r="G292" s="160" t="s">
        <v>671</v>
      </c>
      <c r="H292" s="161">
        <v>6</v>
      </c>
      <c r="I292" s="160" t="s">
        <v>3365</v>
      </c>
      <c r="J292" s="160">
        <v>1</v>
      </c>
      <c r="K292" s="161">
        <v>2021</v>
      </c>
      <c r="L292" s="169" t="s">
        <v>1623</v>
      </c>
      <c r="M292" s="169" t="s">
        <v>1624</v>
      </c>
      <c r="N292" s="162" t="s">
        <v>667</v>
      </c>
      <c r="O292" s="160" t="s">
        <v>667</v>
      </c>
      <c r="P292" s="160" t="s">
        <v>675</v>
      </c>
      <c r="Q292" s="163" t="s">
        <v>667</v>
      </c>
      <c r="R292" s="160">
        <v>3</v>
      </c>
      <c r="S292" s="169"/>
      <c r="T292" s="169"/>
      <c r="U292" s="160"/>
      <c r="V292" s="160"/>
      <c r="W292" s="160"/>
      <c r="X292" s="161">
        <v>0</v>
      </c>
      <c r="Y292" s="161">
        <v>0</v>
      </c>
      <c r="Z292" s="164" t="s">
        <v>1488</v>
      </c>
      <c r="AA292" s="165">
        <v>2021</v>
      </c>
      <c r="AB292" s="165">
        <v>10</v>
      </c>
      <c r="AC292" s="165">
        <v>10</v>
      </c>
      <c r="AD292" s="170" t="b">
        <f>IF(ISBLANK(GroupMember[[#This Row],[1. Identifiant interne d’exploitation agricole*]]),"",IF(ISERROR(MATCH(GroupMember[[#This Row],[1. Identifiant interne d’exploitation agricole*]],CertifiedCrop[1. Identifiant interne d’exploitation agricole*],0)),FALSE,TRUE))</f>
        <v>1</v>
      </c>
      <c r="AE292" s="170" t="b">
        <f>IF(ISBLANK(GroupMember[[#This Row],[1. Identifiant interne d’exploitation agricole*]]),"",IF(ISERROR(MATCH(GroupMember[[#This Row],[1. Identifiant interne d’exploitation agricole*]],FarmUnit[1. Identifiant interne d’exploitation agricole*],0)),FALSE,TRUE))</f>
        <v>1</v>
      </c>
      <c r="AF292" s="11" t="str">
        <f t="shared" si="16"/>
        <v>DUEDROGO MOISE</v>
      </c>
      <c r="AG292" s="171" t="str">
        <f t="shared" si="17"/>
        <v>10/10/2021</v>
      </c>
      <c r="AH292" s="59">
        <f t="shared" si="19"/>
        <v>1</v>
      </c>
      <c r="AI292" s="57">
        <f t="shared" si="18"/>
        <v>0</v>
      </c>
    </row>
    <row r="293" spans="1:35" ht="13.5" x14ac:dyDescent="0.25">
      <c r="A293" s="160" t="s">
        <v>1625</v>
      </c>
      <c r="B293" s="160" t="s">
        <v>667</v>
      </c>
      <c r="C293" s="160" t="s">
        <v>1625</v>
      </c>
      <c r="D293" s="160" t="s">
        <v>1619</v>
      </c>
      <c r="E293" s="160" t="s">
        <v>669</v>
      </c>
      <c r="F293" s="160" t="s">
        <v>670</v>
      </c>
      <c r="G293" s="160" t="s">
        <v>671</v>
      </c>
      <c r="H293" s="161">
        <v>6</v>
      </c>
      <c r="I293" s="160" t="s">
        <v>3365</v>
      </c>
      <c r="J293" s="160">
        <v>1</v>
      </c>
      <c r="K293" s="161">
        <v>2021</v>
      </c>
      <c r="L293" s="169" t="s">
        <v>1626</v>
      </c>
      <c r="M293" s="169" t="s">
        <v>1627</v>
      </c>
      <c r="N293" s="162" t="s">
        <v>667</v>
      </c>
      <c r="O293" s="160" t="s">
        <v>667</v>
      </c>
      <c r="P293" s="160" t="s">
        <v>675</v>
      </c>
      <c r="Q293" s="163" t="s">
        <v>667</v>
      </c>
      <c r="R293" s="160">
        <v>3</v>
      </c>
      <c r="S293" s="169"/>
      <c r="T293" s="169"/>
      <c r="U293" s="160"/>
      <c r="V293" s="160"/>
      <c r="W293" s="160"/>
      <c r="X293" s="161">
        <v>0</v>
      </c>
      <c r="Y293" s="161">
        <v>0</v>
      </c>
      <c r="Z293" s="164" t="s">
        <v>1488</v>
      </c>
      <c r="AA293" s="165">
        <v>2021</v>
      </c>
      <c r="AB293" s="165">
        <v>10</v>
      </c>
      <c r="AC293" s="165">
        <v>8</v>
      </c>
      <c r="AD293" s="170" t="b">
        <f>IF(ISBLANK(GroupMember[[#This Row],[1. Identifiant interne d’exploitation agricole*]]),"",IF(ISERROR(MATCH(GroupMember[[#This Row],[1. Identifiant interne d’exploitation agricole*]],CertifiedCrop[1. Identifiant interne d’exploitation agricole*],0)),FALSE,TRUE))</f>
        <v>1</v>
      </c>
      <c r="AE293" s="170" t="b">
        <f>IF(ISBLANK(GroupMember[[#This Row],[1. Identifiant interne d’exploitation agricole*]]),"",IF(ISERROR(MATCH(GroupMember[[#This Row],[1. Identifiant interne d’exploitation agricole*]],FarmUnit[1. Identifiant interne d’exploitation agricole*],0)),FALSE,TRUE))</f>
        <v>1</v>
      </c>
      <c r="AF293" s="11" t="str">
        <f t="shared" si="16"/>
        <v>KOUDOUGOU JEAN BAPTISTE</v>
      </c>
      <c r="AG293" s="171" t="str">
        <f t="shared" si="17"/>
        <v>8/10/2021</v>
      </c>
      <c r="AH293" s="59">
        <f t="shared" si="19"/>
        <v>3</v>
      </c>
      <c r="AI293" s="57">
        <f t="shared" si="18"/>
        <v>0</v>
      </c>
    </row>
    <row r="294" spans="1:35" ht="13.5" x14ac:dyDescent="0.25">
      <c r="A294" s="160" t="s">
        <v>1628</v>
      </c>
      <c r="B294" s="160" t="s">
        <v>667</v>
      </c>
      <c r="C294" s="1" t="s">
        <v>1628</v>
      </c>
      <c r="D294" s="160" t="s">
        <v>1619</v>
      </c>
      <c r="E294" s="160" t="s">
        <v>669</v>
      </c>
      <c r="F294" s="160" t="s">
        <v>670</v>
      </c>
      <c r="G294" s="160" t="s">
        <v>671</v>
      </c>
      <c r="H294" s="161">
        <v>5</v>
      </c>
      <c r="I294" s="160" t="s">
        <v>3365</v>
      </c>
      <c r="J294" s="160">
        <v>1</v>
      </c>
      <c r="K294" s="161">
        <v>2021</v>
      </c>
      <c r="L294" s="169" t="s">
        <v>790</v>
      </c>
      <c r="M294" s="169" t="s">
        <v>1629</v>
      </c>
      <c r="N294" s="162" t="s">
        <v>667</v>
      </c>
      <c r="O294" s="160" t="s">
        <v>667</v>
      </c>
      <c r="P294" s="160" t="s">
        <v>675</v>
      </c>
      <c r="Q294" s="163" t="s">
        <v>667</v>
      </c>
      <c r="R294" s="160">
        <v>4</v>
      </c>
      <c r="S294" s="169"/>
      <c r="T294" s="169"/>
      <c r="U294" s="160"/>
      <c r="V294" s="160"/>
      <c r="W294" s="160"/>
      <c r="X294" s="161">
        <v>0</v>
      </c>
      <c r="Y294" s="161">
        <v>0</v>
      </c>
      <c r="Z294" s="164" t="s">
        <v>1488</v>
      </c>
      <c r="AA294" s="165">
        <v>2021</v>
      </c>
      <c r="AB294" s="165">
        <v>10</v>
      </c>
      <c r="AC294" s="165">
        <v>8</v>
      </c>
      <c r="AD294" s="170" t="b">
        <f>IF(ISBLANK(GroupMember[[#This Row],[1. Identifiant interne d’exploitation agricole*]]),"",IF(ISERROR(MATCH(GroupMember[[#This Row],[1. Identifiant interne d’exploitation agricole*]],CertifiedCrop[1. Identifiant interne d’exploitation agricole*],0)),FALSE,TRUE))</f>
        <v>1</v>
      </c>
      <c r="AE294" s="170" t="b">
        <f>IF(ISBLANK(GroupMember[[#This Row],[1. Identifiant interne d’exploitation agricole*]]),"",IF(ISERROR(MATCH(GroupMember[[#This Row],[1. Identifiant interne d’exploitation agricole*]],FarmUnit[1. Identifiant interne d’exploitation agricole*],0)),FALSE,TRUE))</f>
        <v>1</v>
      </c>
      <c r="AF294" s="11" t="str">
        <f t="shared" si="16"/>
        <v>LOUA SEIBA ROLAND</v>
      </c>
      <c r="AG294" s="171" t="str">
        <f t="shared" si="17"/>
        <v>8/10/2021</v>
      </c>
      <c r="AH294" s="59">
        <f t="shared" si="19"/>
        <v>3</v>
      </c>
      <c r="AI294" s="57">
        <f t="shared" si="18"/>
        <v>0</v>
      </c>
    </row>
    <row r="295" spans="1:35" ht="13.5" x14ac:dyDescent="0.25">
      <c r="A295" s="160" t="s">
        <v>1630</v>
      </c>
      <c r="B295" s="160" t="s">
        <v>667</v>
      </c>
      <c r="C295" s="160" t="s">
        <v>1630</v>
      </c>
      <c r="D295" s="160" t="s">
        <v>1619</v>
      </c>
      <c r="E295" s="160" t="s">
        <v>669</v>
      </c>
      <c r="F295" s="160" t="s">
        <v>670</v>
      </c>
      <c r="G295" s="160" t="s">
        <v>671</v>
      </c>
      <c r="H295" s="161">
        <v>5</v>
      </c>
      <c r="I295" s="160" t="s">
        <v>3365</v>
      </c>
      <c r="J295" s="160">
        <v>1</v>
      </c>
      <c r="K295" s="161">
        <v>2021</v>
      </c>
      <c r="L295" s="169" t="s">
        <v>1631</v>
      </c>
      <c r="M295" s="169" t="s">
        <v>1632</v>
      </c>
      <c r="N295" s="162" t="s">
        <v>667</v>
      </c>
      <c r="O295" s="160" t="s">
        <v>667</v>
      </c>
      <c r="P295" s="160" t="s">
        <v>675</v>
      </c>
      <c r="Q295" s="163" t="s">
        <v>667</v>
      </c>
      <c r="R295" s="160">
        <v>8</v>
      </c>
      <c r="S295" s="169"/>
      <c r="T295" s="169"/>
      <c r="U295" s="160"/>
      <c r="V295" s="160"/>
      <c r="W295" s="160"/>
      <c r="X295" s="161">
        <v>0</v>
      </c>
      <c r="Y295" s="161">
        <v>0</v>
      </c>
      <c r="Z295" s="164" t="s">
        <v>1488</v>
      </c>
      <c r="AA295" s="165">
        <v>2021</v>
      </c>
      <c r="AB295" s="165">
        <v>10</v>
      </c>
      <c r="AC295" s="165">
        <v>8</v>
      </c>
      <c r="AD295" s="170" t="b">
        <f>IF(ISBLANK(GroupMember[[#This Row],[1. Identifiant interne d’exploitation agricole*]]),"",IF(ISERROR(MATCH(GroupMember[[#This Row],[1. Identifiant interne d’exploitation agricole*]],CertifiedCrop[1. Identifiant interne d’exploitation agricole*],0)),FALSE,TRUE))</f>
        <v>1</v>
      </c>
      <c r="AE295" s="170" t="b">
        <f>IF(ISBLANK(GroupMember[[#This Row],[1. Identifiant interne d’exploitation agricole*]]),"",IF(ISERROR(MATCH(GroupMember[[#This Row],[1. Identifiant interne d’exploitation agricole*]],FarmUnit[1. Identifiant interne d’exploitation agricole*],0)),FALSE,TRUE))</f>
        <v>1</v>
      </c>
      <c r="AF295" s="11" t="str">
        <f t="shared" si="16"/>
        <v>SAWADOGO  SIDIC</v>
      </c>
      <c r="AG295" s="171" t="str">
        <f t="shared" si="17"/>
        <v>8/10/2021</v>
      </c>
      <c r="AH295" s="59">
        <f t="shared" si="19"/>
        <v>3</v>
      </c>
      <c r="AI295" s="57">
        <f t="shared" si="18"/>
        <v>0</v>
      </c>
    </row>
    <row r="296" spans="1:35" ht="13.5" x14ac:dyDescent="0.25">
      <c r="A296" s="160" t="s">
        <v>1633</v>
      </c>
      <c r="B296" s="160" t="s">
        <v>667</v>
      </c>
      <c r="C296" s="1" t="s">
        <v>1633</v>
      </c>
      <c r="D296" s="160" t="s">
        <v>1566</v>
      </c>
      <c r="E296" s="160" t="s">
        <v>669</v>
      </c>
      <c r="F296" s="160" t="s">
        <v>670</v>
      </c>
      <c r="G296" s="160" t="s">
        <v>671</v>
      </c>
      <c r="H296" s="161">
        <v>5</v>
      </c>
      <c r="I296" s="160" t="s">
        <v>3365</v>
      </c>
      <c r="J296" s="160">
        <v>1</v>
      </c>
      <c r="K296" s="161">
        <v>2021</v>
      </c>
      <c r="L296" s="169" t="s">
        <v>1634</v>
      </c>
      <c r="M296" s="169" t="s">
        <v>1635</v>
      </c>
      <c r="N296" s="162" t="s">
        <v>667</v>
      </c>
      <c r="O296" s="160" t="s">
        <v>667</v>
      </c>
      <c r="P296" s="160" t="s">
        <v>675</v>
      </c>
      <c r="Q296" s="163" t="s">
        <v>667</v>
      </c>
      <c r="R296" s="160">
        <v>5</v>
      </c>
      <c r="S296" s="169"/>
      <c r="T296" s="169"/>
      <c r="U296" s="160"/>
      <c r="V296" s="160"/>
      <c r="W296" s="160"/>
      <c r="X296" s="161">
        <v>0</v>
      </c>
      <c r="Y296" s="161">
        <v>0</v>
      </c>
      <c r="Z296" s="164" t="s">
        <v>1488</v>
      </c>
      <c r="AA296" s="165">
        <v>2021</v>
      </c>
      <c r="AB296" s="165">
        <v>10</v>
      </c>
      <c r="AC296" s="165">
        <v>7</v>
      </c>
      <c r="AD296" s="170" t="b">
        <f>IF(ISBLANK(GroupMember[[#This Row],[1. Identifiant interne d’exploitation agricole*]]),"",IF(ISERROR(MATCH(GroupMember[[#This Row],[1. Identifiant interne d’exploitation agricole*]],CertifiedCrop[1. Identifiant interne d’exploitation agricole*],0)),FALSE,TRUE))</f>
        <v>1</v>
      </c>
      <c r="AE296" s="170" t="b">
        <f>IF(ISBLANK(GroupMember[[#This Row],[1. Identifiant interne d’exploitation agricole*]]),"",IF(ISERROR(MATCH(GroupMember[[#This Row],[1. Identifiant interne d’exploitation agricole*]],FarmUnit[1. Identifiant interne d’exploitation agricole*],0)),FALSE,TRUE))</f>
        <v>1</v>
      </c>
      <c r="AF296" s="11" t="str">
        <f t="shared" si="16"/>
        <v>KOUO NOEL</v>
      </c>
      <c r="AG296" s="171" t="str">
        <f t="shared" si="17"/>
        <v>7/10/2021</v>
      </c>
      <c r="AH296" s="59">
        <f t="shared" si="19"/>
        <v>3</v>
      </c>
      <c r="AI296" s="57">
        <f t="shared" si="18"/>
        <v>0</v>
      </c>
    </row>
    <row r="297" spans="1:35" ht="13.5" x14ac:dyDescent="0.25">
      <c r="A297" s="160" t="s">
        <v>1636</v>
      </c>
      <c r="B297" s="160" t="s">
        <v>667</v>
      </c>
      <c r="C297" s="160" t="s">
        <v>1636</v>
      </c>
      <c r="D297" s="160" t="s">
        <v>1486</v>
      </c>
      <c r="E297" s="160" t="s">
        <v>669</v>
      </c>
      <c r="F297" s="160" t="s">
        <v>670</v>
      </c>
      <c r="G297" s="160" t="s">
        <v>671</v>
      </c>
      <c r="H297" s="161">
        <v>2</v>
      </c>
      <c r="I297" s="160" t="s">
        <v>3365</v>
      </c>
      <c r="J297" s="160">
        <v>1</v>
      </c>
      <c r="K297" s="161">
        <v>2021</v>
      </c>
      <c r="L297" s="169" t="s">
        <v>1324</v>
      </c>
      <c r="M297" s="169" t="s">
        <v>1637</v>
      </c>
      <c r="N297" s="162" t="s">
        <v>667</v>
      </c>
      <c r="O297" s="160" t="s">
        <v>667</v>
      </c>
      <c r="P297" s="160" t="s">
        <v>696</v>
      </c>
      <c r="Q297" s="163" t="s">
        <v>1638</v>
      </c>
      <c r="R297" s="160">
        <v>5</v>
      </c>
      <c r="S297" s="169"/>
      <c r="T297" s="169"/>
      <c r="U297" s="160"/>
      <c r="V297" s="160"/>
      <c r="W297" s="160"/>
      <c r="X297" s="161">
        <v>0</v>
      </c>
      <c r="Y297" s="161">
        <v>0</v>
      </c>
      <c r="Z297" s="164" t="s">
        <v>1488</v>
      </c>
      <c r="AA297" s="165">
        <v>2021</v>
      </c>
      <c r="AB297" s="165">
        <v>10</v>
      </c>
      <c r="AC297" s="165">
        <v>7</v>
      </c>
      <c r="AD297" s="170" t="b">
        <f>IF(ISBLANK(GroupMember[[#This Row],[1. Identifiant interne d’exploitation agricole*]]),"",IF(ISERROR(MATCH(GroupMember[[#This Row],[1. Identifiant interne d’exploitation agricole*]],CertifiedCrop[1. Identifiant interne d’exploitation agricole*],0)),FALSE,TRUE))</f>
        <v>1</v>
      </c>
      <c r="AE297" s="170" t="b">
        <f>IF(ISBLANK(GroupMember[[#This Row],[1. Identifiant interne d’exploitation agricole*]]),"",IF(ISERROR(MATCH(GroupMember[[#This Row],[1. Identifiant interne d’exploitation agricole*]],FarmUnit[1. Identifiant interne d’exploitation agricole*],0)),FALSE,TRUE))</f>
        <v>1</v>
      </c>
      <c r="AF297" s="11" t="str">
        <f t="shared" si="16"/>
        <v>ZOH DOUIN CHARLOTTE</v>
      </c>
      <c r="AG297" s="171" t="str">
        <f t="shared" si="17"/>
        <v>7/10/2021</v>
      </c>
      <c r="AH297" s="59">
        <f t="shared" si="19"/>
        <v>3</v>
      </c>
      <c r="AI297" s="57">
        <f t="shared" si="18"/>
        <v>0</v>
      </c>
    </row>
    <row r="298" spans="1:35" ht="13.5" x14ac:dyDescent="0.25">
      <c r="A298" s="160" t="s">
        <v>1639</v>
      </c>
      <c r="B298" s="160" t="s">
        <v>667</v>
      </c>
      <c r="C298" s="1" t="s">
        <v>1639</v>
      </c>
      <c r="D298" s="160" t="s">
        <v>1486</v>
      </c>
      <c r="E298" s="160" t="s">
        <v>669</v>
      </c>
      <c r="F298" s="160" t="s">
        <v>670</v>
      </c>
      <c r="G298" s="160" t="s">
        <v>671</v>
      </c>
      <c r="H298" s="161">
        <v>6</v>
      </c>
      <c r="I298" s="160" t="s">
        <v>3365</v>
      </c>
      <c r="J298" s="160">
        <v>1</v>
      </c>
      <c r="K298" s="161">
        <v>2021</v>
      </c>
      <c r="L298" s="169" t="s">
        <v>1640</v>
      </c>
      <c r="M298" s="169" t="s">
        <v>1641</v>
      </c>
      <c r="N298" s="162" t="s">
        <v>667</v>
      </c>
      <c r="O298" s="160" t="s">
        <v>667</v>
      </c>
      <c r="P298" s="160" t="s">
        <v>675</v>
      </c>
      <c r="Q298" s="163">
        <v>32367</v>
      </c>
      <c r="R298" s="160">
        <v>7</v>
      </c>
      <c r="S298" s="169"/>
      <c r="T298" s="169"/>
      <c r="U298" s="160"/>
      <c r="V298" s="160"/>
      <c r="W298" s="160"/>
      <c r="X298" s="161">
        <v>0</v>
      </c>
      <c r="Y298" s="161">
        <v>0</v>
      </c>
      <c r="Z298" s="164" t="s">
        <v>1488</v>
      </c>
      <c r="AA298" s="165">
        <v>2021</v>
      </c>
      <c r="AB298" s="165">
        <v>10</v>
      </c>
      <c r="AC298" s="165">
        <v>7</v>
      </c>
      <c r="AD298" s="170" t="b">
        <f>IF(ISBLANK(GroupMember[[#This Row],[1. Identifiant interne d’exploitation agricole*]]),"",IF(ISERROR(MATCH(GroupMember[[#This Row],[1. Identifiant interne d’exploitation agricole*]],CertifiedCrop[1. Identifiant interne d’exploitation agricole*],0)),FALSE,TRUE))</f>
        <v>1</v>
      </c>
      <c r="AE298" s="170" t="b">
        <f>IF(ISBLANK(GroupMember[[#This Row],[1. Identifiant interne d’exploitation agricole*]]),"",IF(ISERROR(MATCH(GroupMember[[#This Row],[1. Identifiant interne d’exploitation agricole*]],FarmUnit[1. Identifiant interne d’exploitation agricole*],0)),FALSE,TRUE))</f>
        <v>1</v>
      </c>
      <c r="AF298" s="11" t="str">
        <f t="shared" si="16"/>
        <v>ZEAN  MATHURIN</v>
      </c>
      <c r="AG298" s="171" t="str">
        <f t="shared" si="17"/>
        <v>7/10/2021</v>
      </c>
      <c r="AH298" s="59">
        <f t="shared" si="19"/>
        <v>3</v>
      </c>
      <c r="AI298" s="57">
        <f t="shared" si="18"/>
        <v>0</v>
      </c>
    </row>
    <row r="299" spans="1:35" ht="13.5" x14ac:dyDescent="0.25">
      <c r="A299" s="160" t="s">
        <v>1642</v>
      </c>
      <c r="B299" s="160" t="s">
        <v>667</v>
      </c>
      <c r="C299" s="1" t="s">
        <v>1642</v>
      </c>
      <c r="D299" s="160" t="s">
        <v>1566</v>
      </c>
      <c r="E299" s="160" t="s">
        <v>669</v>
      </c>
      <c r="F299" s="160" t="s">
        <v>670</v>
      </c>
      <c r="G299" s="160" t="s">
        <v>671</v>
      </c>
      <c r="H299" s="161">
        <v>4</v>
      </c>
      <c r="I299" s="160" t="s">
        <v>3365</v>
      </c>
      <c r="J299" s="160">
        <v>1</v>
      </c>
      <c r="K299" s="161">
        <v>2021</v>
      </c>
      <c r="L299" s="169" t="s">
        <v>679</v>
      </c>
      <c r="M299" s="169" t="s">
        <v>1643</v>
      </c>
      <c r="N299" s="162" t="s">
        <v>667</v>
      </c>
      <c r="O299" s="160" t="s">
        <v>667</v>
      </c>
      <c r="P299" s="160" t="s">
        <v>675</v>
      </c>
      <c r="Q299" s="163" t="s">
        <v>667</v>
      </c>
      <c r="R299" s="160">
        <v>4</v>
      </c>
      <c r="S299" s="169"/>
      <c r="T299" s="169"/>
      <c r="U299" s="160"/>
      <c r="V299" s="160"/>
      <c r="W299" s="160"/>
      <c r="X299" s="161">
        <v>0</v>
      </c>
      <c r="Y299" s="161">
        <v>0</v>
      </c>
      <c r="Z299" s="164" t="s">
        <v>1488</v>
      </c>
      <c r="AA299" s="165">
        <v>2021</v>
      </c>
      <c r="AB299" s="165">
        <v>10</v>
      </c>
      <c r="AC299" s="165">
        <v>6</v>
      </c>
      <c r="AD299" s="170" t="b">
        <f>IF(ISBLANK(GroupMember[[#This Row],[1. Identifiant interne d’exploitation agricole*]]),"",IF(ISERROR(MATCH(GroupMember[[#This Row],[1. Identifiant interne d’exploitation agricole*]],CertifiedCrop[1. Identifiant interne d’exploitation agricole*],0)),FALSE,TRUE))</f>
        <v>1</v>
      </c>
      <c r="AE299" s="170" t="b">
        <f>IF(ISBLANK(GroupMember[[#This Row],[1. Identifiant interne d’exploitation agricole*]]),"",IF(ISERROR(MATCH(GroupMember[[#This Row],[1. Identifiant interne d’exploitation agricole*]],FarmUnit[1. Identifiant interne d’exploitation agricole*],0)),FALSE,TRUE))</f>
        <v>1</v>
      </c>
      <c r="AF299" s="11" t="str">
        <f t="shared" si="16"/>
        <v>GBONGUE  LOUA SOUMAHORO</v>
      </c>
      <c r="AG299" s="171" t="str">
        <f t="shared" si="17"/>
        <v>6/10/2021</v>
      </c>
      <c r="AH299" s="59">
        <f t="shared" si="19"/>
        <v>4</v>
      </c>
      <c r="AI299" s="57">
        <f t="shared" si="18"/>
        <v>0</v>
      </c>
    </row>
    <row r="300" spans="1:35" ht="13.5" x14ac:dyDescent="0.25">
      <c r="A300" s="160" t="s">
        <v>1644</v>
      </c>
      <c r="B300" s="160" t="s">
        <v>667</v>
      </c>
      <c r="C300" s="160" t="s">
        <v>1644</v>
      </c>
      <c r="D300" s="160" t="s">
        <v>1645</v>
      </c>
      <c r="E300" s="160" t="s">
        <v>669</v>
      </c>
      <c r="F300" s="160" t="s">
        <v>670</v>
      </c>
      <c r="G300" s="160" t="s">
        <v>671</v>
      </c>
      <c r="H300" s="161">
        <v>6</v>
      </c>
      <c r="I300" s="160" t="s">
        <v>3365</v>
      </c>
      <c r="J300" s="160">
        <v>1</v>
      </c>
      <c r="K300" s="161">
        <v>2021</v>
      </c>
      <c r="L300" s="169" t="s">
        <v>1512</v>
      </c>
      <c r="M300" s="169" t="s">
        <v>1646</v>
      </c>
      <c r="N300" s="162" t="s">
        <v>667</v>
      </c>
      <c r="O300" s="160" t="s">
        <v>667</v>
      </c>
      <c r="P300" s="160" t="s">
        <v>675</v>
      </c>
      <c r="Q300" s="163" t="s">
        <v>667</v>
      </c>
      <c r="R300" s="160">
        <v>8</v>
      </c>
      <c r="S300" s="169"/>
      <c r="T300" s="169"/>
      <c r="U300" s="160"/>
      <c r="V300" s="160"/>
      <c r="W300" s="160"/>
      <c r="X300" s="161">
        <v>0</v>
      </c>
      <c r="Y300" s="161">
        <v>0</v>
      </c>
      <c r="Z300" s="164" t="s">
        <v>1488</v>
      </c>
      <c r="AA300" s="165">
        <v>2021</v>
      </c>
      <c r="AB300" s="165">
        <v>10</v>
      </c>
      <c r="AC300" s="165">
        <v>6</v>
      </c>
      <c r="AD300" s="170" t="b">
        <f>IF(ISBLANK(GroupMember[[#This Row],[1. Identifiant interne d’exploitation agricole*]]),"",IF(ISERROR(MATCH(GroupMember[[#This Row],[1. Identifiant interne d’exploitation agricole*]],CertifiedCrop[1. Identifiant interne d’exploitation agricole*],0)),FALSE,TRUE))</f>
        <v>1</v>
      </c>
      <c r="AE300" s="170" t="b">
        <f>IF(ISBLANK(GroupMember[[#This Row],[1. Identifiant interne d’exploitation agricole*]]),"",IF(ISERROR(MATCH(GroupMember[[#This Row],[1. Identifiant interne d’exploitation agricole*]],FarmUnit[1. Identifiant interne d’exploitation agricole*],0)),FALSE,TRUE))</f>
        <v>1</v>
      </c>
      <c r="AF300" s="11" t="str">
        <f t="shared" si="16"/>
        <v>MANLE FABRICE</v>
      </c>
      <c r="AG300" s="171" t="str">
        <f t="shared" si="17"/>
        <v>6/10/2021</v>
      </c>
      <c r="AH300" s="59">
        <f t="shared" si="19"/>
        <v>4</v>
      </c>
      <c r="AI300" s="57">
        <f t="shared" si="18"/>
        <v>0</v>
      </c>
    </row>
    <row r="301" spans="1:35" ht="13.5" x14ac:dyDescent="0.25">
      <c r="A301" s="160" t="s">
        <v>1647</v>
      </c>
      <c r="B301" s="160" t="s">
        <v>667</v>
      </c>
      <c r="C301" s="1" t="s">
        <v>1647</v>
      </c>
      <c r="D301" s="160" t="s">
        <v>1645</v>
      </c>
      <c r="E301" s="160" t="s">
        <v>669</v>
      </c>
      <c r="F301" s="160" t="s">
        <v>670</v>
      </c>
      <c r="G301" s="160" t="s">
        <v>671</v>
      </c>
      <c r="H301" s="161">
        <v>4</v>
      </c>
      <c r="I301" s="160" t="s">
        <v>3365</v>
      </c>
      <c r="J301" s="160">
        <v>1</v>
      </c>
      <c r="K301" s="161">
        <v>2021</v>
      </c>
      <c r="L301" s="169" t="s">
        <v>1648</v>
      </c>
      <c r="M301" s="169" t="s">
        <v>1649</v>
      </c>
      <c r="N301" s="162" t="s">
        <v>1650</v>
      </c>
      <c r="O301" s="160" t="s">
        <v>667</v>
      </c>
      <c r="P301" s="160" t="s">
        <v>675</v>
      </c>
      <c r="Q301" s="163">
        <v>30131</v>
      </c>
      <c r="R301" s="160">
        <v>4</v>
      </c>
      <c r="S301" s="169"/>
      <c r="T301" s="169"/>
      <c r="U301" s="160"/>
      <c r="V301" s="160"/>
      <c r="W301" s="160"/>
      <c r="X301" s="161">
        <v>0</v>
      </c>
      <c r="Y301" s="161">
        <v>0</v>
      </c>
      <c r="Z301" s="164" t="s">
        <v>1488</v>
      </c>
      <c r="AA301" s="165">
        <v>2021</v>
      </c>
      <c r="AB301" s="165">
        <v>10</v>
      </c>
      <c r="AC301" s="165">
        <v>6</v>
      </c>
      <c r="AD301" s="170" t="b">
        <f>IF(ISBLANK(GroupMember[[#This Row],[1. Identifiant interne d’exploitation agricole*]]),"",IF(ISERROR(MATCH(GroupMember[[#This Row],[1. Identifiant interne d’exploitation agricole*]],CertifiedCrop[1. Identifiant interne d’exploitation agricole*],0)),FALSE,TRUE))</f>
        <v>1</v>
      </c>
      <c r="AE301" s="170" t="b">
        <f>IF(ISBLANK(GroupMember[[#This Row],[1. Identifiant interne d’exploitation agricole*]]),"",IF(ISERROR(MATCH(GroupMember[[#This Row],[1. Identifiant interne d’exploitation agricole*]],FarmUnit[1. Identifiant interne d’exploitation agricole*],0)),FALSE,TRUE))</f>
        <v>1</v>
      </c>
      <c r="AF301" s="11" t="str">
        <f t="shared" si="16"/>
        <v>MANLE  SORO BASILE</v>
      </c>
      <c r="AG301" s="171" t="str">
        <f t="shared" si="17"/>
        <v>6/10/2021</v>
      </c>
      <c r="AH301" s="59">
        <f t="shared" si="19"/>
        <v>4</v>
      </c>
      <c r="AI301" s="57">
        <f t="shared" si="18"/>
        <v>0</v>
      </c>
    </row>
    <row r="302" spans="1:35" ht="13.5" x14ac:dyDescent="0.25">
      <c r="A302" s="160" t="s">
        <v>1651</v>
      </c>
      <c r="B302" s="160" t="s">
        <v>667</v>
      </c>
      <c r="C302" s="160" t="s">
        <v>1651</v>
      </c>
      <c r="D302" s="160" t="s">
        <v>1486</v>
      </c>
      <c r="E302" s="160" t="s">
        <v>669</v>
      </c>
      <c r="F302" s="160" t="s">
        <v>670</v>
      </c>
      <c r="G302" s="160" t="s">
        <v>671</v>
      </c>
      <c r="H302" s="161">
        <v>6</v>
      </c>
      <c r="I302" s="160" t="s">
        <v>3365</v>
      </c>
      <c r="J302" s="160">
        <v>1</v>
      </c>
      <c r="K302" s="161">
        <v>2021</v>
      </c>
      <c r="L302" s="169" t="s">
        <v>1652</v>
      </c>
      <c r="M302" s="169" t="s">
        <v>1641</v>
      </c>
      <c r="N302" s="162" t="s">
        <v>1653</v>
      </c>
      <c r="O302" s="160" t="s">
        <v>1654</v>
      </c>
      <c r="P302" s="160" t="s">
        <v>675</v>
      </c>
      <c r="Q302" s="163">
        <v>28856</v>
      </c>
      <c r="R302" s="160">
        <v>3</v>
      </c>
      <c r="S302" s="169"/>
      <c r="T302" s="169"/>
      <c r="U302" s="160"/>
      <c r="V302" s="160"/>
      <c r="W302" s="160"/>
      <c r="X302" s="161">
        <v>0</v>
      </c>
      <c r="Y302" s="161">
        <v>0</v>
      </c>
      <c r="Z302" s="164" t="s">
        <v>1488</v>
      </c>
      <c r="AA302" s="165">
        <v>2021</v>
      </c>
      <c r="AB302" s="165">
        <v>10</v>
      </c>
      <c r="AC302" s="165">
        <v>6</v>
      </c>
      <c r="AD302" s="170" t="b">
        <f>IF(ISBLANK(GroupMember[[#This Row],[1. Identifiant interne d’exploitation agricole*]]),"",IF(ISERROR(MATCH(GroupMember[[#This Row],[1. Identifiant interne d’exploitation agricole*]],CertifiedCrop[1. Identifiant interne d’exploitation agricole*],0)),FALSE,TRUE))</f>
        <v>1</v>
      </c>
      <c r="AE302" s="170" t="b">
        <f>IF(ISBLANK(GroupMember[[#This Row],[1. Identifiant interne d’exploitation agricole*]]),"",IF(ISERROR(MATCH(GroupMember[[#This Row],[1. Identifiant interne d’exploitation agricole*]],FarmUnit[1. Identifiant interne d’exploitation agricole*],0)),FALSE,TRUE))</f>
        <v>1</v>
      </c>
      <c r="AF302" s="11" t="str">
        <f t="shared" si="16"/>
        <v>ZAN  MATHURIN</v>
      </c>
      <c r="AG302" s="171" t="str">
        <f t="shared" si="17"/>
        <v>6/10/2021</v>
      </c>
      <c r="AH302" s="59">
        <f t="shared" si="19"/>
        <v>4</v>
      </c>
      <c r="AI302" s="57">
        <f t="shared" si="18"/>
        <v>0</v>
      </c>
    </row>
    <row r="303" spans="1:35" ht="13.5" x14ac:dyDescent="0.25">
      <c r="A303" s="160" t="s">
        <v>1655</v>
      </c>
      <c r="B303" s="160" t="s">
        <v>667</v>
      </c>
      <c r="C303" s="1" t="s">
        <v>1655</v>
      </c>
      <c r="D303" s="160" t="s">
        <v>1566</v>
      </c>
      <c r="E303" s="160" t="s">
        <v>669</v>
      </c>
      <c r="F303" s="160" t="s">
        <v>670</v>
      </c>
      <c r="G303" s="160" t="s">
        <v>671</v>
      </c>
      <c r="H303" s="161">
        <v>3</v>
      </c>
      <c r="I303" s="160" t="s">
        <v>3365</v>
      </c>
      <c r="J303" s="160">
        <v>1</v>
      </c>
      <c r="K303" s="161">
        <v>2021</v>
      </c>
      <c r="L303" s="169" t="s">
        <v>1177</v>
      </c>
      <c r="M303" s="169" t="s">
        <v>1656</v>
      </c>
      <c r="N303" s="162" t="s">
        <v>667</v>
      </c>
      <c r="O303" s="160" t="s">
        <v>667</v>
      </c>
      <c r="P303" s="160" t="s">
        <v>675</v>
      </c>
      <c r="Q303" s="163" t="s">
        <v>667</v>
      </c>
      <c r="R303" s="160">
        <v>7</v>
      </c>
      <c r="S303" s="169"/>
      <c r="T303" s="169"/>
      <c r="U303" s="160"/>
      <c r="V303" s="160"/>
      <c r="W303" s="160"/>
      <c r="X303" s="161">
        <v>0</v>
      </c>
      <c r="Y303" s="161">
        <v>0</v>
      </c>
      <c r="Z303" s="164" t="s">
        <v>1488</v>
      </c>
      <c r="AA303" s="165">
        <v>2021</v>
      </c>
      <c r="AB303" s="165">
        <v>10</v>
      </c>
      <c r="AC303" s="165">
        <v>5</v>
      </c>
      <c r="AD303" s="170" t="b">
        <f>IF(ISBLANK(GroupMember[[#This Row],[1. Identifiant interne d’exploitation agricole*]]),"",IF(ISERROR(MATCH(GroupMember[[#This Row],[1. Identifiant interne d’exploitation agricole*]],CertifiedCrop[1. Identifiant interne d’exploitation agricole*],0)),FALSE,TRUE))</f>
        <v>1</v>
      </c>
      <c r="AE303" s="170" t="b">
        <f>IF(ISBLANK(GroupMember[[#This Row],[1. Identifiant interne d’exploitation agricole*]]),"",IF(ISERROR(MATCH(GroupMember[[#This Row],[1. Identifiant interne d’exploitation agricole*]],FarmUnit[1. Identifiant interne d’exploitation agricole*],0)),FALSE,TRUE))</f>
        <v>1</v>
      </c>
      <c r="AF303" s="11" t="str">
        <f t="shared" si="16"/>
        <v>GOUE OUANIN ANDRE</v>
      </c>
      <c r="AG303" s="171" t="str">
        <f t="shared" si="17"/>
        <v>5/10/2021</v>
      </c>
      <c r="AH303" s="59">
        <f t="shared" si="19"/>
        <v>3</v>
      </c>
      <c r="AI303" s="57">
        <f t="shared" si="18"/>
        <v>0</v>
      </c>
    </row>
    <row r="304" spans="1:35" ht="13.5" x14ac:dyDescent="0.25">
      <c r="A304" s="160" t="s">
        <v>1657</v>
      </c>
      <c r="B304" s="160" t="s">
        <v>667</v>
      </c>
      <c r="C304" s="160" t="s">
        <v>1657</v>
      </c>
      <c r="D304" s="160" t="s">
        <v>1566</v>
      </c>
      <c r="E304" s="160" t="s">
        <v>669</v>
      </c>
      <c r="F304" s="160" t="s">
        <v>670</v>
      </c>
      <c r="G304" s="160" t="s">
        <v>671</v>
      </c>
      <c r="H304" s="161">
        <v>5</v>
      </c>
      <c r="I304" s="160" t="s">
        <v>3365</v>
      </c>
      <c r="J304" s="160">
        <v>1</v>
      </c>
      <c r="K304" s="161">
        <v>2021</v>
      </c>
      <c r="L304" s="169" t="s">
        <v>1658</v>
      </c>
      <c r="M304" s="169" t="s">
        <v>1659</v>
      </c>
      <c r="N304" s="162" t="s">
        <v>667</v>
      </c>
      <c r="O304" s="160" t="s">
        <v>667</v>
      </c>
      <c r="P304" s="160" t="s">
        <v>675</v>
      </c>
      <c r="Q304" s="163" t="s">
        <v>667</v>
      </c>
      <c r="R304" s="160">
        <v>5</v>
      </c>
      <c r="S304" s="169"/>
      <c r="T304" s="169"/>
      <c r="U304" s="160"/>
      <c r="V304" s="160"/>
      <c r="W304" s="160"/>
      <c r="X304" s="161">
        <v>0</v>
      </c>
      <c r="Y304" s="161">
        <v>0</v>
      </c>
      <c r="Z304" s="164" t="s">
        <v>1488</v>
      </c>
      <c r="AA304" s="165">
        <v>2021</v>
      </c>
      <c r="AB304" s="165">
        <v>10</v>
      </c>
      <c r="AC304" s="165">
        <v>5</v>
      </c>
      <c r="AD304" s="170" t="b">
        <f>IF(ISBLANK(GroupMember[[#This Row],[1. Identifiant interne d’exploitation agricole*]]),"",IF(ISERROR(MATCH(GroupMember[[#This Row],[1. Identifiant interne d’exploitation agricole*]],CertifiedCrop[1. Identifiant interne d’exploitation agricole*],0)),FALSE,TRUE))</f>
        <v>1</v>
      </c>
      <c r="AE304" s="170" t="b">
        <f>IF(ISBLANK(GroupMember[[#This Row],[1. Identifiant interne d’exploitation agricole*]]),"",IF(ISERROR(MATCH(GroupMember[[#This Row],[1. Identifiant interne d’exploitation agricole*]],FarmUnit[1. Identifiant interne d’exploitation agricole*],0)),FALSE,TRUE))</f>
        <v>1</v>
      </c>
      <c r="AF304" s="11" t="str">
        <f t="shared" si="16"/>
        <v>GBINGA  TIA JEAN</v>
      </c>
      <c r="AG304" s="171" t="str">
        <f t="shared" si="17"/>
        <v>5/10/2021</v>
      </c>
      <c r="AH304" s="59">
        <f t="shared" si="19"/>
        <v>3</v>
      </c>
      <c r="AI304" s="57">
        <f t="shared" si="18"/>
        <v>0</v>
      </c>
    </row>
    <row r="305" spans="1:35" ht="13.5" x14ac:dyDescent="0.25">
      <c r="A305" s="160" t="s">
        <v>1660</v>
      </c>
      <c r="B305" s="160" t="s">
        <v>667</v>
      </c>
      <c r="C305" s="1" t="s">
        <v>1660</v>
      </c>
      <c r="D305" s="160" t="s">
        <v>1566</v>
      </c>
      <c r="E305" s="160" t="s">
        <v>669</v>
      </c>
      <c r="F305" s="160" t="s">
        <v>670</v>
      </c>
      <c r="G305" s="160" t="s">
        <v>671</v>
      </c>
      <c r="H305" s="161">
        <v>7</v>
      </c>
      <c r="I305" s="160" t="s">
        <v>3365</v>
      </c>
      <c r="J305" s="160">
        <v>1</v>
      </c>
      <c r="K305" s="161">
        <v>2021</v>
      </c>
      <c r="L305" s="169" t="s">
        <v>1490</v>
      </c>
      <c r="M305" s="169" t="s">
        <v>1661</v>
      </c>
      <c r="N305" s="162" t="s">
        <v>667</v>
      </c>
      <c r="O305" s="160" t="s">
        <v>667</v>
      </c>
      <c r="P305" s="160" t="s">
        <v>675</v>
      </c>
      <c r="Q305" s="163" t="s">
        <v>667</v>
      </c>
      <c r="R305" s="160">
        <v>2</v>
      </c>
      <c r="S305" s="169"/>
      <c r="T305" s="169"/>
      <c r="U305" s="160"/>
      <c r="V305" s="160"/>
      <c r="W305" s="160"/>
      <c r="X305" s="161">
        <v>0</v>
      </c>
      <c r="Y305" s="161">
        <v>0</v>
      </c>
      <c r="Z305" s="164" t="s">
        <v>1488</v>
      </c>
      <c r="AA305" s="165">
        <v>2021</v>
      </c>
      <c r="AB305" s="165">
        <v>10</v>
      </c>
      <c r="AC305" s="165">
        <v>5</v>
      </c>
      <c r="AD305" s="170" t="b">
        <f>IF(ISBLANK(GroupMember[[#This Row],[1. Identifiant interne d’exploitation agricole*]]),"",IF(ISERROR(MATCH(GroupMember[[#This Row],[1. Identifiant interne d’exploitation agricole*]],CertifiedCrop[1. Identifiant interne d’exploitation agricole*],0)),FALSE,TRUE))</f>
        <v>1</v>
      </c>
      <c r="AE305" s="170" t="b">
        <f>IF(ISBLANK(GroupMember[[#This Row],[1. Identifiant interne d’exploitation agricole*]]),"",IF(ISERROR(MATCH(GroupMember[[#This Row],[1. Identifiant interne d’exploitation agricole*]],FarmUnit[1. Identifiant interne d’exploitation agricole*],0)),FALSE,TRUE))</f>
        <v>1</v>
      </c>
      <c r="AF305" s="11" t="str">
        <f t="shared" si="16"/>
        <v>GOGBE GUY ROBERT</v>
      </c>
      <c r="AG305" s="171" t="str">
        <f t="shared" si="17"/>
        <v>5/10/2021</v>
      </c>
      <c r="AH305" s="59">
        <f t="shared" si="19"/>
        <v>3</v>
      </c>
      <c r="AI305" s="57">
        <f t="shared" si="18"/>
        <v>0</v>
      </c>
    </row>
    <row r="306" spans="1:35" ht="13.5" x14ac:dyDescent="0.25">
      <c r="A306" s="160" t="s">
        <v>1662</v>
      </c>
      <c r="B306" s="160" t="s">
        <v>667</v>
      </c>
      <c r="C306" s="160" t="s">
        <v>1662</v>
      </c>
      <c r="D306" s="160" t="s">
        <v>1566</v>
      </c>
      <c r="E306" s="160" t="s">
        <v>669</v>
      </c>
      <c r="F306" s="160" t="s">
        <v>670</v>
      </c>
      <c r="G306" s="160" t="s">
        <v>671</v>
      </c>
      <c r="H306" s="161">
        <v>7</v>
      </c>
      <c r="I306" s="160" t="s">
        <v>3365</v>
      </c>
      <c r="J306" s="160">
        <v>1</v>
      </c>
      <c r="K306" s="161">
        <v>2021</v>
      </c>
      <c r="L306" s="169" t="s">
        <v>1663</v>
      </c>
      <c r="M306" s="169" t="s">
        <v>1664</v>
      </c>
      <c r="N306" s="162" t="s">
        <v>667</v>
      </c>
      <c r="O306" s="160" t="s">
        <v>667</v>
      </c>
      <c r="P306" s="160" t="s">
        <v>675</v>
      </c>
      <c r="Q306" s="163" t="s">
        <v>667</v>
      </c>
      <c r="R306" s="160">
        <v>6</v>
      </c>
      <c r="S306" s="169"/>
      <c r="T306" s="169"/>
      <c r="U306" s="160"/>
      <c r="V306" s="160"/>
      <c r="W306" s="160"/>
      <c r="X306" s="161">
        <v>0</v>
      </c>
      <c r="Y306" s="161">
        <v>0</v>
      </c>
      <c r="Z306" s="164" t="s">
        <v>1488</v>
      </c>
      <c r="AA306" s="165">
        <v>2021</v>
      </c>
      <c r="AB306" s="165">
        <v>10</v>
      </c>
      <c r="AC306" s="165">
        <v>4</v>
      </c>
      <c r="AD306" s="170" t="b">
        <f>IF(ISBLANK(GroupMember[[#This Row],[1. Identifiant interne d’exploitation agricole*]]),"",IF(ISERROR(MATCH(GroupMember[[#This Row],[1. Identifiant interne d’exploitation agricole*]],CertifiedCrop[1. Identifiant interne d’exploitation agricole*],0)),FALSE,TRUE))</f>
        <v>1</v>
      </c>
      <c r="AE306" s="170" t="b">
        <f>IF(ISBLANK(GroupMember[[#This Row],[1. Identifiant interne d’exploitation agricole*]]),"",IF(ISERROR(MATCH(GroupMember[[#This Row],[1. Identifiant interne d’exploitation agricole*]],FarmUnit[1. Identifiant interne d’exploitation agricole*],0)),FALSE,TRUE))</f>
        <v>1</v>
      </c>
      <c r="AF306" s="11" t="str">
        <f t="shared" si="16"/>
        <v>DEBLAKE  FOUGBE MARUIS</v>
      </c>
      <c r="AG306" s="171" t="str">
        <f t="shared" si="17"/>
        <v>4/10/2021</v>
      </c>
      <c r="AH306" s="59">
        <f t="shared" si="19"/>
        <v>3</v>
      </c>
      <c r="AI306" s="57">
        <f t="shared" si="18"/>
        <v>0</v>
      </c>
    </row>
    <row r="307" spans="1:35" ht="13.5" x14ac:dyDescent="0.25">
      <c r="A307" s="160" t="s">
        <v>1665</v>
      </c>
      <c r="B307" s="160" t="s">
        <v>667</v>
      </c>
      <c r="C307" s="1" t="s">
        <v>1665</v>
      </c>
      <c r="D307" s="160" t="s">
        <v>1566</v>
      </c>
      <c r="E307" s="160" t="s">
        <v>669</v>
      </c>
      <c r="F307" s="160" t="s">
        <v>670</v>
      </c>
      <c r="G307" s="160" t="s">
        <v>671</v>
      </c>
      <c r="H307" s="161">
        <v>6</v>
      </c>
      <c r="I307" s="160" t="s">
        <v>3365</v>
      </c>
      <c r="J307" s="160">
        <v>1</v>
      </c>
      <c r="K307" s="161">
        <v>2021</v>
      </c>
      <c r="L307" s="169" t="s">
        <v>683</v>
      </c>
      <c r="M307" s="169" t="s">
        <v>1666</v>
      </c>
      <c r="N307" s="162" t="s">
        <v>1667</v>
      </c>
      <c r="O307" s="160" t="s">
        <v>667</v>
      </c>
      <c r="P307" s="160" t="s">
        <v>675</v>
      </c>
      <c r="Q307" s="163" t="s">
        <v>667</v>
      </c>
      <c r="R307" s="160">
        <v>5</v>
      </c>
      <c r="S307" s="169"/>
      <c r="T307" s="169"/>
      <c r="U307" s="160"/>
      <c r="V307" s="160"/>
      <c r="W307" s="160"/>
      <c r="X307" s="161">
        <v>0</v>
      </c>
      <c r="Y307" s="161">
        <v>0</v>
      </c>
      <c r="Z307" s="164" t="s">
        <v>1488</v>
      </c>
      <c r="AA307" s="165">
        <v>2021</v>
      </c>
      <c r="AB307" s="165">
        <v>10</v>
      </c>
      <c r="AC307" s="165">
        <v>4</v>
      </c>
      <c r="AD307" s="170" t="b">
        <f>IF(ISBLANK(GroupMember[[#This Row],[1. Identifiant interne d’exploitation agricole*]]),"",IF(ISERROR(MATCH(GroupMember[[#This Row],[1. Identifiant interne d’exploitation agricole*]],CertifiedCrop[1. Identifiant interne d’exploitation agricole*],0)),FALSE,TRUE))</f>
        <v>1</v>
      </c>
      <c r="AE307" s="170" t="b">
        <f>IF(ISBLANK(GroupMember[[#This Row],[1. Identifiant interne d’exploitation agricole*]]),"",IF(ISERROR(MATCH(GroupMember[[#This Row],[1. Identifiant interne d’exploitation agricole*]],FarmUnit[1. Identifiant interne d’exploitation agricole*],0)),FALSE,TRUE))</f>
        <v>1</v>
      </c>
      <c r="AF307" s="11" t="str">
        <f t="shared" ref="AF307:AF370" si="20">IFERROR(CONCATENATE(L307," ",M307),"")</f>
        <v>SOUMAHORO  GOGBE DIDIER</v>
      </c>
      <c r="AG307" s="171" t="str">
        <f t="shared" ref="AG307:AG370" si="21">CONCATENATE(AC307,"/",AB307,"/",AA307)</f>
        <v>4/10/2021</v>
      </c>
      <c r="AH307" s="59">
        <f t="shared" si="19"/>
        <v>3</v>
      </c>
      <c r="AI307" s="57">
        <f t="shared" ref="AI307:AI370" si="22">IF((X307+Y307/12)&lt;0,"",(X307+Y307/12))</f>
        <v>0</v>
      </c>
    </row>
    <row r="308" spans="1:35" ht="13.5" x14ac:dyDescent="0.25">
      <c r="A308" s="160" t="s">
        <v>1668</v>
      </c>
      <c r="B308" s="160" t="s">
        <v>667</v>
      </c>
      <c r="C308" s="160" t="s">
        <v>1668</v>
      </c>
      <c r="D308" s="160" t="s">
        <v>1566</v>
      </c>
      <c r="E308" s="160" t="s">
        <v>669</v>
      </c>
      <c r="F308" s="160" t="s">
        <v>670</v>
      </c>
      <c r="G308" s="160" t="s">
        <v>671</v>
      </c>
      <c r="H308" s="161">
        <v>14</v>
      </c>
      <c r="I308" s="160" t="s">
        <v>3365</v>
      </c>
      <c r="J308" s="160">
        <v>1</v>
      </c>
      <c r="K308" s="161">
        <v>2021</v>
      </c>
      <c r="L308" s="169" t="s">
        <v>889</v>
      </c>
      <c r="M308" s="169" t="s">
        <v>1669</v>
      </c>
      <c r="N308" s="162" t="s">
        <v>667</v>
      </c>
      <c r="O308" s="160" t="s">
        <v>667</v>
      </c>
      <c r="P308" s="160" t="s">
        <v>675</v>
      </c>
      <c r="Q308" s="163" t="s">
        <v>667</v>
      </c>
      <c r="R308" s="160">
        <v>4</v>
      </c>
      <c r="S308" s="169"/>
      <c r="T308" s="169"/>
      <c r="U308" s="160"/>
      <c r="V308" s="160"/>
      <c r="W308" s="160"/>
      <c r="X308" s="161">
        <v>0</v>
      </c>
      <c r="Y308" s="161">
        <v>0</v>
      </c>
      <c r="Z308" s="164" t="s">
        <v>1488</v>
      </c>
      <c r="AA308" s="165">
        <v>2021</v>
      </c>
      <c r="AB308" s="165">
        <v>10</v>
      </c>
      <c r="AC308" s="165">
        <v>4</v>
      </c>
      <c r="AD308" s="170" t="b">
        <f>IF(ISBLANK(GroupMember[[#This Row],[1. Identifiant interne d’exploitation agricole*]]),"",IF(ISERROR(MATCH(GroupMember[[#This Row],[1. Identifiant interne d’exploitation agricole*]],CertifiedCrop[1. Identifiant interne d’exploitation agricole*],0)),FALSE,TRUE))</f>
        <v>1</v>
      </c>
      <c r="AE308" s="170" t="b">
        <f>IF(ISBLANK(GroupMember[[#This Row],[1. Identifiant interne d’exploitation agricole*]]),"",IF(ISERROR(MATCH(GroupMember[[#This Row],[1. Identifiant interne d’exploitation agricole*]],FarmUnit[1. Identifiant interne d’exploitation agricole*],0)),FALSE,TRUE))</f>
        <v>1</v>
      </c>
      <c r="AF308" s="11" t="str">
        <f t="shared" si="20"/>
        <v>TIA DOUHO</v>
      </c>
      <c r="AG308" s="171" t="str">
        <f t="shared" si="21"/>
        <v>4/10/2021</v>
      </c>
      <c r="AH308" s="59">
        <f t="shared" si="19"/>
        <v>3</v>
      </c>
      <c r="AI308" s="57">
        <f t="shared" si="22"/>
        <v>0</v>
      </c>
    </row>
    <row r="309" spans="1:35" ht="13.5" x14ac:dyDescent="0.25">
      <c r="A309" s="160" t="s">
        <v>1670</v>
      </c>
      <c r="B309" s="160" t="s">
        <v>667</v>
      </c>
      <c r="C309" s="1" t="s">
        <v>1670</v>
      </c>
      <c r="D309" s="160" t="s">
        <v>1645</v>
      </c>
      <c r="E309" s="160" t="s">
        <v>669</v>
      </c>
      <c r="F309" s="160" t="s">
        <v>670</v>
      </c>
      <c r="G309" s="160" t="s">
        <v>671</v>
      </c>
      <c r="H309" s="161">
        <v>6.5</v>
      </c>
      <c r="I309" s="160" t="s">
        <v>3365</v>
      </c>
      <c r="J309" s="160">
        <v>1</v>
      </c>
      <c r="K309" s="161">
        <v>2021</v>
      </c>
      <c r="L309" s="169" t="s">
        <v>1671</v>
      </c>
      <c r="M309" s="169" t="s">
        <v>1635</v>
      </c>
      <c r="N309" s="162" t="s">
        <v>667</v>
      </c>
      <c r="O309" s="160" t="s">
        <v>667</v>
      </c>
      <c r="P309" s="160" t="s">
        <v>675</v>
      </c>
      <c r="Q309" s="163" t="s">
        <v>1672</v>
      </c>
      <c r="R309" s="160">
        <v>4</v>
      </c>
      <c r="S309" s="169"/>
      <c r="T309" s="169"/>
      <c r="U309" s="160"/>
      <c r="V309" s="160"/>
      <c r="W309" s="160"/>
      <c r="X309" s="161">
        <v>0</v>
      </c>
      <c r="Y309" s="161">
        <v>0</v>
      </c>
      <c r="Z309" s="164" t="s">
        <v>1488</v>
      </c>
      <c r="AA309" s="165">
        <v>2021</v>
      </c>
      <c r="AB309" s="165">
        <v>10</v>
      </c>
      <c r="AC309" s="165">
        <v>2</v>
      </c>
      <c r="AD309" s="170" t="b">
        <f>IF(ISBLANK(GroupMember[[#This Row],[1. Identifiant interne d’exploitation agricole*]]),"",IF(ISERROR(MATCH(GroupMember[[#This Row],[1. Identifiant interne d’exploitation agricole*]],CertifiedCrop[1. Identifiant interne d’exploitation agricole*],0)),FALSE,TRUE))</f>
        <v>1</v>
      </c>
      <c r="AE309" s="170" t="b">
        <f>IF(ISBLANK(GroupMember[[#This Row],[1. Identifiant interne d’exploitation agricole*]]),"",IF(ISERROR(MATCH(GroupMember[[#This Row],[1. Identifiant interne d’exploitation agricole*]],FarmUnit[1. Identifiant interne d’exploitation agricole*],0)),FALSE,TRUE))</f>
        <v>1</v>
      </c>
      <c r="AF309" s="11" t="str">
        <f t="shared" si="20"/>
        <v>GUY NOEL</v>
      </c>
      <c r="AG309" s="171" t="str">
        <f t="shared" si="21"/>
        <v>2/10/2021</v>
      </c>
      <c r="AH309" s="59">
        <f t="shared" si="19"/>
        <v>2</v>
      </c>
      <c r="AI309" s="57">
        <f t="shared" si="22"/>
        <v>0</v>
      </c>
    </row>
    <row r="310" spans="1:35" ht="13.5" x14ac:dyDescent="0.25">
      <c r="A310" s="160" t="s">
        <v>1673</v>
      </c>
      <c r="B310" s="160" t="s">
        <v>667</v>
      </c>
      <c r="C310" s="1" t="s">
        <v>1673</v>
      </c>
      <c r="D310" s="160" t="s">
        <v>1645</v>
      </c>
      <c r="E310" s="160" t="s">
        <v>669</v>
      </c>
      <c r="F310" s="160" t="s">
        <v>670</v>
      </c>
      <c r="G310" s="160" t="s">
        <v>671</v>
      </c>
      <c r="H310" s="161">
        <v>4</v>
      </c>
      <c r="I310" s="160" t="s">
        <v>3365</v>
      </c>
      <c r="J310" s="160">
        <v>1</v>
      </c>
      <c r="K310" s="161">
        <v>2021</v>
      </c>
      <c r="L310" s="169" t="s">
        <v>683</v>
      </c>
      <c r="M310" s="169" t="s">
        <v>1512</v>
      </c>
      <c r="N310" s="162" t="s">
        <v>667</v>
      </c>
      <c r="O310" s="160" t="s">
        <v>667</v>
      </c>
      <c r="P310" s="160" t="s">
        <v>675</v>
      </c>
      <c r="Q310" s="163">
        <v>30196</v>
      </c>
      <c r="R310" s="160">
        <v>5</v>
      </c>
      <c r="S310" s="169"/>
      <c r="T310" s="169"/>
      <c r="U310" s="160"/>
      <c r="V310" s="160"/>
      <c r="W310" s="160"/>
      <c r="X310" s="161">
        <v>0</v>
      </c>
      <c r="Y310" s="161">
        <v>0</v>
      </c>
      <c r="Z310" s="164" t="s">
        <v>1488</v>
      </c>
      <c r="AA310" s="165">
        <v>2021</v>
      </c>
      <c r="AB310" s="165">
        <v>10</v>
      </c>
      <c r="AC310" s="165">
        <v>2</v>
      </c>
      <c r="AD310" s="170" t="b">
        <f>IF(ISBLANK(GroupMember[[#This Row],[1. Identifiant interne d’exploitation agricole*]]),"",IF(ISERROR(MATCH(GroupMember[[#This Row],[1. Identifiant interne d’exploitation agricole*]],CertifiedCrop[1. Identifiant interne d’exploitation agricole*],0)),FALSE,TRUE))</f>
        <v>1</v>
      </c>
      <c r="AE310" s="170" t="b">
        <f>IF(ISBLANK(GroupMember[[#This Row],[1. Identifiant interne d’exploitation agricole*]]),"",IF(ISERROR(MATCH(GroupMember[[#This Row],[1. Identifiant interne d’exploitation agricole*]],FarmUnit[1. Identifiant interne d’exploitation agricole*],0)),FALSE,TRUE))</f>
        <v>1</v>
      </c>
      <c r="AF310" s="11" t="str">
        <f t="shared" si="20"/>
        <v>SOUMAHORO  MANLE</v>
      </c>
      <c r="AG310" s="171" t="str">
        <f t="shared" si="21"/>
        <v>2/10/2021</v>
      </c>
      <c r="AH310" s="59">
        <f t="shared" si="19"/>
        <v>2</v>
      </c>
      <c r="AI310" s="57">
        <f t="shared" si="22"/>
        <v>0</v>
      </c>
    </row>
    <row r="311" spans="1:35" ht="13.5" x14ac:dyDescent="0.25">
      <c r="A311" s="160" t="s">
        <v>1674</v>
      </c>
      <c r="B311" s="160" t="s">
        <v>667</v>
      </c>
      <c r="C311" s="160" t="s">
        <v>1674</v>
      </c>
      <c r="D311" s="160" t="s">
        <v>1516</v>
      </c>
      <c r="E311" s="160" t="s">
        <v>669</v>
      </c>
      <c r="F311" s="160" t="s">
        <v>670</v>
      </c>
      <c r="G311" s="160" t="s">
        <v>671</v>
      </c>
      <c r="H311" s="161">
        <v>6</v>
      </c>
      <c r="I311" s="160" t="s">
        <v>3365</v>
      </c>
      <c r="J311" s="160">
        <v>1</v>
      </c>
      <c r="K311" s="161">
        <v>2021</v>
      </c>
      <c r="L311" s="169" t="s">
        <v>1523</v>
      </c>
      <c r="M311" s="169" t="s">
        <v>858</v>
      </c>
      <c r="N311" s="162" t="s">
        <v>667</v>
      </c>
      <c r="O311" s="160" t="s">
        <v>667</v>
      </c>
      <c r="P311" s="160" t="s">
        <v>675</v>
      </c>
      <c r="Q311" s="163" t="s">
        <v>667</v>
      </c>
      <c r="R311" s="160">
        <v>7</v>
      </c>
      <c r="S311" s="169"/>
      <c r="T311" s="169"/>
      <c r="U311" s="160"/>
      <c r="V311" s="160"/>
      <c r="W311" s="160"/>
      <c r="X311" s="161">
        <v>0</v>
      </c>
      <c r="Y311" s="161">
        <v>0</v>
      </c>
      <c r="Z311" s="164" t="s">
        <v>1488</v>
      </c>
      <c r="AA311" s="165">
        <v>2021</v>
      </c>
      <c r="AB311" s="165">
        <v>10</v>
      </c>
      <c r="AC311" s="165">
        <v>1</v>
      </c>
      <c r="AD311" s="170" t="b">
        <f>IF(ISBLANK(GroupMember[[#This Row],[1. Identifiant interne d’exploitation agricole*]]),"",IF(ISERROR(MATCH(GroupMember[[#This Row],[1. Identifiant interne d’exploitation agricole*]],CertifiedCrop[1. Identifiant interne d’exploitation agricole*],0)),FALSE,TRUE))</f>
        <v>1</v>
      </c>
      <c r="AE311" s="170" t="b">
        <f>IF(ISBLANK(GroupMember[[#This Row],[1. Identifiant interne d’exploitation agricole*]]),"",IF(ISERROR(MATCH(GroupMember[[#This Row],[1. Identifiant interne d’exploitation agricole*]],FarmUnit[1. Identifiant interne d’exploitation agricole*],0)),FALSE,TRUE))</f>
        <v>1</v>
      </c>
      <c r="AF311" s="11" t="str">
        <f t="shared" si="20"/>
        <v>GAH TIA PAUL</v>
      </c>
      <c r="AG311" s="171" t="str">
        <f t="shared" si="21"/>
        <v>1/10/2021</v>
      </c>
      <c r="AH311" s="59">
        <f t="shared" si="19"/>
        <v>4</v>
      </c>
      <c r="AI311" s="57">
        <f t="shared" si="22"/>
        <v>0</v>
      </c>
    </row>
    <row r="312" spans="1:35" ht="13.5" x14ac:dyDescent="0.25">
      <c r="A312" s="160" t="s">
        <v>1675</v>
      </c>
      <c r="B312" s="160" t="s">
        <v>667</v>
      </c>
      <c r="C312" s="1" t="s">
        <v>1675</v>
      </c>
      <c r="D312" s="160" t="s">
        <v>1516</v>
      </c>
      <c r="E312" s="160" t="s">
        <v>669</v>
      </c>
      <c r="F312" s="160" t="s">
        <v>670</v>
      </c>
      <c r="G312" s="160" t="s">
        <v>671</v>
      </c>
      <c r="H312" s="161">
        <v>6</v>
      </c>
      <c r="I312" s="160" t="s">
        <v>3365</v>
      </c>
      <c r="J312" s="160">
        <v>1</v>
      </c>
      <c r="K312" s="161">
        <v>2021</v>
      </c>
      <c r="L312" s="169" t="s">
        <v>1676</v>
      </c>
      <c r="M312" s="169" t="s">
        <v>1677</v>
      </c>
      <c r="N312" s="162" t="s">
        <v>667</v>
      </c>
      <c r="O312" s="160" t="s">
        <v>667</v>
      </c>
      <c r="P312" s="160" t="s">
        <v>675</v>
      </c>
      <c r="Q312" s="163" t="s">
        <v>667</v>
      </c>
      <c r="R312" s="163"/>
      <c r="S312" s="169"/>
      <c r="T312" s="169"/>
      <c r="U312" s="160"/>
      <c r="V312" s="160"/>
      <c r="W312" s="160"/>
      <c r="X312" s="161">
        <v>0</v>
      </c>
      <c r="Y312" s="161">
        <v>0</v>
      </c>
      <c r="Z312" s="164" t="s">
        <v>1488</v>
      </c>
      <c r="AA312" s="165">
        <v>2021</v>
      </c>
      <c r="AB312" s="165">
        <v>10</v>
      </c>
      <c r="AC312" s="165">
        <v>1</v>
      </c>
      <c r="AD312" s="170" t="b">
        <f>IF(ISBLANK(GroupMember[[#This Row],[1. Identifiant interne d’exploitation agricole*]]),"",IF(ISERROR(MATCH(GroupMember[[#This Row],[1. Identifiant interne d’exploitation agricole*]],CertifiedCrop[1. Identifiant interne d’exploitation agricole*],0)),FALSE,TRUE))</f>
        <v>1</v>
      </c>
      <c r="AE312" s="170" t="b">
        <f>IF(ISBLANK(GroupMember[[#This Row],[1. Identifiant interne d’exploitation agricole*]]),"",IF(ISERROR(MATCH(GroupMember[[#This Row],[1. Identifiant interne d’exploitation agricole*]],FarmUnit[1. Identifiant interne d’exploitation agricole*],0)),FALSE,TRUE))</f>
        <v>1</v>
      </c>
      <c r="AF312" s="11" t="str">
        <f t="shared" si="20"/>
        <v>GEHISSAN DROH DIABATE</v>
      </c>
      <c r="AG312" s="171" t="str">
        <f t="shared" si="21"/>
        <v>1/10/2021</v>
      </c>
      <c r="AH312" s="59">
        <f t="shared" si="19"/>
        <v>4</v>
      </c>
      <c r="AI312" s="57">
        <f t="shared" si="22"/>
        <v>0</v>
      </c>
    </row>
    <row r="313" spans="1:35" ht="13.5" x14ac:dyDescent="0.25">
      <c r="A313" s="160" t="s">
        <v>1678</v>
      </c>
      <c r="B313" s="160" t="s">
        <v>667</v>
      </c>
      <c r="C313" s="160" t="s">
        <v>1678</v>
      </c>
      <c r="D313" s="160" t="s">
        <v>1516</v>
      </c>
      <c r="E313" s="160" t="s">
        <v>669</v>
      </c>
      <c r="F313" s="160" t="s">
        <v>670</v>
      </c>
      <c r="G313" s="160" t="s">
        <v>671</v>
      </c>
      <c r="H313" s="161">
        <v>5</v>
      </c>
      <c r="I313" s="160" t="s">
        <v>3365</v>
      </c>
      <c r="J313" s="160">
        <v>1</v>
      </c>
      <c r="K313" s="161">
        <v>2021</v>
      </c>
      <c r="L313" s="169" t="s">
        <v>1679</v>
      </c>
      <c r="M313" s="169" t="s">
        <v>1680</v>
      </c>
      <c r="N313" s="162" t="s">
        <v>667</v>
      </c>
      <c r="O313" s="160" t="s">
        <v>667</v>
      </c>
      <c r="P313" s="160" t="s">
        <v>675</v>
      </c>
      <c r="Q313" s="163">
        <v>29892</v>
      </c>
      <c r="R313" s="160">
        <v>4</v>
      </c>
      <c r="S313" s="169"/>
      <c r="T313" s="169"/>
      <c r="U313" s="160"/>
      <c r="V313" s="160"/>
      <c r="W313" s="160"/>
      <c r="X313" s="161">
        <v>0</v>
      </c>
      <c r="Y313" s="161">
        <v>0</v>
      </c>
      <c r="Z313" s="164" t="s">
        <v>1488</v>
      </c>
      <c r="AA313" s="165">
        <v>2021</v>
      </c>
      <c r="AB313" s="165">
        <v>10</v>
      </c>
      <c r="AC313" s="165">
        <v>1</v>
      </c>
      <c r="AD313" s="170" t="b">
        <f>IF(ISBLANK(GroupMember[[#This Row],[1. Identifiant interne d’exploitation agricole*]]),"",IF(ISERROR(MATCH(GroupMember[[#This Row],[1. Identifiant interne d’exploitation agricole*]],CertifiedCrop[1. Identifiant interne d’exploitation agricole*],0)),FALSE,TRUE))</f>
        <v>1</v>
      </c>
      <c r="AE313" s="170" t="b">
        <f>IF(ISBLANK(GroupMember[[#This Row],[1. Identifiant interne d’exploitation agricole*]]),"",IF(ISERROR(MATCH(GroupMember[[#This Row],[1. Identifiant interne d’exploitation agricole*]],FarmUnit[1. Identifiant interne d’exploitation agricole*],0)),FALSE,TRUE))</f>
        <v>1</v>
      </c>
      <c r="AF313" s="11" t="str">
        <f t="shared" si="20"/>
        <v>GBANGON GONDO FRANCIS</v>
      </c>
      <c r="AG313" s="171" t="str">
        <f t="shared" si="21"/>
        <v>1/10/2021</v>
      </c>
      <c r="AH313" s="59">
        <f t="shared" si="19"/>
        <v>4</v>
      </c>
      <c r="AI313" s="57">
        <f t="shared" si="22"/>
        <v>0</v>
      </c>
    </row>
    <row r="314" spans="1:35" ht="13.5" x14ac:dyDescent="0.25">
      <c r="A314" s="160" t="s">
        <v>1681</v>
      </c>
      <c r="B314" s="160" t="s">
        <v>667</v>
      </c>
      <c r="C314" s="1" t="s">
        <v>1681</v>
      </c>
      <c r="D314" s="160" t="s">
        <v>1645</v>
      </c>
      <c r="E314" s="160" t="s">
        <v>669</v>
      </c>
      <c r="F314" s="160" t="s">
        <v>670</v>
      </c>
      <c r="G314" s="160" t="s">
        <v>671</v>
      </c>
      <c r="H314" s="161">
        <v>5</v>
      </c>
      <c r="I314" s="160" t="s">
        <v>3365</v>
      </c>
      <c r="J314" s="160">
        <v>1</v>
      </c>
      <c r="K314" s="161">
        <v>2021</v>
      </c>
      <c r="L314" s="169" t="s">
        <v>1682</v>
      </c>
      <c r="M314" s="169" t="s">
        <v>1683</v>
      </c>
      <c r="N314" s="162" t="s">
        <v>667</v>
      </c>
      <c r="O314" s="160" t="s">
        <v>667</v>
      </c>
      <c r="P314" s="160" t="s">
        <v>675</v>
      </c>
      <c r="Q314" s="163" t="s">
        <v>667</v>
      </c>
      <c r="R314" s="160">
        <v>4</v>
      </c>
      <c r="S314" s="169"/>
      <c r="T314" s="169"/>
      <c r="U314" s="160"/>
      <c r="V314" s="160"/>
      <c r="W314" s="160"/>
      <c r="X314" s="161">
        <v>0</v>
      </c>
      <c r="Y314" s="161">
        <v>0</v>
      </c>
      <c r="Z314" s="164" t="s">
        <v>1488</v>
      </c>
      <c r="AA314" s="165">
        <v>2021</v>
      </c>
      <c r="AB314" s="165">
        <v>10</v>
      </c>
      <c r="AC314" s="165">
        <v>1</v>
      </c>
      <c r="AD314" s="170" t="b">
        <f>IF(ISBLANK(GroupMember[[#This Row],[1. Identifiant interne d’exploitation agricole*]]),"",IF(ISERROR(MATCH(GroupMember[[#This Row],[1. Identifiant interne d’exploitation agricole*]],CertifiedCrop[1. Identifiant interne d’exploitation agricole*],0)),FALSE,TRUE))</f>
        <v>1</v>
      </c>
      <c r="AE314" s="170" t="b">
        <f>IF(ISBLANK(GroupMember[[#This Row],[1. Identifiant interne d’exploitation agricole*]]),"",IF(ISERROR(MATCH(GroupMember[[#This Row],[1. Identifiant interne d’exploitation agricole*]],FarmUnit[1. Identifiant interne d’exploitation agricole*],0)),FALSE,TRUE))</f>
        <v>1</v>
      </c>
      <c r="AF314" s="11" t="str">
        <f t="shared" si="20"/>
        <v>YANGBA LUC</v>
      </c>
      <c r="AG314" s="171" t="str">
        <f t="shared" si="21"/>
        <v>1/10/2021</v>
      </c>
      <c r="AH314" s="59">
        <f t="shared" si="19"/>
        <v>4</v>
      </c>
      <c r="AI314" s="57">
        <f t="shared" si="22"/>
        <v>0</v>
      </c>
    </row>
    <row r="315" spans="1:35" ht="13.5" x14ac:dyDescent="0.25">
      <c r="A315" s="160" t="s">
        <v>1684</v>
      </c>
      <c r="B315" s="160" t="s">
        <v>667</v>
      </c>
      <c r="C315" s="160" t="s">
        <v>1684</v>
      </c>
      <c r="D315" s="160" t="s">
        <v>1486</v>
      </c>
      <c r="E315" s="160" t="s">
        <v>669</v>
      </c>
      <c r="F315" s="160" t="s">
        <v>670</v>
      </c>
      <c r="G315" s="160" t="s">
        <v>671</v>
      </c>
      <c r="H315" s="161">
        <v>5</v>
      </c>
      <c r="I315" s="160" t="s">
        <v>3365</v>
      </c>
      <c r="J315" s="160">
        <v>1</v>
      </c>
      <c r="K315" s="161">
        <v>2021</v>
      </c>
      <c r="L315" s="169" t="s">
        <v>1685</v>
      </c>
      <c r="M315" s="169" t="s">
        <v>1686</v>
      </c>
      <c r="N315" s="162" t="s">
        <v>667</v>
      </c>
      <c r="O315" s="160" t="s">
        <v>1687</v>
      </c>
      <c r="P315" s="160" t="s">
        <v>675</v>
      </c>
      <c r="Q315" s="163">
        <v>29306</v>
      </c>
      <c r="R315" s="160">
        <v>5</v>
      </c>
      <c r="S315" s="169"/>
      <c r="T315" s="169"/>
      <c r="U315" s="160"/>
      <c r="V315" s="160"/>
      <c r="W315" s="160"/>
      <c r="X315" s="161">
        <v>0</v>
      </c>
      <c r="Y315" s="161">
        <v>0</v>
      </c>
      <c r="Z315" s="164" t="s">
        <v>1488</v>
      </c>
      <c r="AA315" s="165">
        <v>2021</v>
      </c>
      <c r="AB315" s="165">
        <v>9</v>
      </c>
      <c r="AC315" s="165">
        <v>30</v>
      </c>
      <c r="AD315" s="170" t="b">
        <f>IF(ISBLANK(GroupMember[[#This Row],[1. Identifiant interne d’exploitation agricole*]]),"",IF(ISERROR(MATCH(GroupMember[[#This Row],[1. Identifiant interne d’exploitation agricole*]],CertifiedCrop[1. Identifiant interne d’exploitation agricole*],0)),FALSE,TRUE))</f>
        <v>1</v>
      </c>
      <c r="AE315" s="170" t="b">
        <f>IF(ISBLANK(GroupMember[[#This Row],[1. Identifiant interne d’exploitation agricole*]]),"",IF(ISERROR(MATCH(GroupMember[[#This Row],[1. Identifiant interne d’exploitation agricole*]],FarmUnit[1. Identifiant interne d’exploitation agricole*],0)),FALSE,TRUE))</f>
        <v>1</v>
      </c>
      <c r="AF315" s="11" t="str">
        <f t="shared" si="20"/>
        <v>SAGBE SIDIBE</v>
      </c>
      <c r="AG315" s="171" t="str">
        <f t="shared" si="21"/>
        <v>30/9/2021</v>
      </c>
      <c r="AH315" s="59">
        <f t="shared" si="19"/>
        <v>3</v>
      </c>
      <c r="AI315" s="57">
        <f t="shared" si="22"/>
        <v>0</v>
      </c>
    </row>
    <row r="316" spans="1:35" ht="13.5" x14ac:dyDescent="0.25">
      <c r="A316" s="160" t="s">
        <v>1688</v>
      </c>
      <c r="B316" s="160" t="s">
        <v>667</v>
      </c>
      <c r="C316" s="1" t="s">
        <v>1688</v>
      </c>
      <c r="D316" s="160" t="s">
        <v>1486</v>
      </c>
      <c r="E316" s="160" t="s">
        <v>669</v>
      </c>
      <c r="F316" s="160" t="s">
        <v>670</v>
      </c>
      <c r="G316" s="160" t="s">
        <v>671</v>
      </c>
      <c r="H316" s="161">
        <v>3</v>
      </c>
      <c r="I316" s="160" t="s">
        <v>3365</v>
      </c>
      <c r="J316" s="160">
        <v>1</v>
      </c>
      <c r="K316" s="161">
        <v>2021</v>
      </c>
      <c r="L316" s="169" t="s">
        <v>1689</v>
      </c>
      <c r="M316" s="169" t="s">
        <v>1690</v>
      </c>
      <c r="N316" s="162" t="s">
        <v>1691</v>
      </c>
      <c r="O316" s="160" t="s">
        <v>667</v>
      </c>
      <c r="P316" s="160" t="s">
        <v>675</v>
      </c>
      <c r="Q316" s="163">
        <v>25204</v>
      </c>
      <c r="R316" s="160">
        <v>4</v>
      </c>
      <c r="S316" s="169"/>
      <c r="T316" s="169"/>
      <c r="U316" s="160"/>
      <c r="V316" s="160"/>
      <c r="W316" s="160"/>
      <c r="X316" s="161">
        <v>0</v>
      </c>
      <c r="Y316" s="161">
        <v>0</v>
      </c>
      <c r="Z316" s="164" t="s">
        <v>1488</v>
      </c>
      <c r="AA316" s="165">
        <v>2021</v>
      </c>
      <c r="AB316" s="165">
        <v>9</v>
      </c>
      <c r="AC316" s="165">
        <v>30</v>
      </c>
      <c r="AD316" s="170" t="b">
        <f>IF(ISBLANK(GroupMember[[#This Row],[1. Identifiant interne d’exploitation agricole*]]),"",IF(ISERROR(MATCH(GroupMember[[#This Row],[1. Identifiant interne d’exploitation agricole*]],CertifiedCrop[1. Identifiant interne d’exploitation agricole*],0)),FALSE,TRUE))</f>
        <v>1</v>
      </c>
      <c r="AE316" s="170" t="b">
        <f>IF(ISBLANK(GroupMember[[#This Row],[1. Identifiant interne d’exploitation agricole*]]),"",IF(ISERROR(MATCH(GroupMember[[#This Row],[1. Identifiant interne d’exploitation agricole*]],FarmUnit[1. Identifiant interne d’exploitation agricole*],0)),FALSE,TRUE))</f>
        <v>1</v>
      </c>
      <c r="AF316" s="11" t="str">
        <f t="shared" si="20"/>
        <v>GBEHI  SINGO BEDEL</v>
      </c>
      <c r="AG316" s="171" t="str">
        <f t="shared" si="21"/>
        <v>30/9/2021</v>
      </c>
      <c r="AH316" s="59">
        <f t="shared" si="19"/>
        <v>3</v>
      </c>
      <c r="AI316" s="57">
        <f t="shared" si="22"/>
        <v>0</v>
      </c>
    </row>
    <row r="317" spans="1:35" ht="13.5" x14ac:dyDescent="0.25">
      <c r="A317" s="160" t="s">
        <v>1692</v>
      </c>
      <c r="B317" s="160" t="s">
        <v>667</v>
      </c>
      <c r="C317" s="160" t="s">
        <v>1692</v>
      </c>
      <c r="D317" s="160" t="s">
        <v>1486</v>
      </c>
      <c r="E317" s="160" t="s">
        <v>669</v>
      </c>
      <c r="F317" s="160" t="s">
        <v>670</v>
      </c>
      <c r="G317" s="160" t="s">
        <v>671</v>
      </c>
      <c r="H317" s="161">
        <v>5.5</v>
      </c>
      <c r="I317" s="160" t="s">
        <v>3365</v>
      </c>
      <c r="J317" s="160">
        <v>1</v>
      </c>
      <c r="K317" s="161">
        <v>2021</v>
      </c>
      <c r="L317" s="169" t="s">
        <v>1693</v>
      </c>
      <c r="M317" s="169" t="s">
        <v>1694</v>
      </c>
      <c r="N317" s="162" t="s">
        <v>667</v>
      </c>
      <c r="O317" s="160" t="s">
        <v>667</v>
      </c>
      <c r="P317" s="160" t="s">
        <v>696</v>
      </c>
      <c r="Q317" s="163" t="s">
        <v>667</v>
      </c>
      <c r="R317" s="160">
        <v>2</v>
      </c>
      <c r="S317" s="169"/>
      <c r="T317" s="169"/>
      <c r="U317" s="160"/>
      <c r="V317" s="160"/>
      <c r="W317" s="160"/>
      <c r="X317" s="161">
        <v>0</v>
      </c>
      <c r="Y317" s="161">
        <v>0</v>
      </c>
      <c r="Z317" s="164" t="s">
        <v>1488</v>
      </c>
      <c r="AA317" s="165">
        <v>2021</v>
      </c>
      <c r="AB317" s="165">
        <v>9</v>
      </c>
      <c r="AC317" s="165">
        <v>30</v>
      </c>
      <c r="AD317" s="170" t="b">
        <f>IF(ISBLANK(GroupMember[[#This Row],[1. Identifiant interne d’exploitation agricole*]]),"",IF(ISERROR(MATCH(GroupMember[[#This Row],[1. Identifiant interne d’exploitation agricole*]],CertifiedCrop[1. Identifiant interne d’exploitation agricole*],0)),FALSE,TRUE))</f>
        <v>1</v>
      </c>
      <c r="AE317" s="170" t="b">
        <f>IF(ISBLANK(GroupMember[[#This Row],[1. Identifiant interne d’exploitation agricole*]]),"",IF(ISERROR(MATCH(GroupMember[[#This Row],[1. Identifiant interne d’exploitation agricole*]],FarmUnit[1. Identifiant interne d’exploitation agricole*],0)),FALSE,TRUE))</f>
        <v>1</v>
      </c>
      <c r="AF317" s="11" t="str">
        <f t="shared" si="20"/>
        <v>GAHI  OUALO MARIE</v>
      </c>
      <c r="AG317" s="171" t="str">
        <f t="shared" si="21"/>
        <v>30/9/2021</v>
      </c>
      <c r="AH317" s="59">
        <f t="shared" si="19"/>
        <v>3</v>
      </c>
      <c r="AI317" s="57">
        <f t="shared" si="22"/>
        <v>0</v>
      </c>
    </row>
    <row r="318" spans="1:35" ht="13.5" x14ac:dyDescent="0.25">
      <c r="A318" s="160" t="s">
        <v>1695</v>
      </c>
      <c r="B318" s="160" t="s">
        <v>667</v>
      </c>
      <c r="C318" s="1" t="s">
        <v>1695</v>
      </c>
      <c r="D318" s="160" t="s">
        <v>1486</v>
      </c>
      <c r="E318" s="160" t="s">
        <v>669</v>
      </c>
      <c r="F318" s="160" t="s">
        <v>670</v>
      </c>
      <c r="G318" s="160" t="s">
        <v>671</v>
      </c>
      <c r="H318" s="161">
        <v>5</v>
      </c>
      <c r="I318" s="160" t="s">
        <v>3365</v>
      </c>
      <c r="J318" s="160">
        <v>1</v>
      </c>
      <c r="K318" s="161">
        <v>2021</v>
      </c>
      <c r="L318" s="169" t="s">
        <v>1696</v>
      </c>
      <c r="M318" s="169" t="s">
        <v>1697</v>
      </c>
      <c r="N318" s="162" t="s">
        <v>667</v>
      </c>
      <c r="O318" s="160" t="s">
        <v>667</v>
      </c>
      <c r="P318" s="160" t="s">
        <v>675</v>
      </c>
      <c r="Q318" s="163" t="s">
        <v>667</v>
      </c>
      <c r="R318" s="160">
        <v>3</v>
      </c>
      <c r="S318" s="169"/>
      <c r="T318" s="169"/>
      <c r="U318" s="160"/>
      <c r="V318" s="160"/>
      <c r="W318" s="160"/>
      <c r="X318" s="161">
        <v>0</v>
      </c>
      <c r="Y318" s="161">
        <v>0</v>
      </c>
      <c r="Z318" s="164" t="s">
        <v>1488</v>
      </c>
      <c r="AA318" s="165">
        <v>2021</v>
      </c>
      <c r="AB318" s="165">
        <v>9</v>
      </c>
      <c r="AC318" s="165">
        <v>29</v>
      </c>
      <c r="AD318" s="170" t="b">
        <f>IF(ISBLANK(GroupMember[[#This Row],[1. Identifiant interne d’exploitation agricole*]]),"",IF(ISERROR(MATCH(GroupMember[[#This Row],[1. Identifiant interne d’exploitation agricole*]],CertifiedCrop[1. Identifiant interne d’exploitation agricole*],0)),FALSE,TRUE))</f>
        <v>1</v>
      </c>
      <c r="AE318" s="170" t="b">
        <f>IF(ISBLANK(GroupMember[[#This Row],[1. Identifiant interne d’exploitation agricole*]]),"",IF(ISERROR(MATCH(GroupMember[[#This Row],[1. Identifiant interne d’exploitation agricole*]],FarmUnit[1. Identifiant interne d’exploitation agricole*],0)),FALSE,TRUE))</f>
        <v>1</v>
      </c>
      <c r="AF318" s="11" t="str">
        <f t="shared" si="20"/>
        <v>MONTY RAOLE</v>
      </c>
      <c r="AG318" s="171" t="str">
        <f t="shared" si="21"/>
        <v>29/9/2021</v>
      </c>
      <c r="AH318" s="59">
        <f t="shared" si="19"/>
        <v>3</v>
      </c>
      <c r="AI318" s="57">
        <f t="shared" si="22"/>
        <v>0</v>
      </c>
    </row>
    <row r="319" spans="1:35" ht="13.5" x14ac:dyDescent="0.25">
      <c r="A319" s="160" t="s">
        <v>1698</v>
      </c>
      <c r="B319" s="160" t="s">
        <v>667</v>
      </c>
      <c r="C319" s="160" t="s">
        <v>1698</v>
      </c>
      <c r="D319" s="160" t="s">
        <v>1486</v>
      </c>
      <c r="E319" s="160" t="s">
        <v>669</v>
      </c>
      <c r="F319" s="160" t="s">
        <v>670</v>
      </c>
      <c r="G319" s="160" t="s">
        <v>671</v>
      </c>
      <c r="H319" s="161">
        <v>7.5</v>
      </c>
      <c r="I319" s="160" t="s">
        <v>3365</v>
      </c>
      <c r="J319" s="160">
        <v>1</v>
      </c>
      <c r="K319" s="161">
        <v>2021</v>
      </c>
      <c r="L319" s="169" t="s">
        <v>1699</v>
      </c>
      <c r="M319" s="169" t="s">
        <v>1700</v>
      </c>
      <c r="N319" s="162" t="s">
        <v>667</v>
      </c>
      <c r="O319" s="160" t="s">
        <v>1701</v>
      </c>
      <c r="P319" s="160" t="s">
        <v>696</v>
      </c>
      <c r="Q319" s="163">
        <v>28547</v>
      </c>
      <c r="R319" s="160">
        <v>5</v>
      </c>
      <c r="S319" s="169"/>
      <c r="T319" s="169"/>
      <c r="U319" s="160"/>
      <c r="V319" s="160"/>
      <c r="W319" s="160"/>
      <c r="X319" s="161">
        <v>0</v>
      </c>
      <c r="Y319" s="161">
        <v>0</v>
      </c>
      <c r="Z319" s="164" t="s">
        <v>1488</v>
      </c>
      <c r="AA319" s="165">
        <v>2021</v>
      </c>
      <c r="AB319" s="165">
        <v>9</v>
      </c>
      <c r="AC319" s="165">
        <v>29</v>
      </c>
      <c r="AD319" s="170" t="b">
        <f>IF(ISBLANK(GroupMember[[#This Row],[1. Identifiant interne d’exploitation agricole*]]),"",IF(ISERROR(MATCH(GroupMember[[#This Row],[1. Identifiant interne d’exploitation agricole*]],CertifiedCrop[1. Identifiant interne d’exploitation agricole*],0)),FALSE,TRUE))</f>
        <v>1</v>
      </c>
      <c r="AE319" s="170" t="b">
        <f>IF(ISBLANK(GroupMember[[#This Row],[1. Identifiant interne d’exploitation agricole*]]),"",IF(ISERROR(MATCH(GroupMember[[#This Row],[1. Identifiant interne d’exploitation agricole*]],FarmUnit[1. Identifiant interne d’exploitation agricole*],0)),FALSE,TRUE))</f>
        <v>1</v>
      </c>
      <c r="AF319" s="11" t="str">
        <f t="shared" si="20"/>
        <v>GOUENIN GOUELOU CECILE</v>
      </c>
      <c r="AG319" s="171" t="str">
        <f t="shared" si="21"/>
        <v>29/9/2021</v>
      </c>
      <c r="AH319" s="59">
        <f t="shared" si="19"/>
        <v>3</v>
      </c>
      <c r="AI319" s="57">
        <f t="shared" si="22"/>
        <v>0</v>
      </c>
    </row>
    <row r="320" spans="1:35" ht="13.5" x14ac:dyDescent="0.25">
      <c r="A320" s="160" t="s">
        <v>1702</v>
      </c>
      <c r="B320" s="160" t="s">
        <v>667</v>
      </c>
      <c r="C320" s="1" t="s">
        <v>1702</v>
      </c>
      <c r="D320" s="160" t="s">
        <v>1486</v>
      </c>
      <c r="E320" s="160" t="s">
        <v>669</v>
      </c>
      <c r="F320" s="160" t="s">
        <v>670</v>
      </c>
      <c r="G320" s="160" t="s">
        <v>671</v>
      </c>
      <c r="H320" s="161">
        <v>3</v>
      </c>
      <c r="I320" s="160" t="s">
        <v>3365</v>
      </c>
      <c r="J320" s="160">
        <v>1</v>
      </c>
      <c r="K320" s="161">
        <v>2021</v>
      </c>
      <c r="L320" s="169" t="s">
        <v>1703</v>
      </c>
      <c r="M320" s="169" t="s">
        <v>1704</v>
      </c>
      <c r="N320" s="162" t="s">
        <v>667</v>
      </c>
      <c r="O320" s="160" t="s">
        <v>1705</v>
      </c>
      <c r="P320" s="160" t="s">
        <v>696</v>
      </c>
      <c r="Q320" s="163">
        <v>32882</v>
      </c>
      <c r="R320" s="160">
        <v>4</v>
      </c>
      <c r="S320" s="169"/>
      <c r="T320" s="169"/>
      <c r="U320" s="160"/>
      <c r="V320" s="160"/>
      <c r="W320" s="160"/>
      <c r="X320" s="161">
        <v>0</v>
      </c>
      <c r="Y320" s="161">
        <v>0</v>
      </c>
      <c r="Z320" s="164" t="s">
        <v>1488</v>
      </c>
      <c r="AA320" s="165">
        <v>2021</v>
      </c>
      <c r="AB320" s="165">
        <v>9</v>
      </c>
      <c r="AC320" s="165">
        <v>29</v>
      </c>
      <c r="AD320" s="170" t="b">
        <f>IF(ISBLANK(GroupMember[[#This Row],[1. Identifiant interne d’exploitation agricole*]]),"",IF(ISERROR(MATCH(GroupMember[[#This Row],[1. Identifiant interne d’exploitation agricole*]],CertifiedCrop[1. Identifiant interne d’exploitation agricole*],0)),FALSE,TRUE))</f>
        <v>1</v>
      </c>
      <c r="AE320" s="170" t="b">
        <f>IF(ISBLANK(GroupMember[[#This Row],[1. Identifiant interne d’exploitation agricole*]]),"",IF(ISERROR(MATCH(GroupMember[[#This Row],[1. Identifiant interne d’exploitation agricole*]],FarmUnit[1. Identifiant interne d’exploitation agricole*],0)),FALSE,TRUE))</f>
        <v>1</v>
      </c>
      <c r="AF320" s="11" t="str">
        <f t="shared" si="20"/>
        <v>GAGBE SANDRINE</v>
      </c>
      <c r="AG320" s="171" t="str">
        <f t="shared" si="21"/>
        <v>29/9/2021</v>
      </c>
      <c r="AH320" s="59">
        <f t="shared" si="19"/>
        <v>3</v>
      </c>
      <c r="AI320" s="57">
        <f t="shared" si="22"/>
        <v>0</v>
      </c>
    </row>
    <row r="321" spans="1:35" ht="13.5" x14ac:dyDescent="0.25">
      <c r="A321" s="160" t="s">
        <v>1706</v>
      </c>
      <c r="B321" s="160" t="s">
        <v>667</v>
      </c>
      <c r="C321" s="160" t="s">
        <v>1706</v>
      </c>
      <c r="D321" s="160" t="s">
        <v>1486</v>
      </c>
      <c r="E321" s="160" t="s">
        <v>669</v>
      </c>
      <c r="F321" s="160" t="s">
        <v>670</v>
      </c>
      <c r="G321" s="160" t="s">
        <v>671</v>
      </c>
      <c r="H321" s="161">
        <v>6</v>
      </c>
      <c r="I321" s="160" t="s">
        <v>3365</v>
      </c>
      <c r="J321" s="160">
        <v>1</v>
      </c>
      <c r="K321" s="161">
        <v>2021</v>
      </c>
      <c r="L321" s="169" t="s">
        <v>713</v>
      </c>
      <c r="M321" s="169" t="s">
        <v>1707</v>
      </c>
      <c r="N321" s="162" t="s">
        <v>667</v>
      </c>
      <c r="O321" s="160" t="s">
        <v>1708</v>
      </c>
      <c r="P321" s="160" t="s">
        <v>696</v>
      </c>
      <c r="Q321" s="163">
        <v>32509</v>
      </c>
      <c r="R321" s="160">
        <v>8</v>
      </c>
      <c r="S321" s="169"/>
      <c r="T321" s="169"/>
      <c r="U321" s="160"/>
      <c r="V321" s="160"/>
      <c r="W321" s="160"/>
      <c r="X321" s="161">
        <v>0</v>
      </c>
      <c r="Y321" s="161">
        <v>0</v>
      </c>
      <c r="Z321" s="164" t="s">
        <v>1488</v>
      </c>
      <c r="AA321" s="165">
        <v>2021</v>
      </c>
      <c r="AB321" s="165">
        <v>9</v>
      </c>
      <c r="AC321" s="165">
        <v>28</v>
      </c>
      <c r="AD321" s="170" t="b">
        <f>IF(ISBLANK(GroupMember[[#This Row],[1. Identifiant interne d’exploitation agricole*]]),"",IF(ISERROR(MATCH(GroupMember[[#This Row],[1. Identifiant interne d’exploitation agricole*]],CertifiedCrop[1. Identifiant interne d’exploitation agricole*],0)),FALSE,TRUE))</f>
        <v>1</v>
      </c>
      <c r="AE321" s="170" t="b">
        <f>IF(ISBLANK(GroupMember[[#This Row],[1. Identifiant interne d’exploitation agricole*]]),"",IF(ISERROR(MATCH(GroupMember[[#This Row],[1. Identifiant interne d’exploitation agricole*]],FarmUnit[1. Identifiant interne d’exploitation agricole*],0)),FALSE,TRUE))</f>
        <v>1</v>
      </c>
      <c r="AF321" s="11" t="str">
        <f t="shared" si="20"/>
        <v>BAKAYOKO  WALO NATHALIE</v>
      </c>
      <c r="AG321" s="171" t="str">
        <f t="shared" si="21"/>
        <v>28/9/2021</v>
      </c>
      <c r="AH321" s="59">
        <f t="shared" si="19"/>
        <v>3</v>
      </c>
      <c r="AI321" s="57">
        <f t="shared" si="22"/>
        <v>0</v>
      </c>
    </row>
    <row r="322" spans="1:35" ht="13.5" x14ac:dyDescent="0.25">
      <c r="A322" s="160" t="s">
        <v>1709</v>
      </c>
      <c r="B322" s="160" t="s">
        <v>667</v>
      </c>
      <c r="C322" s="1" t="s">
        <v>1709</v>
      </c>
      <c r="D322" s="160" t="s">
        <v>1486</v>
      </c>
      <c r="E322" s="160" t="s">
        <v>669</v>
      </c>
      <c r="F322" s="160" t="s">
        <v>670</v>
      </c>
      <c r="G322" s="160" t="s">
        <v>671</v>
      </c>
      <c r="H322" s="161">
        <v>5</v>
      </c>
      <c r="I322" s="160" t="s">
        <v>3365</v>
      </c>
      <c r="J322" s="160">
        <v>1</v>
      </c>
      <c r="K322" s="161">
        <v>2021</v>
      </c>
      <c r="L322" s="169" t="s">
        <v>1563</v>
      </c>
      <c r="M322" s="169" t="s">
        <v>1710</v>
      </c>
      <c r="N322" s="162" t="s">
        <v>667</v>
      </c>
      <c r="O322" s="160" t="s">
        <v>667</v>
      </c>
      <c r="P322" s="160" t="s">
        <v>675</v>
      </c>
      <c r="Q322" s="163" t="s">
        <v>667</v>
      </c>
      <c r="R322" s="160">
        <v>2</v>
      </c>
      <c r="S322" s="169"/>
      <c r="T322" s="169"/>
      <c r="U322" s="160"/>
      <c r="V322" s="160"/>
      <c r="W322" s="160"/>
      <c r="X322" s="161">
        <v>0</v>
      </c>
      <c r="Y322" s="161">
        <v>0</v>
      </c>
      <c r="Z322" s="164" t="s">
        <v>1488</v>
      </c>
      <c r="AA322" s="165">
        <v>2021</v>
      </c>
      <c r="AB322" s="165">
        <v>9</v>
      </c>
      <c r="AC322" s="165">
        <v>28</v>
      </c>
      <c r="AD322" s="170" t="b">
        <f>IF(ISBLANK(GroupMember[[#This Row],[1. Identifiant interne d’exploitation agricole*]]),"",IF(ISERROR(MATCH(GroupMember[[#This Row],[1. Identifiant interne d’exploitation agricole*]],CertifiedCrop[1. Identifiant interne d’exploitation agricole*],0)),FALSE,TRUE))</f>
        <v>1</v>
      </c>
      <c r="AE322" s="170" t="b">
        <f>IF(ISBLANK(GroupMember[[#This Row],[1. Identifiant interne d’exploitation agricole*]]),"",IF(ISERROR(MATCH(GroupMember[[#This Row],[1. Identifiant interne d’exploitation agricole*]],FarmUnit[1. Identifiant interne d’exploitation agricole*],0)),FALSE,TRUE))</f>
        <v>1</v>
      </c>
      <c r="AF322" s="11" t="str">
        <f t="shared" si="20"/>
        <v>DANH LEON AMBROISE</v>
      </c>
      <c r="AG322" s="171" t="str">
        <f t="shared" si="21"/>
        <v>28/9/2021</v>
      </c>
      <c r="AH322" s="59">
        <f t="shared" si="19"/>
        <v>3</v>
      </c>
      <c r="AI322" s="57">
        <f t="shared" si="22"/>
        <v>0</v>
      </c>
    </row>
    <row r="323" spans="1:35" ht="13.5" x14ac:dyDescent="0.25">
      <c r="A323" s="160" t="s">
        <v>1711</v>
      </c>
      <c r="B323" s="160" t="s">
        <v>667</v>
      </c>
      <c r="C323" s="160" t="s">
        <v>1711</v>
      </c>
      <c r="D323" s="160" t="s">
        <v>1486</v>
      </c>
      <c r="E323" s="160" t="s">
        <v>669</v>
      </c>
      <c r="F323" s="160" t="s">
        <v>670</v>
      </c>
      <c r="G323" s="160" t="s">
        <v>671</v>
      </c>
      <c r="H323" s="161">
        <v>4.5</v>
      </c>
      <c r="I323" s="160" t="s">
        <v>3365</v>
      </c>
      <c r="J323" s="160">
        <v>1</v>
      </c>
      <c r="K323" s="161">
        <v>2021</v>
      </c>
      <c r="L323" s="169" t="s">
        <v>1177</v>
      </c>
      <c r="M323" s="169" t="s">
        <v>1712</v>
      </c>
      <c r="N323" s="162" t="s">
        <v>667</v>
      </c>
      <c r="O323" s="160" t="s">
        <v>1713</v>
      </c>
      <c r="P323" s="160" t="s">
        <v>675</v>
      </c>
      <c r="Q323" s="163">
        <v>32485</v>
      </c>
      <c r="R323" s="160">
        <v>3</v>
      </c>
      <c r="S323" s="169"/>
      <c r="T323" s="169"/>
      <c r="U323" s="160"/>
      <c r="V323" s="160"/>
      <c r="W323" s="160"/>
      <c r="X323" s="161">
        <v>0</v>
      </c>
      <c r="Y323" s="161">
        <v>0</v>
      </c>
      <c r="Z323" s="164" t="s">
        <v>1488</v>
      </c>
      <c r="AA323" s="165">
        <v>2021</v>
      </c>
      <c r="AB323" s="165">
        <v>9</v>
      </c>
      <c r="AC323" s="165">
        <v>28</v>
      </c>
      <c r="AD323" s="170" t="b">
        <f>IF(ISBLANK(GroupMember[[#This Row],[1. Identifiant interne d’exploitation agricole*]]),"",IF(ISERROR(MATCH(GroupMember[[#This Row],[1. Identifiant interne d’exploitation agricole*]],CertifiedCrop[1. Identifiant interne d’exploitation agricole*],0)),FALSE,TRUE))</f>
        <v>1</v>
      </c>
      <c r="AE323" s="170" t="b">
        <f>IF(ISBLANK(GroupMember[[#This Row],[1. Identifiant interne d’exploitation agricole*]]),"",IF(ISERROR(MATCH(GroupMember[[#This Row],[1. Identifiant interne d’exploitation agricole*]],FarmUnit[1. Identifiant interne d’exploitation agricole*],0)),FALSE,TRUE))</f>
        <v>1</v>
      </c>
      <c r="AF323" s="11" t="str">
        <f t="shared" si="20"/>
        <v>GOUE PACOME</v>
      </c>
      <c r="AG323" s="171" t="str">
        <f t="shared" si="21"/>
        <v>28/9/2021</v>
      </c>
      <c r="AH323" s="59">
        <f t="shared" ref="AH323:AH386" si="23">COUNTIFS(Z:Z,Z323,AG:AG,AG323)</f>
        <v>3</v>
      </c>
      <c r="AI323" s="57">
        <f t="shared" si="22"/>
        <v>0</v>
      </c>
    </row>
    <row r="324" spans="1:35" ht="13.5" x14ac:dyDescent="0.25">
      <c r="A324" s="160" t="s">
        <v>1714</v>
      </c>
      <c r="B324" s="160" t="s">
        <v>667</v>
      </c>
      <c r="C324" s="1" t="s">
        <v>1714</v>
      </c>
      <c r="D324" s="160" t="s">
        <v>1486</v>
      </c>
      <c r="E324" s="160" t="s">
        <v>669</v>
      </c>
      <c r="F324" s="160" t="s">
        <v>670</v>
      </c>
      <c r="G324" s="160" t="s">
        <v>671</v>
      </c>
      <c r="H324" s="161">
        <v>7</v>
      </c>
      <c r="I324" s="160" t="s">
        <v>3365</v>
      </c>
      <c r="J324" s="160">
        <v>1</v>
      </c>
      <c r="K324" s="161">
        <v>2021</v>
      </c>
      <c r="L324" s="169" t="s">
        <v>1715</v>
      </c>
      <c r="M324" s="169" t="s">
        <v>1716</v>
      </c>
      <c r="N324" s="162" t="s">
        <v>667</v>
      </c>
      <c r="O324" s="160"/>
      <c r="P324" s="160" t="s">
        <v>675</v>
      </c>
      <c r="Q324" s="163">
        <v>29082</v>
      </c>
      <c r="R324" s="160">
        <v>7</v>
      </c>
      <c r="S324" s="169"/>
      <c r="T324" s="169"/>
      <c r="U324" s="160"/>
      <c r="V324" s="160"/>
      <c r="W324" s="160"/>
      <c r="X324" s="161">
        <v>0</v>
      </c>
      <c r="Y324" s="161">
        <v>0</v>
      </c>
      <c r="Z324" s="164" t="s">
        <v>1488</v>
      </c>
      <c r="AA324" s="165">
        <v>2021</v>
      </c>
      <c r="AB324" s="165">
        <v>9</v>
      </c>
      <c r="AC324" s="165">
        <v>27</v>
      </c>
      <c r="AD324" s="170" t="b">
        <f>IF(ISBLANK(GroupMember[[#This Row],[1. Identifiant interne d’exploitation agricole*]]),"",IF(ISERROR(MATCH(GroupMember[[#This Row],[1. Identifiant interne d’exploitation agricole*]],CertifiedCrop[1. Identifiant interne d’exploitation agricole*],0)),FALSE,TRUE))</f>
        <v>1</v>
      </c>
      <c r="AE324" s="170" t="b">
        <f>IF(ISBLANK(GroupMember[[#This Row],[1. Identifiant interne d’exploitation agricole*]]),"",IF(ISERROR(MATCH(GroupMember[[#This Row],[1. Identifiant interne d’exploitation agricole*]],FarmUnit[1. Identifiant interne d’exploitation agricole*],0)),FALSE,TRUE))</f>
        <v>1</v>
      </c>
      <c r="AF324" s="11" t="str">
        <f t="shared" si="20"/>
        <v>YANGBA  HENRI JOEL</v>
      </c>
      <c r="AG324" s="171" t="str">
        <f t="shared" si="21"/>
        <v>27/9/2021</v>
      </c>
      <c r="AH324" s="59">
        <f t="shared" si="23"/>
        <v>4</v>
      </c>
      <c r="AI324" s="57">
        <f t="shared" si="22"/>
        <v>0</v>
      </c>
    </row>
    <row r="325" spans="1:35" ht="13.5" x14ac:dyDescent="0.25">
      <c r="A325" s="160" t="s">
        <v>1718</v>
      </c>
      <c r="B325" s="160" t="s">
        <v>667</v>
      </c>
      <c r="C325" s="160" t="s">
        <v>1718</v>
      </c>
      <c r="D325" s="160" t="s">
        <v>1486</v>
      </c>
      <c r="E325" s="160" t="s">
        <v>669</v>
      </c>
      <c r="F325" s="160" t="s">
        <v>670</v>
      </c>
      <c r="G325" s="160" t="s">
        <v>671</v>
      </c>
      <c r="H325" s="161">
        <v>9</v>
      </c>
      <c r="I325" s="160" t="s">
        <v>3365</v>
      </c>
      <c r="J325" s="160">
        <v>1</v>
      </c>
      <c r="K325" s="161">
        <v>2021</v>
      </c>
      <c r="L325" s="169" t="s">
        <v>1512</v>
      </c>
      <c r="M325" s="169" t="s">
        <v>1719</v>
      </c>
      <c r="N325" s="162" t="s">
        <v>667</v>
      </c>
      <c r="O325" s="160" t="s">
        <v>1720</v>
      </c>
      <c r="P325" s="160" t="s">
        <v>675</v>
      </c>
      <c r="Q325" s="163">
        <v>28491</v>
      </c>
      <c r="R325" s="160">
        <v>4</v>
      </c>
      <c r="S325" s="169"/>
      <c r="T325" s="169"/>
      <c r="U325" s="160"/>
      <c r="V325" s="160"/>
      <c r="W325" s="160"/>
      <c r="X325" s="161">
        <v>0</v>
      </c>
      <c r="Y325" s="161">
        <v>0</v>
      </c>
      <c r="Z325" s="164" t="s">
        <v>1488</v>
      </c>
      <c r="AA325" s="165">
        <v>2021</v>
      </c>
      <c r="AB325" s="165">
        <v>9</v>
      </c>
      <c r="AC325" s="165">
        <v>27</v>
      </c>
      <c r="AD325" s="170" t="b">
        <f>IF(ISBLANK(GroupMember[[#This Row],[1. Identifiant interne d’exploitation agricole*]]),"",IF(ISERROR(MATCH(GroupMember[[#This Row],[1. Identifiant interne d’exploitation agricole*]],CertifiedCrop[1. Identifiant interne d’exploitation agricole*],0)),FALSE,TRUE))</f>
        <v>1</v>
      </c>
      <c r="AE325" s="170" t="b">
        <f>IF(ISBLANK(GroupMember[[#This Row],[1. Identifiant interne d’exploitation agricole*]]),"",IF(ISERROR(MATCH(GroupMember[[#This Row],[1. Identifiant interne d’exploitation agricole*]],FarmUnit[1. Identifiant interne d’exploitation agricole*],0)),FALSE,TRUE))</f>
        <v>1</v>
      </c>
      <c r="AF325" s="11" t="str">
        <f t="shared" si="20"/>
        <v>MANLE BLEU</v>
      </c>
      <c r="AG325" s="171" t="str">
        <f t="shared" si="21"/>
        <v>27/9/2021</v>
      </c>
      <c r="AH325" s="59">
        <f t="shared" si="23"/>
        <v>4</v>
      </c>
      <c r="AI325" s="57">
        <f t="shared" si="22"/>
        <v>0</v>
      </c>
    </row>
    <row r="326" spans="1:35" ht="13.5" x14ac:dyDescent="0.25">
      <c r="A326" s="160" t="s">
        <v>1721</v>
      </c>
      <c r="B326" s="160" t="s">
        <v>667</v>
      </c>
      <c r="C326" s="1" t="s">
        <v>1721</v>
      </c>
      <c r="D326" s="160" t="s">
        <v>1486</v>
      </c>
      <c r="E326" s="160" t="s">
        <v>669</v>
      </c>
      <c r="F326" s="160" t="s">
        <v>670</v>
      </c>
      <c r="G326" s="160" t="s">
        <v>671</v>
      </c>
      <c r="H326" s="161">
        <v>6</v>
      </c>
      <c r="I326" s="160" t="s">
        <v>3365</v>
      </c>
      <c r="J326" s="160">
        <v>1</v>
      </c>
      <c r="K326" s="161">
        <v>2021</v>
      </c>
      <c r="L326" s="169" t="s">
        <v>1722</v>
      </c>
      <c r="M326" s="169" t="s">
        <v>1723</v>
      </c>
      <c r="N326" s="162" t="s">
        <v>667</v>
      </c>
      <c r="O326" s="160" t="s">
        <v>1724</v>
      </c>
      <c r="P326" s="160" t="s">
        <v>675</v>
      </c>
      <c r="Q326" s="163">
        <v>25569</v>
      </c>
      <c r="R326" s="160">
        <v>8</v>
      </c>
      <c r="S326" s="169"/>
      <c r="T326" s="169"/>
      <c r="U326" s="160"/>
      <c r="V326" s="160"/>
      <c r="W326" s="160"/>
      <c r="X326" s="161">
        <v>0</v>
      </c>
      <c r="Y326" s="161">
        <v>0</v>
      </c>
      <c r="Z326" s="164" t="s">
        <v>1488</v>
      </c>
      <c r="AA326" s="165">
        <v>2021</v>
      </c>
      <c r="AB326" s="165">
        <v>9</v>
      </c>
      <c r="AC326" s="165">
        <v>27</v>
      </c>
      <c r="AD326" s="170" t="b">
        <f>IF(ISBLANK(GroupMember[[#This Row],[1. Identifiant interne d’exploitation agricole*]]),"",IF(ISERROR(MATCH(GroupMember[[#This Row],[1. Identifiant interne d’exploitation agricole*]],CertifiedCrop[1. Identifiant interne d’exploitation agricole*],0)),FALSE,TRUE))</f>
        <v>1</v>
      </c>
      <c r="AE326" s="170" t="b">
        <f>IF(ISBLANK(GroupMember[[#This Row],[1. Identifiant interne d’exploitation agricole*]]),"",IF(ISERROR(MATCH(GroupMember[[#This Row],[1. Identifiant interne d’exploitation agricole*]],FarmUnit[1. Identifiant interne d’exploitation agricole*],0)),FALSE,TRUE))</f>
        <v>1</v>
      </c>
      <c r="AF326" s="11" t="str">
        <f t="shared" si="20"/>
        <v>MONTY  BLE ZAGAULE</v>
      </c>
      <c r="AG326" s="171" t="str">
        <f t="shared" si="21"/>
        <v>27/9/2021</v>
      </c>
      <c r="AH326" s="59">
        <f t="shared" si="23"/>
        <v>4</v>
      </c>
      <c r="AI326" s="57">
        <f t="shared" si="22"/>
        <v>0</v>
      </c>
    </row>
    <row r="327" spans="1:35" ht="13.5" x14ac:dyDescent="0.25">
      <c r="A327" s="160" t="s">
        <v>1725</v>
      </c>
      <c r="B327" s="160" t="s">
        <v>667</v>
      </c>
      <c r="C327" s="160" t="s">
        <v>1725</v>
      </c>
      <c r="D327" s="160" t="s">
        <v>1486</v>
      </c>
      <c r="E327" s="160" t="s">
        <v>669</v>
      </c>
      <c r="F327" s="160" t="s">
        <v>670</v>
      </c>
      <c r="G327" s="160" t="s">
        <v>671</v>
      </c>
      <c r="H327" s="161">
        <v>4.5</v>
      </c>
      <c r="I327" s="160" t="s">
        <v>3365</v>
      </c>
      <c r="J327" s="160">
        <v>1</v>
      </c>
      <c r="K327" s="161">
        <v>2021</v>
      </c>
      <c r="L327" s="169" t="s">
        <v>799</v>
      </c>
      <c r="M327" s="169" t="s">
        <v>1726</v>
      </c>
      <c r="N327" s="162" t="s">
        <v>667</v>
      </c>
      <c r="O327" s="160" t="s">
        <v>1727</v>
      </c>
      <c r="P327" s="160" t="s">
        <v>696</v>
      </c>
      <c r="Q327" s="163">
        <v>30682</v>
      </c>
      <c r="R327" s="160">
        <v>4</v>
      </c>
      <c r="S327" s="169"/>
      <c r="T327" s="169"/>
      <c r="U327" s="160"/>
      <c r="V327" s="160"/>
      <c r="W327" s="160"/>
      <c r="X327" s="161">
        <v>0</v>
      </c>
      <c r="Y327" s="161">
        <v>0</v>
      </c>
      <c r="Z327" s="164" t="s">
        <v>1488</v>
      </c>
      <c r="AA327" s="165">
        <v>2021</v>
      </c>
      <c r="AB327" s="165">
        <v>9</v>
      </c>
      <c r="AC327" s="165">
        <v>27</v>
      </c>
      <c r="AD327" s="170" t="b">
        <f>IF(ISBLANK(GroupMember[[#This Row],[1. Identifiant interne d’exploitation agricole*]]),"",IF(ISERROR(MATCH(GroupMember[[#This Row],[1. Identifiant interne d’exploitation agricole*]],CertifiedCrop[1. Identifiant interne d’exploitation agricole*],0)),FALSE,TRUE))</f>
        <v>1</v>
      </c>
      <c r="AE327" s="170" t="b">
        <f>IF(ISBLANK(GroupMember[[#This Row],[1. Identifiant interne d’exploitation agricole*]]),"",IF(ISERROR(MATCH(GroupMember[[#This Row],[1. Identifiant interne d’exploitation agricole*]],FarmUnit[1. Identifiant interne d’exploitation agricole*],0)),FALSE,TRUE))</f>
        <v>1</v>
      </c>
      <c r="AF327" s="11" t="str">
        <f t="shared" si="20"/>
        <v>KONE  DOUIN ODETTE</v>
      </c>
      <c r="AG327" s="171" t="str">
        <f t="shared" si="21"/>
        <v>27/9/2021</v>
      </c>
      <c r="AH327" s="59">
        <f t="shared" si="23"/>
        <v>4</v>
      </c>
      <c r="AI327" s="57">
        <f t="shared" si="22"/>
        <v>0</v>
      </c>
    </row>
    <row r="328" spans="1:35" ht="13.5" x14ac:dyDescent="0.25">
      <c r="A328" s="160" t="s">
        <v>1728</v>
      </c>
      <c r="B328" s="160" t="s">
        <v>667</v>
      </c>
      <c r="C328" s="1" t="s">
        <v>1728</v>
      </c>
      <c r="D328" s="160" t="s">
        <v>1486</v>
      </c>
      <c r="E328" s="160" t="s">
        <v>669</v>
      </c>
      <c r="F328" s="160" t="s">
        <v>670</v>
      </c>
      <c r="G328" s="160" t="s">
        <v>671</v>
      </c>
      <c r="H328" s="161">
        <v>6</v>
      </c>
      <c r="I328" s="160" t="s">
        <v>3365</v>
      </c>
      <c r="J328" s="160">
        <v>1</v>
      </c>
      <c r="K328" s="161">
        <v>2021</v>
      </c>
      <c r="L328" s="169" t="s">
        <v>1729</v>
      </c>
      <c r="M328" s="169" t="s">
        <v>982</v>
      </c>
      <c r="N328" s="162" t="s">
        <v>667</v>
      </c>
      <c r="O328" s="160" t="s">
        <v>1730</v>
      </c>
      <c r="P328" s="160" t="s">
        <v>675</v>
      </c>
      <c r="Q328" s="163">
        <v>27380</v>
      </c>
      <c r="R328" s="160">
        <v>6</v>
      </c>
      <c r="S328" s="169"/>
      <c r="T328" s="169"/>
      <c r="U328" s="160"/>
      <c r="V328" s="160"/>
      <c r="W328" s="160"/>
      <c r="X328" s="161">
        <v>0</v>
      </c>
      <c r="Y328" s="161">
        <v>0</v>
      </c>
      <c r="Z328" s="164" t="s">
        <v>1488</v>
      </c>
      <c r="AA328" s="165">
        <v>2021</v>
      </c>
      <c r="AB328" s="165">
        <v>9</v>
      </c>
      <c r="AC328" s="165">
        <v>25</v>
      </c>
      <c r="AD328" s="170" t="b">
        <f>IF(ISBLANK(GroupMember[[#This Row],[1. Identifiant interne d’exploitation agricole*]]),"",IF(ISERROR(MATCH(GroupMember[[#This Row],[1. Identifiant interne d’exploitation agricole*]],CertifiedCrop[1. Identifiant interne d’exploitation agricole*],0)),FALSE,TRUE))</f>
        <v>1</v>
      </c>
      <c r="AE328" s="170" t="b">
        <f>IF(ISBLANK(GroupMember[[#This Row],[1. Identifiant interne d’exploitation agricole*]]),"",IF(ISERROR(MATCH(GroupMember[[#This Row],[1. Identifiant interne d’exploitation agricole*]],FarmUnit[1. Identifiant interne d’exploitation agricole*],0)),FALSE,TRUE))</f>
        <v>1</v>
      </c>
      <c r="AF328" s="11" t="str">
        <f t="shared" si="20"/>
        <v>ZANH  GONDO</v>
      </c>
      <c r="AG328" s="171" t="str">
        <f t="shared" si="21"/>
        <v>25/9/2021</v>
      </c>
      <c r="AH328" s="59">
        <f t="shared" si="23"/>
        <v>3</v>
      </c>
      <c r="AI328" s="57">
        <f t="shared" si="22"/>
        <v>0</v>
      </c>
    </row>
    <row r="329" spans="1:35" ht="13.5" x14ac:dyDescent="0.25">
      <c r="A329" s="160" t="s">
        <v>1731</v>
      </c>
      <c r="B329" s="160" t="s">
        <v>667</v>
      </c>
      <c r="C329" s="160" t="s">
        <v>1731</v>
      </c>
      <c r="D329" s="160" t="s">
        <v>1486</v>
      </c>
      <c r="E329" s="160" t="s">
        <v>669</v>
      </c>
      <c r="F329" s="160" t="s">
        <v>670</v>
      </c>
      <c r="G329" s="160" t="s">
        <v>671</v>
      </c>
      <c r="H329" s="161">
        <v>4</v>
      </c>
      <c r="I329" s="160" t="s">
        <v>3365</v>
      </c>
      <c r="J329" s="160">
        <v>1</v>
      </c>
      <c r="K329" s="161">
        <v>2021</v>
      </c>
      <c r="L329" s="169" t="s">
        <v>1732</v>
      </c>
      <c r="M329" s="169" t="s">
        <v>982</v>
      </c>
      <c r="N329" s="162" t="s">
        <v>667</v>
      </c>
      <c r="O329" s="160" t="s">
        <v>667</v>
      </c>
      <c r="P329" s="160" t="s">
        <v>675</v>
      </c>
      <c r="Q329" s="163" t="s">
        <v>667</v>
      </c>
      <c r="R329" s="160">
        <v>8</v>
      </c>
      <c r="S329" s="169"/>
      <c r="T329" s="169"/>
      <c r="U329" s="160"/>
      <c r="V329" s="160"/>
      <c r="W329" s="160"/>
      <c r="X329" s="161">
        <v>0</v>
      </c>
      <c r="Y329" s="161">
        <v>0</v>
      </c>
      <c r="Z329" s="164" t="s">
        <v>1488</v>
      </c>
      <c r="AA329" s="165">
        <v>2021</v>
      </c>
      <c r="AB329" s="165">
        <v>9</v>
      </c>
      <c r="AC329" s="165">
        <v>25</v>
      </c>
      <c r="AD329" s="170" t="b">
        <f>IF(ISBLANK(GroupMember[[#This Row],[1. Identifiant interne d’exploitation agricole*]]),"",IF(ISERROR(MATCH(GroupMember[[#This Row],[1. Identifiant interne d’exploitation agricole*]],CertifiedCrop[1. Identifiant interne d’exploitation agricole*],0)),FALSE,TRUE))</f>
        <v>1</v>
      </c>
      <c r="AE329" s="170" t="b">
        <f>IF(ISBLANK(GroupMember[[#This Row],[1. Identifiant interne d’exploitation agricole*]]),"",IF(ISERROR(MATCH(GroupMember[[#This Row],[1. Identifiant interne d’exploitation agricole*]],FarmUnit[1. Identifiant interne d’exploitation agricole*],0)),FALSE,TRUE))</f>
        <v>1</v>
      </c>
      <c r="AF329" s="11" t="str">
        <f t="shared" si="20"/>
        <v>GOUAITA  GONDO</v>
      </c>
      <c r="AG329" s="171" t="str">
        <f t="shared" si="21"/>
        <v>25/9/2021</v>
      </c>
      <c r="AH329" s="59">
        <f t="shared" si="23"/>
        <v>3</v>
      </c>
      <c r="AI329" s="57">
        <f t="shared" si="22"/>
        <v>0</v>
      </c>
    </row>
    <row r="330" spans="1:35" ht="13.5" x14ac:dyDescent="0.25">
      <c r="A330" s="160" t="s">
        <v>1733</v>
      </c>
      <c r="B330" s="160" t="s">
        <v>667</v>
      </c>
      <c r="C330" s="1" t="s">
        <v>1733</v>
      </c>
      <c r="D330" s="160" t="s">
        <v>1486</v>
      </c>
      <c r="E330" s="160" t="s">
        <v>669</v>
      </c>
      <c r="F330" s="160" t="s">
        <v>670</v>
      </c>
      <c r="G330" s="160" t="s">
        <v>671</v>
      </c>
      <c r="H330" s="161">
        <v>5</v>
      </c>
      <c r="I330" s="160" t="s">
        <v>3365</v>
      </c>
      <c r="J330" s="160">
        <v>1</v>
      </c>
      <c r="K330" s="161">
        <v>2021</v>
      </c>
      <c r="L330" s="169" t="s">
        <v>1734</v>
      </c>
      <c r="M330" s="169" t="s">
        <v>1735</v>
      </c>
      <c r="N330" s="162" t="s">
        <v>667</v>
      </c>
      <c r="O330" s="160" t="s">
        <v>1736</v>
      </c>
      <c r="P330" s="160" t="s">
        <v>675</v>
      </c>
      <c r="Q330" s="163">
        <v>30317</v>
      </c>
      <c r="R330" s="160">
        <v>4</v>
      </c>
      <c r="S330" s="169"/>
      <c r="T330" s="169"/>
      <c r="U330" s="160"/>
      <c r="V330" s="160"/>
      <c r="W330" s="160"/>
      <c r="X330" s="161">
        <v>0</v>
      </c>
      <c r="Y330" s="161">
        <v>0</v>
      </c>
      <c r="Z330" s="164" t="s">
        <v>1488</v>
      </c>
      <c r="AA330" s="165">
        <v>2021</v>
      </c>
      <c r="AB330" s="165">
        <v>9</v>
      </c>
      <c r="AC330" s="165">
        <v>25</v>
      </c>
      <c r="AD330" s="170" t="b">
        <f>IF(ISBLANK(GroupMember[[#This Row],[1. Identifiant interne d’exploitation agricole*]]),"",IF(ISERROR(MATCH(GroupMember[[#This Row],[1. Identifiant interne d’exploitation agricole*]],CertifiedCrop[1. Identifiant interne d’exploitation agricole*],0)),FALSE,TRUE))</f>
        <v>1</v>
      </c>
      <c r="AE330" s="170" t="b">
        <f>IF(ISBLANK(GroupMember[[#This Row],[1. Identifiant interne d’exploitation agricole*]]),"",IF(ISERROR(MATCH(GroupMember[[#This Row],[1. Identifiant interne d’exploitation agricole*]],FarmUnit[1. Identifiant interne d’exploitation agricole*],0)),FALSE,TRUE))</f>
        <v>1</v>
      </c>
      <c r="AF330" s="11" t="str">
        <f t="shared" si="20"/>
        <v>GOGBE  SETOS</v>
      </c>
      <c r="AG330" s="171" t="str">
        <f t="shared" si="21"/>
        <v>25/9/2021</v>
      </c>
      <c r="AH330" s="59">
        <f t="shared" si="23"/>
        <v>3</v>
      </c>
      <c r="AI330" s="57">
        <f t="shared" si="22"/>
        <v>0</v>
      </c>
    </row>
    <row r="331" spans="1:35" ht="13.5" x14ac:dyDescent="0.25">
      <c r="A331" s="160" t="s">
        <v>1737</v>
      </c>
      <c r="B331" s="160" t="s">
        <v>667</v>
      </c>
      <c r="C331" s="160" t="s">
        <v>1737</v>
      </c>
      <c r="D331" s="160" t="s">
        <v>1486</v>
      </c>
      <c r="E331" s="160" t="s">
        <v>669</v>
      </c>
      <c r="F331" s="160" t="s">
        <v>670</v>
      </c>
      <c r="G331" s="160" t="s">
        <v>671</v>
      </c>
      <c r="H331" s="161">
        <v>3</v>
      </c>
      <c r="I331" s="160" t="s">
        <v>3365</v>
      </c>
      <c r="J331" s="160">
        <v>1</v>
      </c>
      <c r="K331" s="161">
        <v>2021</v>
      </c>
      <c r="L331" s="169" t="s">
        <v>1084</v>
      </c>
      <c r="M331" s="169" t="s">
        <v>867</v>
      </c>
      <c r="N331" s="162" t="s">
        <v>667</v>
      </c>
      <c r="O331" s="160" t="s">
        <v>1738</v>
      </c>
      <c r="P331" s="160" t="s">
        <v>675</v>
      </c>
      <c r="Q331" s="163">
        <v>32509</v>
      </c>
      <c r="R331" s="160">
        <v>6</v>
      </c>
      <c r="S331" s="169"/>
      <c r="T331" s="169"/>
      <c r="U331" s="160"/>
      <c r="V331" s="160"/>
      <c r="W331" s="160"/>
      <c r="X331" s="161">
        <v>0</v>
      </c>
      <c r="Y331" s="161">
        <v>0</v>
      </c>
      <c r="Z331" s="164" t="s">
        <v>1488</v>
      </c>
      <c r="AA331" s="165">
        <v>2021</v>
      </c>
      <c r="AB331" s="165">
        <v>10</v>
      </c>
      <c r="AC331" s="165">
        <v>19</v>
      </c>
      <c r="AD331" s="170" t="b">
        <f>IF(ISBLANK(GroupMember[[#This Row],[1. Identifiant interne d’exploitation agricole*]]),"",IF(ISERROR(MATCH(GroupMember[[#This Row],[1. Identifiant interne d’exploitation agricole*]],CertifiedCrop[1. Identifiant interne d’exploitation agricole*],0)),FALSE,TRUE))</f>
        <v>1</v>
      </c>
      <c r="AE331" s="170" t="b">
        <f>IF(ISBLANK(GroupMember[[#This Row],[1. Identifiant interne d’exploitation agricole*]]),"",IF(ISERROR(MATCH(GroupMember[[#This Row],[1. Identifiant interne d’exploitation agricole*]],FarmUnit[1. Identifiant interne d’exploitation agricole*],0)),FALSE,TRUE))</f>
        <v>1</v>
      </c>
      <c r="AF331" s="11" t="str">
        <f t="shared" si="20"/>
        <v>LEON SIMPLICE</v>
      </c>
      <c r="AG331" s="171" t="str">
        <f t="shared" si="21"/>
        <v>19/10/2021</v>
      </c>
      <c r="AH331" s="59">
        <f t="shared" si="23"/>
        <v>2</v>
      </c>
      <c r="AI331" s="57">
        <f t="shared" si="22"/>
        <v>0</v>
      </c>
    </row>
    <row r="332" spans="1:35" ht="26.25" x14ac:dyDescent="0.25">
      <c r="A332" s="160" t="s">
        <v>1739</v>
      </c>
      <c r="B332" s="160" t="s">
        <v>667</v>
      </c>
      <c r="C332" s="1" t="s">
        <v>1739</v>
      </c>
      <c r="D332" s="160" t="s">
        <v>1486</v>
      </c>
      <c r="E332" s="160" t="s">
        <v>669</v>
      </c>
      <c r="F332" s="160" t="s">
        <v>670</v>
      </c>
      <c r="G332" s="160" t="s">
        <v>671</v>
      </c>
      <c r="H332" s="161">
        <v>10.5</v>
      </c>
      <c r="I332" s="160" t="s">
        <v>3365</v>
      </c>
      <c r="J332" s="160">
        <v>1</v>
      </c>
      <c r="K332" s="161">
        <v>2021</v>
      </c>
      <c r="L332" s="169" t="s">
        <v>1324</v>
      </c>
      <c r="M332" s="169" t="s">
        <v>1740</v>
      </c>
      <c r="N332" s="162" t="s">
        <v>1741</v>
      </c>
      <c r="O332" s="160" t="s">
        <v>1742</v>
      </c>
      <c r="P332" s="160" t="s">
        <v>675</v>
      </c>
      <c r="Q332" s="163">
        <v>28479</v>
      </c>
      <c r="R332" s="160">
        <v>4</v>
      </c>
      <c r="S332" s="169"/>
      <c r="T332" s="169"/>
      <c r="U332" s="160"/>
      <c r="V332" s="160"/>
      <c r="W332" s="160"/>
      <c r="X332" s="161">
        <v>0</v>
      </c>
      <c r="Y332" s="161">
        <v>0</v>
      </c>
      <c r="Z332" s="164" t="s">
        <v>1488</v>
      </c>
      <c r="AA332" s="165">
        <v>2021</v>
      </c>
      <c r="AB332" s="165">
        <v>10</v>
      </c>
      <c r="AC332" s="165">
        <v>19</v>
      </c>
      <c r="AD332" s="170" t="b">
        <f>IF(ISBLANK(GroupMember[[#This Row],[1. Identifiant interne d’exploitation agricole*]]),"",IF(ISERROR(MATCH(GroupMember[[#This Row],[1. Identifiant interne d’exploitation agricole*]],CertifiedCrop[1. Identifiant interne d’exploitation agricole*],0)),FALSE,TRUE))</f>
        <v>1</v>
      </c>
      <c r="AE332" s="170" t="b">
        <f>IF(ISBLANK(GroupMember[[#This Row],[1. Identifiant interne d’exploitation agricole*]]),"",IF(ISERROR(MATCH(GroupMember[[#This Row],[1. Identifiant interne d’exploitation agricole*]],FarmUnit[1. Identifiant interne d’exploitation agricole*],0)),FALSE,TRUE))</f>
        <v>1</v>
      </c>
      <c r="AF332" s="11" t="str">
        <f t="shared" si="20"/>
        <v>ZOH VEHI VINCENT LAMBERT</v>
      </c>
      <c r="AG332" s="171" t="str">
        <f t="shared" si="21"/>
        <v>19/10/2021</v>
      </c>
      <c r="AH332" s="59">
        <f t="shared" si="23"/>
        <v>2</v>
      </c>
      <c r="AI332" s="57">
        <f t="shared" si="22"/>
        <v>0</v>
      </c>
    </row>
    <row r="333" spans="1:35" ht="13.5" x14ac:dyDescent="0.25">
      <c r="A333" s="160" t="s">
        <v>1743</v>
      </c>
      <c r="B333" s="160" t="s">
        <v>667</v>
      </c>
      <c r="C333" s="160" t="s">
        <v>1743</v>
      </c>
      <c r="D333" s="160" t="s">
        <v>1486</v>
      </c>
      <c r="E333" s="160" t="s">
        <v>669</v>
      </c>
      <c r="F333" s="160" t="s">
        <v>670</v>
      </c>
      <c r="G333" s="160" t="s">
        <v>671</v>
      </c>
      <c r="H333" s="161">
        <v>7.5</v>
      </c>
      <c r="I333" s="160" t="s">
        <v>3365</v>
      </c>
      <c r="J333" s="160">
        <v>1</v>
      </c>
      <c r="K333" s="161">
        <v>2021</v>
      </c>
      <c r="L333" s="169" t="s">
        <v>1324</v>
      </c>
      <c r="M333" s="169" t="s">
        <v>1744</v>
      </c>
      <c r="N333" s="162" t="s">
        <v>1745</v>
      </c>
      <c r="O333" s="160" t="s">
        <v>667</v>
      </c>
      <c r="P333" s="160" t="s">
        <v>675</v>
      </c>
      <c r="Q333" s="163" t="s">
        <v>667</v>
      </c>
      <c r="R333" s="160">
        <v>7</v>
      </c>
      <c r="S333" s="169"/>
      <c r="T333" s="169"/>
      <c r="U333" s="160"/>
      <c r="V333" s="160"/>
      <c r="W333" s="160"/>
      <c r="X333" s="161">
        <v>0</v>
      </c>
      <c r="Y333" s="161">
        <v>0</v>
      </c>
      <c r="Z333" s="164" t="s">
        <v>1488</v>
      </c>
      <c r="AA333" s="165">
        <v>2021</v>
      </c>
      <c r="AB333" s="165">
        <v>10</v>
      </c>
      <c r="AC333" s="165">
        <v>12</v>
      </c>
      <c r="AD333" s="170" t="b">
        <f>IF(ISBLANK(GroupMember[[#This Row],[1. Identifiant interne d’exploitation agricole*]]),"",IF(ISERROR(MATCH(GroupMember[[#This Row],[1. Identifiant interne d’exploitation agricole*]],CertifiedCrop[1. Identifiant interne d’exploitation agricole*],0)),FALSE,TRUE))</f>
        <v>1</v>
      </c>
      <c r="AE333" s="170" t="b">
        <f>IF(ISBLANK(GroupMember[[#This Row],[1. Identifiant interne d’exploitation agricole*]]),"",IF(ISERROR(MATCH(GroupMember[[#This Row],[1. Identifiant interne d’exploitation agricole*]],FarmUnit[1. Identifiant interne d’exploitation agricole*],0)),FALSE,TRUE))</f>
        <v>1</v>
      </c>
      <c r="AF333" s="11" t="str">
        <f t="shared" si="20"/>
        <v>ZOH YANGBA CHRISTOPHE</v>
      </c>
      <c r="AG333" s="171" t="str">
        <f t="shared" si="21"/>
        <v>12/10/2021</v>
      </c>
      <c r="AH333" s="59">
        <f t="shared" si="23"/>
        <v>4</v>
      </c>
      <c r="AI333" s="57">
        <f t="shared" si="22"/>
        <v>0</v>
      </c>
    </row>
    <row r="334" spans="1:35" ht="13.5" x14ac:dyDescent="0.25">
      <c r="A334" s="160" t="s">
        <v>1746</v>
      </c>
      <c r="B334" s="160" t="s">
        <v>667</v>
      </c>
      <c r="C334" s="1" t="s">
        <v>1746</v>
      </c>
      <c r="D334" s="160" t="s">
        <v>1566</v>
      </c>
      <c r="E334" s="160" t="s">
        <v>669</v>
      </c>
      <c r="F334" s="160" t="s">
        <v>670</v>
      </c>
      <c r="G334" s="160" t="s">
        <v>671</v>
      </c>
      <c r="H334" s="161">
        <v>5</v>
      </c>
      <c r="I334" s="160" t="s">
        <v>3365</v>
      </c>
      <c r="J334" s="160">
        <v>1</v>
      </c>
      <c r="K334" s="161">
        <v>2021</v>
      </c>
      <c r="L334" s="169" t="s">
        <v>1084</v>
      </c>
      <c r="M334" s="169" t="s">
        <v>1747</v>
      </c>
      <c r="N334" s="162" t="s">
        <v>1748</v>
      </c>
      <c r="O334" s="160" t="s">
        <v>1749</v>
      </c>
      <c r="P334" s="160" t="s">
        <v>675</v>
      </c>
      <c r="Q334" s="163">
        <v>23762</v>
      </c>
      <c r="R334" s="160">
        <v>6</v>
      </c>
      <c r="S334" s="169"/>
      <c r="T334" s="169"/>
      <c r="U334" s="160"/>
      <c r="V334" s="160"/>
      <c r="W334" s="160"/>
      <c r="X334" s="161">
        <v>0</v>
      </c>
      <c r="Y334" s="161">
        <v>0</v>
      </c>
      <c r="Z334" s="164" t="s">
        <v>1488</v>
      </c>
      <c r="AA334" s="165">
        <v>2021</v>
      </c>
      <c r="AB334" s="165">
        <v>10</v>
      </c>
      <c r="AC334" s="165">
        <v>29</v>
      </c>
      <c r="AD334" s="170" t="b">
        <f>IF(ISBLANK(GroupMember[[#This Row],[1. Identifiant interne d’exploitation agricole*]]),"",IF(ISERROR(MATCH(GroupMember[[#This Row],[1. Identifiant interne d’exploitation agricole*]],CertifiedCrop[1. Identifiant interne d’exploitation agricole*],0)),FALSE,TRUE))</f>
        <v>1</v>
      </c>
      <c r="AE334" s="170" t="b">
        <f>IF(ISBLANK(GroupMember[[#This Row],[1. Identifiant interne d’exploitation agricole*]]),"",IF(ISERROR(MATCH(GroupMember[[#This Row],[1. Identifiant interne d’exploitation agricole*]],FarmUnit[1. Identifiant interne d’exploitation agricole*],0)),FALSE,TRUE))</f>
        <v>1</v>
      </c>
      <c r="AF334" s="11" t="str">
        <f t="shared" si="20"/>
        <v>LEON ROBERT</v>
      </c>
      <c r="AG334" s="171" t="str">
        <f t="shared" si="21"/>
        <v>29/10/2021</v>
      </c>
      <c r="AH334" s="59">
        <f t="shared" si="23"/>
        <v>3</v>
      </c>
      <c r="AI334" s="57">
        <f t="shared" si="22"/>
        <v>0</v>
      </c>
    </row>
    <row r="335" spans="1:35" ht="13.5" x14ac:dyDescent="0.25">
      <c r="A335" s="160" t="s">
        <v>1750</v>
      </c>
      <c r="B335" s="160" t="s">
        <v>667</v>
      </c>
      <c r="C335" s="160" t="s">
        <v>1750</v>
      </c>
      <c r="D335" s="160" t="s">
        <v>1566</v>
      </c>
      <c r="E335" s="160" t="s">
        <v>669</v>
      </c>
      <c r="F335" s="160" t="s">
        <v>670</v>
      </c>
      <c r="G335" s="160" t="s">
        <v>671</v>
      </c>
      <c r="H335" s="161">
        <v>5</v>
      </c>
      <c r="I335" s="160" t="s">
        <v>3365</v>
      </c>
      <c r="J335" s="160">
        <v>1</v>
      </c>
      <c r="K335" s="161">
        <v>2021</v>
      </c>
      <c r="L335" s="169" t="s">
        <v>1751</v>
      </c>
      <c r="M335" s="169" t="s">
        <v>1752</v>
      </c>
      <c r="N335" s="162" t="s">
        <v>1753</v>
      </c>
      <c r="O335" s="160" t="s">
        <v>667</v>
      </c>
      <c r="P335" s="160" t="s">
        <v>675</v>
      </c>
      <c r="Q335" s="163">
        <v>36039</v>
      </c>
      <c r="R335" s="160">
        <v>2</v>
      </c>
      <c r="S335" s="169"/>
      <c r="T335" s="169"/>
      <c r="U335" s="160"/>
      <c r="V335" s="160"/>
      <c r="W335" s="160"/>
      <c r="X335" s="161">
        <v>0</v>
      </c>
      <c r="Y335" s="161">
        <v>0</v>
      </c>
      <c r="Z335" s="164" t="s">
        <v>1488</v>
      </c>
      <c r="AA335" s="165">
        <v>2021</v>
      </c>
      <c r="AB335" s="165">
        <v>10</v>
      </c>
      <c r="AC335" s="165">
        <v>29</v>
      </c>
      <c r="AD335" s="170" t="b">
        <f>IF(ISBLANK(GroupMember[[#This Row],[1. Identifiant interne d’exploitation agricole*]]),"",IF(ISERROR(MATCH(GroupMember[[#This Row],[1. Identifiant interne d’exploitation agricole*]],CertifiedCrop[1. Identifiant interne d’exploitation agricole*],0)),FALSE,TRUE))</f>
        <v>1</v>
      </c>
      <c r="AE335" s="170" t="b">
        <f>IF(ISBLANK(GroupMember[[#This Row],[1. Identifiant interne d’exploitation agricole*]]),"",IF(ISERROR(MATCH(GroupMember[[#This Row],[1. Identifiant interne d’exploitation agricole*]],FarmUnit[1. Identifiant interne d’exploitation agricole*],0)),FALSE,TRUE))</f>
        <v>1</v>
      </c>
      <c r="AF335" s="11" t="str">
        <f t="shared" si="20"/>
        <v>DOUHO  JOSEPH</v>
      </c>
      <c r="AG335" s="171" t="str">
        <f t="shared" si="21"/>
        <v>29/10/2021</v>
      </c>
      <c r="AH335" s="59">
        <f t="shared" si="23"/>
        <v>3</v>
      </c>
      <c r="AI335" s="57">
        <f t="shared" si="22"/>
        <v>0</v>
      </c>
    </row>
    <row r="336" spans="1:35" ht="13.5" x14ac:dyDescent="0.25">
      <c r="A336" s="160" t="s">
        <v>1754</v>
      </c>
      <c r="B336" s="160" t="s">
        <v>667</v>
      </c>
      <c r="C336" s="1" t="s">
        <v>1754</v>
      </c>
      <c r="D336" s="160" t="s">
        <v>1566</v>
      </c>
      <c r="E336" s="160" t="s">
        <v>669</v>
      </c>
      <c r="F336" s="160" t="s">
        <v>670</v>
      </c>
      <c r="G336" s="160" t="s">
        <v>671</v>
      </c>
      <c r="H336" s="161">
        <v>5.5</v>
      </c>
      <c r="I336" s="160" t="s">
        <v>3365</v>
      </c>
      <c r="J336" s="160">
        <v>1</v>
      </c>
      <c r="K336" s="161">
        <v>2021</v>
      </c>
      <c r="L336" s="169" t="s">
        <v>889</v>
      </c>
      <c r="M336" s="169" t="s">
        <v>1755</v>
      </c>
      <c r="N336" s="162" t="s">
        <v>1756</v>
      </c>
      <c r="O336" s="160" t="s">
        <v>667</v>
      </c>
      <c r="P336" s="160" t="s">
        <v>696</v>
      </c>
      <c r="Q336" s="163">
        <v>29587</v>
      </c>
      <c r="R336" s="160">
        <v>3</v>
      </c>
      <c r="S336" s="169"/>
      <c r="T336" s="169"/>
      <c r="U336" s="160"/>
      <c r="V336" s="160"/>
      <c r="W336" s="160"/>
      <c r="X336" s="161">
        <v>0</v>
      </c>
      <c r="Y336" s="161">
        <v>0</v>
      </c>
      <c r="Z336" s="164" t="s">
        <v>1488</v>
      </c>
      <c r="AA336" s="165">
        <v>2021</v>
      </c>
      <c r="AB336" s="165">
        <v>10</v>
      </c>
      <c r="AC336" s="165">
        <v>28</v>
      </c>
      <c r="AD336" s="170" t="b">
        <f>IF(ISBLANK(GroupMember[[#This Row],[1. Identifiant interne d’exploitation agricole*]]),"",IF(ISERROR(MATCH(GroupMember[[#This Row],[1. Identifiant interne d’exploitation agricole*]],CertifiedCrop[1. Identifiant interne d’exploitation agricole*],0)),FALSE,TRUE))</f>
        <v>1</v>
      </c>
      <c r="AE336" s="170" t="b">
        <f>IF(ISBLANK(GroupMember[[#This Row],[1. Identifiant interne d’exploitation agricole*]]),"",IF(ISERROR(MATCH(GroupMember[[#This Row],[1. Identifiant interne d’exploitation agricole*]],FarmUnit[1. Identifiant interne d’exploitation agricole*],0)),FALSE,TRUE))</f>
        <v>1</v>
      </c>
      <c r="AF336" s="11" t="str">
        <f t="shared" si="20"/>
        <v>TIA GOLOU NAOMIE</v>
      </c>
      <c r="AG336" s="171" t="str">
        <f t="shared" si="21"/>
        <v>28/10/2021</v>
      </c>
      <c r="AH336" s="59">
        <f t="shared" si="23"/>
        <v>3</v>
      </c>
      <c r="AI336" s="57">
        <f t="shared" si="22"/>
        <v>0</v>
      </c>
    </row>
    <row r="337" spans="1:35" ht="13.5" x14ac:dyDescent="0.25">
      <c r="A337" s="160" t="s">
        <v>1757</v>
      </c>
      <c r="B337" s="160" t="s">
        <v>667</v>
      </c>
      <c r="C337" s="160" t="s">
        <v>1757</v>
      </c>
      <c r="D337" s="160" t="s">
        <v>1566</v>
      </c>
      <c r="E337" s="160" t="s">
        <v>669</v>
      </c>
      <c r="F337" s="160" t="s">
        <v>670</v>
      </c>
      <c r="G337" s="160" t="s">
        <v>671</v>
      </c>
      <c r="H337" s="161">
        <v>6</v>
      </c>
      <c r="I337" s="160" t="s">
        <v>3365</v>
      </c>
      <c r="J337" s="160">
        <v>1</v>
      </c>
      <c r="K337" s="161">
        <v>2021</v>
      </c>
      <c r="L337" s="169" t="s">
        <v>889</v>
      </c>
      <c r="M337" s="169" t="s">
        <v>1758</v>
      </c>
      <c r="N337" s="162" t="s">
        <v>1759</v>
      </c>
      <c r="O337" s="160" t="s">
        <v>667</v>
      </c>
      <c r="P337" s="160" t="s">
        <v>675</v>
      </c>
      <c r="Q337" s="163">
        <v>30926</v>
      </c>
      <c r="R337" s="160">
        <v>5</v>
      </c>
      <c r="S337" s="169"/>
      <c r="T337" s="169"/>
      <c r="U337" s="160"/>
      <c r="V337" s="160"/>
      <c r="W337" s="160"/>
      <c r="X337" s="161">
        <v>0</v>
      </c>
      <c r="Y337" s="161">
        <v>0</v>
      </c>
      <c r="Z337" s="164" t="s">
        <v>1488</v>
      </c>
      <c r="AA337" s="165">
        <v>2021</v>
      </c>
      <c r="AB337" s="165">
        <v>10</v>
      </c>
      <c r="AC337" s="165">
        <v>28</v>
      </c>
      <c r="AD337" s="170" t="b">
        <f>IF(ISBLANK(GroupMember[[#This Row],[1. Identifiant interne d’exploitation agricole*]]),"",IF(ISERROR(MATCH(GroupMember[[#This Row],[1. Identifiant interne d’exploitation agricole*]],CertifiedCrop[1. Identifiant interne d’exploitation agricole*],0)),FALSE,TRUE))</f>
        <v>1</v>
      </c>
      <c r="AE337" s="170" t="b">
        <f>IF(ISBLANK(GroupMember[[#This Row],[1. Identifiant interne d’exploitation agricole*]]),"",IF(ISERROR(MATCH(GroupMember[[#This Row],[1. Identifiant interne d’exploitation agricole*]],FarmUnit[1. Identifiant interne d’exploitation agricole*],0)),FALSE,TRUE))</f>
        <v>1</v>
      </c>
      <c r="AF337" s="11" t="str">
        <f t="shared" si="20"/>
        <v>TIA BABA</v>
      </c>
      <c r="AG337" s="171" t="str">
        <f t="shared" si="21"/>
        <v>28/10/2021</v>
      </c>
      <c r="AH337" s="59">
        <f t="shared" si="23"/>
        <v>3</v>
      </c>
      <c r="AI337" s="57">
        <f t="shared" si="22"/>
        <v>0</v>
      </c>
    </row>
    <row r="338" spans="1:35" ht="13.5" x14ac:dyDescent="0.25">
      <c r="A338" s="160" t="s">
        <v>1760</v>
      </c>
      <c r="B338" s="160" t="s">
        <v>667</v>
      </c>
      <c r="C338" s="1" t="s">
        <v>1760</v>
      </c>
      <c r="D338" s="160" t="s">
        <v>1566</v>
      </c>
      <c r="E338" s="160" t="s">
        <v>669</v>
      </c>
      <c r="F338" s="160" t="s">
        <v>670</v>
      </c>
      <c r="G338" s="160" t="s">
        <v>671</v>
      </c>
      <c r="H338" s="161">
        <v>7</v>
      </c>
      <c r="I338" s="160" t="s">
        <v>3365</v>
      </c>
      <c r="J338" s="160">
        <v>1</v>
      </c>
      <c r="K338" s="161">
        <v>2021</v>
      </c>
      <c r="L338" s="169" t="s">
        <v>1761</v>
      </c>
      <c r="M338" s="169" t="s">
        <v>1666</v>
      </c>
      <c r="N338" s="162" t="s">
        <v>1762</v>
      </c>
      <c r="O338" s="160" t="s">
        <v>667</v>
      </c>
      <c r="P338" s="160" t="s">
        <v>675</v>
      </c>
      <c r="Q338" s="163" t="s">
        <v>667</v>
      </c>
      <c r="R338" s="160">
        <v>2</v>
      </c>
      <c r="S338" s="169"/>
      <c r="T338" s="169"/>
      <c r="U338" s="160"/>
      <c r="V338" s="160"/>
      <c r="W338" s="160"/>
      <c r="X338" s="161">
        <v>0</v>
      </c>
      <c r="Y338" s="161">
        <v>0</v>
      </c>
      <c r="Z338" s="164" t="s">
        <v>1488</v>
      </c>
      <c r="AA338" s="165">
        <v>2021</v>
      </c>
      <c r="AB338" s="165">
        <v>10</v>
      </c>
      <c r="AC338" s="165">
        <v>28</v>
      </c>
      <c r="AD338" s="170" t="b">
        <f>IF(ISBLANK(GroupMember[[#This Row],[1. Identifiant interne d’exploitation agricole*]]),"",IF(ISERROR(MATCH(GroupMember[[#This Row],[1. Identifiant interne d’exploitation agricole*]],CertifiedCrop[1. Identifiant interne d’exploitation agricole*],0)),FALSE,TRUE))</f>
        <v>1</v>
      </c>
      <c r="AE338" s="170" t="b">
        <f>IF(ISBLANK(GroupMember[[#This Row],[1. Identifiant interne d’exploitation agricole*]]),"",IF(ISERROR(MATCH(GroupMember[[#This Row],[1. Identifiant interne d’exploitation agricole*]],FarmUnit[1. Identifiant interne d’exploitation agricole*],0)),FALSE,TRUE))</f>
        <v>1</v>
      </c>
      <c r="AF338" s="11" t="str">
        <f t="shared" si="20"/>
        <v>YORO GOGBE DIDIER</v>
      </c>
      <c r="AG338" s="171" t="str">
        <f t="shared" si="21"/>
        <v>28/10/2021</v>
      </c>
      <c r="AH338" s="59">
        <f t="shared" si="23"/>
        <v>3</v>
      </c>
      <c r="AI338" s="57">
        <f t="shared" si="22"/>
        <v>0</v>
      </c>
    </row>
    <row r="339" spans="1:35" ht="13.5" x14ac:dyDescent="0.25">
      <c r="A339" s="160" t="s">
        <v>1763</v>
      </c>
      <c r="B339" s="160" t="s">
        <v>667</v>
      </c>
      <c r="C339" s="160" t="s">
        <v>1763</v>
      </c>
      <c r="D339" s="160" t="s">
        <v>1566</v>
      </c>
      <c r="E339" s="160" t="s">
        <v>669</v>
      </c>
      <c r="F339" s="160" t="s">
        <v>670</v>
      </c>
      <c r="G339" s="160" t="s">
        <v>671</v>
      </c>
      <c r="H339" s="161">
        <v>4</v>
      </c>
      <c r="I339" s="160" t="s">
        <v>3365</v>
      </c>
      <c r="J339" s="160">
        <v>1</v>
      </c>
      <c r="K339" s="161">
        <v>2021</v>
      </c>
      <c r="L339" s="169" t="s">
        <v>1682</v>
      </c>
      <c r="M339" s="169" t="s">
        <v>1764</v>
      </c>
      <c r="N339" s="162" t="s">
        <v>667</v>
      </c>
      <c r="O339" s="160" t="s">
        <v>1717</v>
      </c>
      <c r="P339" s="160" t="s">
        <v>675</v>
      </c>
      <c r="Q339" s="163" t="s">
        <v>667</v>
      </c>
      <c r="R339" s="160">
        <v>5</v>
      </c>
      <c r="S339" s="169"/>
      <c r="T339" s="169"/>
      <c r="U339" s="160"/>
      <c r="V339" s="160"/>
      <c r="W339" s="160"/>
      <c r="X339" s="161">
        <v>0</v>
      </c>
      <c r="Y339" s="161">
        <v>0</v>
      </c>
      <c r="Z339" s="164" t="s">
        <v>1488</v>
      </c>
      <c r="AA339" s="165">
        <v>2021</v>
      </c>
      <c r="AB339" s="165">
        <v>10</v>
      </c>
      <c r="AC339" s="165">
        <v>27</v>
      </c>
      <c r="AD339" s="170" t="b">
        <f>IF(ISBLANK(GroupMember[[#This Row],[1. Identifiant interne d’exploitation agricole*]]),"",IF(ISERROR(MATCH(GroupMember[[#This Row],[1. Identifiant interne d’exploitation agricole*]],CertifiedCrop[1. Identifiant interne d’exploitation agricole*],0)),FALSE,TRUE))</f>
        <v>1</v>
      </c>
      <c r="AE339" s="170" t="b">
        <f>IF(ISBLANK(GroupMember[[#This Row],[1. Identifiant interne d’exploitation agricole*]]),"",IF(ISERROR(MATCH(GroupMember[[#This Row],[1. Identifiant interne d’exploitation agricole*]],FarmUnit[1. Identifiant interne d’exploitation agricole*],0)),FALSE,TRUE))</f>
        <v>1</v>
      </c>
      <c r="AF339" s="11" t="str">
        <f t="shared" si="20"/>
        <v>YANGBA HENRY JOEL</v>
      </c>
      <c r="AG339" s="171" t="str">
        <f t="shared" si="21"/>
        <v>27/10/2021</v>
      </c>
      <c r="AH339" s="59">
        <f t="shared" si="23"/>
        <v>5</v>
      </c>
      <c r="AI339" s="57">
        <f t="shared" si="22"/>
        <v>0</v>
      </c>
    </row>
    <row r="340" spans="1:35" ht="13.5" x14ac:dyDescent="0.25">
      <c r="A340" s="160" t="s">
        <v>1765</v>
      </c>
      <c r="B340" s="160" t="s">
        <v>667</v>
      </c>
      <c r="C340" s="1" t="s">
        <v>1765</v>
      </c>
      <c r="D340" s="160" t="s">
        <v>1566</v>
      </c>
      <c r="E340" s="160" t="s">
        <v>669</v>
      </c>
      <c r="F340" s="160" t="s">
        <v>670</v>
      </c>
      <c r="G340" s="160" t="s">
        <v>671</v>
      </c>
      <c r="H340" s="161">
        <v>4</v>
      </c>
      <c r="I340" s="160" t="s">
        <v>3365</v>
      </c>
      <c r="J340" s="160">
        <v>1</v>
      </c>
      <c r="K340" s="161">
        <v>2021</v>
      </c>
      <c r="L340" s="169" t="s">
        <v>1766</v>
      </c>
      <c r="M340" s="169" t="s">
        <v>1767</v>
      </c>
      <c r="N340" s="162" t="s">
        <v>1768</v>
      </c>
      <c r="O340" s="160" t="s">
        <v>1769</v>
      </c>
      <c r="P340" s="160" t="s">
        <v>675</v>
      </c>
      <c r="Q340" s="163">
        <v>30682</v>
      </c>
      <c r="R340" s="160">
        <v>4</v>
      </c>
      <c r="S340" s="169"/>
      <c r="T340" s="169"/>
      <c r="U340" s="160"/>
      <c r="V340" s="160"/>
      <c r="W340" s="160"/>
      <c r="X340" s="161">
        <v>0</v>
      </c>
      <c r="Y340" s="161">
        <v>0</v>
      </c>
      <c r="Z340" s="164" t="s">
        <v>1488</v>
      </c>
      <c r="AA340" s="165">
        <v>2021</v>
      </c>
      <c r="AB340" s="165">
        <v>10</v>
      </c>
      <c r="AC340" s="165">
        <v>27</v>
      </c>
      <c r="AD340" s="170" t="b">
        <f>IF(ISBLANK(GroupMember[[#This Row],[1. Identifiant interne d’exploitation agricole*]]),"",IF(ISERROR(MATCH(GroupMember[[#This Row],[1. Identifiant interne d’exploitation agricole*]],CertifiedCrop[1. Identifiant interne d’exploitation agricole*],0)),FALSE,TRUE))</f>
        <v>1</v>
      </c>
      <c r="AE340" s="170" t="b">
        <f>IF(ISBLANK(GroupMember[[#This Row],[1. Identifiant interne d’exploitation agricole*]]),"",IF(ISERROR(MATCH(GroupMember[[#This Row],[1. Identifiant interne d’exploitation agricole*]],FarmUnit[1. Identifiant interne d’exploitation agricole*],0)),FALSE,TRUE))</f>
        <v>1</v>
      </c>
      <c r="AF340" s="11" t="str">
        <f t="shared" si="20"/>
        <v>GOULEI KINMINTINDJI ERIC</v>
      </c>
      <c r="AG340" s="171" t="str">
        <f t="shared" si="21"/>
        <v>27/10/2021</v>
      </c>
      <c r="AH340" s="59">
        <f t="shared" si="23"/>
        <v>5</v>
      </c>
      <c r="AI340" s="57">
        <f t="shared" si="22"/>
        <v>0</v>
      </c>
    </row>
    <row r="341" spans="1:35" ht="13.5" x14ac:dyDescent="0.25">
      <c r="A341" s="160" t="s">
        <v>1770</v>
      </c>
      <c r="B341" s="160" t="s">
        <v>667</v>
      </c>
      <c r="C341" s="160" t="s">
        <v>1770</v>
      </c>
      <c r="D341" s="160" t="s">
        <v>1566</v>
      </c>
      <c r="E341" s="160" t="s">
        <v>669</v>
      </c>
      <c r="F341" s="160" t="s">
        <v>670</v>
      </c>
      <c r="G341" s="160" t="s">
        <v>671</v>
      </c>
      <c r="H341" s="161">
        <v>5</v>
      </c>
      <c r="I341" s="160" t="s">
        <v>3365</v>
      </c>
      <c r="J341" s="160">
        <v>1</v>
      </c>
      <c r="K341" s="161">
        <v>2021</v>
      </c>
      <c r="L341" s="169" t="s">
        <v>1543</v>
      </c>
      <c r="M341" s="169" t="s">
        <v>1771</v>
      </c>
      <c r="N341" s="162" t="s">
        <v>1772</v>
      </c>
      <c r="O341" s="160" t="s">
        <v>1773</v>
      </c>
      <c r="P341" s="160" t="s">
        <v>696</v>
      </c>
      <c r="Q341" s="163">
        <v>31432</v>
      </c>
      <c r="R341" s="160">
        <v>6</v>
      </c>
      <c r="S341" s="169"/>
      <c r="T341" s="169"/>
      <c r="U341" s="160"/>
      <c r="V341" s="160"/>
      <c r="W341" s="160"/>
      <c r="X341" s="161">
        <v>0</v>
      </c>
      <c r="Y341" s="161">
        <v>0</v>
      </c>
      <c r="Z341" s="164" t="s">
        <v>1488</v>
      </c>
      <c r="AA341" s="165">
        <v>2021</v>
      </c>
      <c r="AB341" s="165">
        <v>10</v>
      </c>
      <c r="AC341" s="165">
        <v>26</v>
      </c>
      <c r="AD341" s="170" t="b">
        <f>IF(ISBLANK(GroupMember[[#This Row],[1. Identifiant interne d’exploitation agricole*]]),"",IF(ISERROR(MATCH(GroupMember[[#This Row],[1. Identifiant interne d’exploitation agricole*]],CertifiedCrop[1. Identifiant interne d’exploitation agricole*],0)),FALSE,TRUE))</f>
        <v>1</v>
      </c>
      <c r="AE341" s="170" t="b">
        <f>IF(ISBLANK(GroupMember[[#This Row],[1. Identifiant interne d’exploitation agricole*]]),"",IF(ISERROR(MATCH(GroupMember[[#This Row],[1. Identifiant interne d’exploitation agricole*]],FarmUnit[1. Identifiant interne d’exploitation agricole*],0)),FALSE,TRUE))</f>
        <v>1</v>
      </c>
      <c r="AF341" s="11" t="str">
        <f t="shared" si="20"/>
        <v>LAYON DOUIN MADELEINE</v>
      </c>
      <c r="AG341" s="171" t="str">
        <f t="shared" si="21"/>
        <v>26/10/2021</v>
      </c>
      <c r="AH341" s="59">
        <f t="shared" si="23"/>
        <v>6</v>
      </c>
      <c r="AI341" s="57">
        <f t="shared" si="22"/>
        <v>0</v>
      </c>
    </row>
    <row r="342" spans="1:35" ht="13.5" x14ac:dyDescent="0.25">
      <c r="A342" s="160" t="s">
        <v>1774</v>
      </c>
      <c r="B342" s="160" t="s">
        <v>667</v>
      </c>
      <c r="C342" s="1" t="s">
        <v>1774</v>
      </c>
      <c r="D342" s="160" t="s">
        <v>1566</v>
      </c>
      <c r="E342" s="160" t="s">
        <v>669</v>
      </c>
      <c r="F342" s="160" t="s">
        <v>670</v>
      </c>
      <c r="G342" s="160" t="s">
        <v>671</v>
      </c>
      <c r="H342" s="161">
        <v>7</v>
      </c>
      <c r="I342" s="160" t="s">
        <v>3365</v>
      </c>
      <c r="J342" s="160">
        <v>1</v>
      </c>
      <c r="K342" s="161">
        <v>2021</v>
      </c>
      <c r="L342" s="169" t="s">
        <v>889</v>
      </c>
      <c r="M342" s="169" t="s">
        <v>1775</v>
      </c>
      <c r="N342" s="162" t="s">
        <v>1776</v>
      </c>
      <c r="O342" s="160" t="s">
        <v>667</v>
      </c>
      <c r="P342" s="160" t="s">
        <v>675</v>
      </c>
      <c r="Q342" s="163">
        <v>28895</v>
      </c>
      <c r="R342" s="160">
        <v>6</v>
      </c>
      <c r="S342" s="169"/>
      <c r="T342" s="169"/>
      <c r="U342" s="160"/>
      <c r="V342" s="160"/>
      <c r="W342" s="160"/>
      <c r="X342" s="161">
        <v>0</v>
      </c>
      <c r="Y342" s="161">
        <v>0</v>
      </c>
      <c r="Z342" s="164" t="s">
        <v>1488</v>
      </c>
      <c r="AA342" s="165">
        <v>2021</v>
      </c>
      <c r="AB342" s="165">
        <v>10</v>
      </c>
      <c r="AC342" s="165">
        <v>26</v>
      </c>
      <c r="AD342" s="170" t="b">
        <f>IF(ISBLANK(GroupMember[[#This Row],[1. Identifiant interne d’exploitation agricole*]]),"",IF(ISERROR(MATCH(GroupMember[[#This Row],[1. Identifiant interne d’exploitation agricole*]],CertifiedCrop[1. Identifiant interne d’exploitation agricole*],0)),FALSE,TRUE))</f>
        <v>1</v>
      </c>
      <c r="AE342" s="170" t="b">
        <f>IF(ISBLANK(GroupMember[[#This Row],[1. Identifiant interne d’exploitation agricole*]]),"",IF(ISERROR(MATCH(GroupMember[[#This Row],[1. Identifiant interne d’exploitation agricole*]],FarmUnit[1. Identifiant interne d’exploitation agricole*],0)),FALSE,TRUE))</f>
        <v>1</v>
      </c>
      <c r="AF342" s="11" t="str">
        <f t="shared" si="20"/>
        <v>TIA ZAMBLE ROMAN</v>
      </c>
      <c r="AG342" s="171" t="str">
        <f t="shared" si="21"/>
        <v>26/10/2021</v>
      </c>
      <c r="AH342" s="59">
        <f t="shared" si="23"/>
        <v>6</v>
      </c>
      <c r="AI342" s="57">
        <f t="shared" si="22"/>
        <v>0</v>
      </c>
    </row>
    <row r="343" spans="1:35" ht="13.5" x14ac:dyDescent="0.25">
      <c r="A343" s="160" t="s">
        <v>1777</v>
      </c>
      <c r="B343" s="160" t="s">
        <v>667</v>
      </c>
      <c r="C343" s="160" t="s">
        <v>1777</v>
      </c>
      <c r="D343" s="160" t="s">
        <v>1566</v>
      </c>
      <c r="E343" s="160" t="s">
        <v>669</v>
      </c>
      <c r="F343" s="160" t="s">
        <v>670</v>
      </c>
      <c r="G343" s="160" t="s">
        <v>671</v>
      </c>
      <c r="H343" s="161">
        <v>7</v>
      </c>
      <c r="I343" s="160" t="s">
        <v>3365</v>
      </c>
      <c r="J343" s="160">
        <v>1</v>
      </c>
      <c r="K343" s="161">
        <v>2021</v>
      </c>
      <c r="L343" s="169" t="s">
        <v>683</v>
      </c>
      <c r="M343" s="169" t="s">
        <v>1778</v>
      </c>
      <c r="N343" s="162" t="s">
        <v>1779</v>
      </c>
      <c r="O343" s="160" t="s">
        <v>667</v>
      </c>
      <c r="P343" s="160" t="s">
        <v>675</v>
      </c>
      <c r="Q343" s="163">
        <v>22170</v>
      </c>
      <c r="R343" s="160">
        <v>4</v>
      </c>
      <c r="S343" s="169"/>
      <c r="T343" s="169"/>
      <c r="U343" s="160"/>
      <c r="V343" s="160"/>
      <c r="W343" s="160"/>
      <c r="X343" s="161">
        <v>0</v>
      </c>
      <c r="Y343" s="161">
        <v>0</v>
      </c>
      <c r="Z343" s="164" t="s">
        <v>1488</v>
      </c>
      <c r="AA343" s="165">
        <v>2021</v>
      </c>
      <c r="AB343" s="165">
        <v>10</v>
      </c>
      <c r="AC343" s="165">
        <v>26</v>
      </c>
      <c r="AD343" s="170" t="b">
        <f>IF(ISBLANK(GroupMember[[#This Row],[1. Identifiant interne d’exploitation agricole*]]),"",IF(ISERROR(MATCH(GroupMember[[#This Row],[1. Identifiant interne d’exploitation agricole*]],CertifiedCrop[1. Identifiant interne d’exploitation agricole*],0)),FALSE,TRUE))</f>
        <v>1</v>
      </c>
      <c r="AE343" s="170" t="b">
        <f>IF(ISBLANK(GroupMember[[#This Row],[1. Identifiant interne d’exploitation agricole*]]),"",IF(ISERROR(MATCH(GroupMember[[#This Row],[1. Identifiant interne d’exploitation agricole*]],FarmUnit[1. Identifiant interne d’exploitation agricole*],0)),FALSE,TRUE))</f>
        <v>1</v>
      </c>
      <c r="AF343" s="11" t="str">
        <f t="shared" si="20"/>
        <v>SOUMAHORO  DAN ELVIS</v>
      </c>
      <c r="AG343" s="171" t="str">
        <f t="shared" si="21"/>
        <v>26/10/2021</v>
      </c>
      <c r="AH343" s="59">
        <f t="shared" si="23"/>
        <v>6</v>
      </c>
      <c r="AI343" s="57">
        <f t="shared" si="22"/>
        <v>0</v>
      </c>
    </row>
    <row r="344" spans="1:35" ht="13.5" x14ac:dyDescent="0.25">
      <c r="A344" s="160" t="s">
        <v>1780</v>
      </c>
      <c r="B344" s="160" t="s">
        <v>667</v>
      </c>
      <c r="C344" s="1" t="s">
        <v>1780</v>
      </c>
      <c r="D344" s="160" t="s">
        <v>1566</v>
      </c>
      <c r="E344" s="160" t="s">
        <v>669</v>
      </c>
      <c r="F344" s="160" t="s">
        <v>670</v>
      </c>
      <c r="G344" s="160" t="s">
        <v>671</v>
      </c>
      <c r="H344" s="161">
        <v>8</v>
      </c>
      <c r="I344" s="160" t="s">
        <v>3365</v>
      </c>
      <c r="J344" s="160">
        <v>1</v>
      </c>
      <c r="K344" s="161">
        <v>2021</v>
      </c>
      <c r="L344" s="169" t="s">
        <v>1781</v>
      </c>
      <c r="M344" s="169" t="s">
        <v>1782</v>
      </c>
      <c r="N344" s="162"/>
      <c r="O344" s="160" t="s">
        <v>667</v>
      </c>
      <c r="P344" s="160" t="s">
        <v>675</v>
      </c>
      <c r="Q344" s="163" t="s">
        <v>667</v>
      </c>
      <c r="R344" s="160">
        <v>6</v>
      </c>
      <c r="S344" s="169"/>
      <c r="T344" s="169"/>
      <c r="U344" s="160"/>
      <c r="V344" s="160"/>
      <c r="W344" s="160"/>
      <c r="X344" s="161">
        <v>0</v>
      </c>
      <c r="Y344" s="161">
        <v>0</v>
      </c>
      <c r="Z344" s="164" t="s">
        <v>1488</v>
      </c>
      <c r="AA344" s="165">
        <v>2021</v>
      </c>
      <c r="AB344" s="165">
        <v>10</v>
      </c>
      <c r="AC344" s="165">
        <v>25</v>
      </c>
      <c r="AD344" s="170" t="b">
        <f>IF(ISBLANK(GroupMember[[#This Row],[1. Identifiant interne d’exploitation agricole*]]),"",IF(ISERROR(MATCH(GroupMember[[#This Row],[1. Identifiant interne d’exploitation agricole*]],CertifiedCrop[1. Identifiant interne d’exploitation agricole*],0)),FALSE,TRUE))</f>
        <v>1</v>
      </c>
      <c r="AE344" s="170" t="b">
        <f>IF(ISBLANK(GroupMember[[#This Row],[1. Identifiant interne d’exploitation agricole*]]),"",IF(ISERROR(MATCH(GroupMember[[#This Row],[1. Identifiant interne d’exploitation agricole*]],FarmUnit[1. Identifiant interne d’exploitation agricole*],0)),FALSE,TRUE))</f>
        <v>1</v>
      </c>
      <c r="AF344" s="11" t="str">
        <f t="shared" si="20"/>
        <v>SAMBLE  EMILE</v>
      </c>
      <c r="AG344" s="171" t="str">
        <f t="shared" si="21"/>
        <v>25/10/2021</v>
      </c>
      <c r="AH344" s="59">
        <f t="shared" si="23"/>
        <v>3</v>
      </c>
      <c r="AI344" s="57">
        <f t="shared" si="22"/>
        <v>0</v>
      </c>
    </row>
    <row r="345" spans="1:35" ht="13.5" x14ac:dyDescent="0.25">
      <c r="A345" s="160" t="s">
        <v>1784</v>
      </c>
      <c r="B345" s="160" t="s">
        <v>667</v>
      </c>
      <c r="C345" s="160" t="s">
        <v>1784</v>
      </c>
      <c r="D345" s="160" t="s">
        <v>1566</v>
      </c>
      <c r="E345" s="160" t="s">
        <v>669</v>
      </c>
      <c r="F345" s="160" t="s">
        <v>670</v>
      </c>
      <c r="G345" s="160" t="s">
        <v>671</v>
      </c>
      <c r="H345" s="161">
        <v>8</v>
      </c>
      <c r="I345" s="160" t="s">
        <v>3365</v>
      </c>
      <c r="J345" s="160">
        <v>1</v>
      </c>
      <c r="K345" s="161">
        <v>2021</v>
      </c>
      <c r="L345" s="169" t="s">
        <v>1785</v>
      </c>
      <c r="M345" s="169" t="s">
        <v>1084</v>
      </c>
      <c r="N345" s="162" t="s">
        <v>1786</v>
      </c>
      <c r="O345" s="160" t="s">
        <v>667</v>
      </c>
      <c r="P345" s="160" t="s">
        <v>675</v>
      </c>
      <c r="Q345" s="163" t="s">
        <v>667</v>
      </c>
      <c r="R345" s="160">
        <v>2</v>
      </c>
      <c r="S345" s="169"/>
      <c r="T345" s="169"/>
      <c r="U345" s="160"/>
      <c r="V345" s="160"/>
      <c r="W345" s="160"/>
      <c r="X345" s="161">
        <v>0</v>
      </c>
      <c r="Y345" s="161">
        <v>0</v>
      </c>
      <c r="Z345" s="164" t="s">
        <v>1488</v>
      </c>
      <c r="AA345" s="165">
        <v>2021</v>
      </c>
      <c r="AB345" s="165">
        <v>10</v>
      </c>
      <c r="AC345" s="165">
        <v>25</v>
      </c>
      <c r="AD345" s="170" t="b">
        <f>IF(ISBLANK(GroupMember[[#This Row],[1. Identifiant interne d’exploitation agricole*]]),"",IF(ISERROR(MATCH(GroupMember[[#This Row],[1. Identifiant interne d’exploitation agricole*]],CertifiedCrop[1. Identifiant interne d’exploitation agricole*],0)),FALSE,TRUE))</f>
        <v>1</v>
      </c>
      <c r="AE345" s="170" t="b">
        <f>IF(ISBLANK(GroupMember[[#This Row],[1. Identifiant interne d’exploitation agricole*]]),"",IF(ISERROR(MATCH(GroupMember[[#This Row],[1. Identifiant interne d’exploitation agricole*]],FarmUnit[1. Identifiant interne d’exploitation agricole*],0)),FALSE,TRUE))</f>
        <v>1</v>
      </c>
      <c r="AF345" s="11" t="str">
        <f t="shared" si="20"/>
        <v>TIAGBE LEON</v>
      </c>
      <c r="AG345" s="171" t="str">
        <f t="shared" si="21"/>
        <v>25/10/2021</v>
      </c>
      <c r="AH345" s="59">
        <f t="shared" si="23"/>
        <v>3</v>
      </c>
      <c r="AI345" s="57">
        <f t="shared" si="22"/>
        <v>0</v>
      </c>
    </row>
    <row r="346" spans="1:35" ht="13.5" x14ac:dyDescent="0.25">
      <c r="A346" s="160" t="s">
        <v>1787</v>
      </c>
      <c r="B346" s="160" t="s">
        <v>667</v>
      </c>
      <c r="C346" s="1" t="s">
        <v>1787</v>
      </c>
      <c r="D346" s="160" t="s">
        <v>1566</v>
      </c>
      <c r="E346" s="160" t="s">
        <v>669</v>
      </c>
      <c r="F346" s="160" t="s">
        <v>670</v>
      </c>
      <c r="G346" s="160" t="s">
        <v>671</v>
      </c>
      <c r="H346" s="161">
        <v>5</v>
      </c>
      <c r="I346" s="160" t="s">
        <v>3365</v>
      </c>
      <c r="J346" s="160">
        <v>1</v>
      </c>
      <c r="K346" s="161">
        <v>2021</v>
      </c>
      <c r="L346" s="169" t="s">
        <v>1788</v>
      </c>
      <c r="M346" s="169" t="s">
        <v>790</v>
      </c>
      <c r="N346" s="162" t="s">
        <v>1789</v>
      </c>
      <c r="O346" s="160" t="s">
        <v>1790</v>
      </c>
      <c r="P346" s="160" t="s">
        <v>675</v>
      </c>
      <c r="Q346" s="163">
        <v>31779</v>
      </c>
      <c r="R346" s="160">
        <v>5</v>
      </c>
      <c r="S346" s="169"/>
      <c r="T346" s="169"/>
      <c r="U346" s="160"/>
      <c r="V346" s="160"/>
      <c r="W346" s="160"/>
      <c r="X346" s="161">
        <v>0</v>
      </c>
      <c r="Y346" s="161">
        <v>0</v>
      </c>
      <c r="Z346" s="164" t="s">
        <v>1488</v>
      </c>
      <c r="AA346" s="165">
        <v>2021</v>
      </c>
      <c r="AB346" s="165">
        <v>10</v>
      </c>
      <c r="AC346" s="165">
        <v>25</v>
      </c>
      <c r="AD346" s="170" t="b">
        <f>IF(ISBLANK(GroupMember[[#This Row],[1. Identifiant interne d’exploitation agricole*]]),"",IF(ISERROR(MATCH(GroupMember[[#This Row],[1. Identifiant interne d’exploitation agricole*]],CertifiedCrop[1. Identifiant interne d’exploitation agricole*],0)),FALSE,TRUE))</f>
        <v>1</v>
      </c>
      <c r="AE346" s="170" t="b">
        <f>IF(ISBLANK(GroupMember[[#This Row],[1. Identifiant interne d’exploitation agricole*]]),"",IF(ISERROR(MATCH(GroupMember[[#This Row],[1. Identifiant interne d’exploitation agricole*]],FarmUnit[1. Identifiant interne d’exploitation agricole*],0)),FALSE,TRUE))</f>
        <v>1</v>
      </c>
      <c r="AF346" s="11" t="str">
        <f t="shared" si="20"/>
        <v>GBIHIDEU  LOUA</v>
      </c>
      <c r="AG346" s="171" t="str">
        <f t="shared" si="21"/>
        <v>25/10/2021</v>
      </c>
      <c r="AH346" s="59">
        <f t="shared" si="23"/>
        <v>3</v>
      </c>
      <c r="AI346" s="57">
        <f t="shared" si="22"/>
        <v>0</v>
      </c>
    </row>
    <row r="347" spans="1:35" ht="13.5" x14ac:dyDescent="0.25">
      <c r="A347" s="160" t="s">
        <v>1791</v>
      </c>
      <c r="B347" s="160" t="s">
        <v>667</v>
      </c>
      <c r="C347" s="160" t="s">
        <v>1791</v>
      </c>
      <c r="D347" s="160" t="s">
        <v>1566</v>
      </c>
      <c r="E347" s="160" t="s">
        <v>669</v>
      </c>
      <c r="F347" s="160" t="s">
        <v>670</v>
      </c>
      <c r="G347" s="160" t="s">
        <v>671</v>
      </c>
      <c r="H347" s="161">
        <v>5</v>
      </c>
      <c r="I347" s="160" t="s">
        <v>3365</v>
      </c>
      <c r="J347" s="160">
        <v>1</v>
      </c>
      <c r="K347" s="161">
        <v>2021</v>
      </c>
      <c r="L347" s="169" t="s">
        <v>1792</v>
      </c>
      <c r="M347" s="169" t="s">
        <v>1793</v>
      </c>
      <c r="N347" s="162" t="s">
        <v>1794</v>
      </c>
      <c r="O347" s="160" t="s">
        <v>667</v>
      </c>
      <c r="P347" s="160" t="s">
        <v>675</v>
      </c>
      <c r="Q347" s="163">
        <v>32808</v>
      </c>
      <c r="R347" s="160">
        <v>4</v>
      </c>
      <c r="S347" s="169"/>
      <c r="T347" s="169"/>
      <c r="U347" s="160"/>
      <c r="V347" s="160"/>
      <c r="W347" s="160"/>
      <c r="X347" s="161">
        <v>0</v>
      </c>
      <c r="Y347" s="161">
        <v>0</v>
      </c>
      <c r="Z347" s="164" t="s">
        <v>1488</v>
      </c>
      <c r="AA347" s="165">
        <v>2021</v>
      </c>
      <c r="AB347" s="165">
        <v>10</v>
      </c>
      <c r="AC347" s="165">
        <v>23</v>
      </c>
      <c r="AD347" s="170" t="b">
        <f>IF(ISBLANK(GroupMember[[#This Row],[1. Identifiant interne d’exploitation agricole*]]),"",IF(ISERROR(MATCH(GroupMember[[#This Row],[1. Identifiant interne d’exploitation agricole*]],CertifiedCrop[1. Identifiant interne d’exploitation agricole*],0)),FALSE,TRUE))</f>
        <v>1</v>
      </c>
      <c r="AE347" s="170" t="b">
        <f>IF(ISBLANK(GroupMember[[#This Row],[1. Identifiant interne d’exploitation agricole*]]),"",IF(ISERROR(MATCH(GroupMember[[#This Row],[1. Identifiant interne d’exploitation agricole*]],FarmUnit[1. Identifiant interne d’exploitation agricole*],0)),FALSE,TRUE))</f>
        <v>1</v>
      </c>
      <c r="AF347" s="11" t="str">
        <f t="shared" si="20"/>
        <v>BAMO  BEATRICE</v>
      </c>
      <c r="AG347" s="171" t="str">
        <f t="shared" si="21"/>
        <v>23/10/2021</v>
      </c>
      <c r="AH347" s="59">
        <f t="shared" si="23"/>
        <v>3</v>
      </c>
      <c r="AI347" s="57">
        <f t="shared" si="22"/>
        <v>0</v>
      </c>
    </row>
    <row r="348" spans="1:35" ht="13.5" x14ac:dyDescent="0.25">
      <c r="A348" s="160" t="s">
        <v>1795</v>
      </c>
      <c r="B348" s="160" t="s">
        <v>667</v>
      </c>
      <c r="C348" s="1" t="s">
        <v>1795</v>
      </c>
      <c r="D348" s="160" t="s">
        <v>1566</v>
      </c>
      <c r="E348" s="160" t="s">
        <v>669</v>
      </c>
      <c r="F348" s="160" t="s">
        <v>670</v>
      </c>
      <c r="G348" s="160" t="s">
        <v>671</v>
      </c>
      <c r="H348" s="161">
        <v>5</v>
      </c>
      <c r="I348" s="160" t="s">
        <v>3365</v>
      </c>
      <c r="J348" s="160">
        <v>1</v>
      </c>
      <c r="K348" s="161">
        <v>2021</v>
      </c>
      <c r="L348" s="169" t="s">
        <v>1796</v>
      </c>
      <c r="M348" s="169" t="s">
        <v>1797</v>
      </c>
      <c r="N348" s="162" t="s">
        <v>1798</v>
      </c>
      <c r="O348" s="160" t="s">
        <v>1799</v>
      </c>
      <c r="P348" s="160" t="s">
        <v>675</v>
      </c>
      <c r="Q348" s="163">
        <v>31656</v>
      </c>
      <c r="R348" s="160">
        <v>4</v>
      </c>
      <c r="S348" s="169"/>
      <c r="T348" s="169"/>
      <c r="U348" s="160"/>
      <c r="V348" s="160"/>
      <c r="W348" s="160"/>
      <c r="X348" s="161">
        <v>0</v>
      </c>
      <c r="Y348" s="161">
        <v>0</v>
      </c>
      <c r="Z348" s="164" t="s">
        <v>1488</v>
      </c>
      <c r="AA348" s="165">
        <v>2021</v>
      </c>
      <c r="AB348" s="165">
        <v>10</v>
      </c>
      <c r="AC348" s="165">
        <v>23</v>
      </c>
      <c r="AD348" s="170" t="b">
        <f>IF(ISBLANK(GroupMember[[#This Row],[1. Identifiant interne d’exploitation agricole*]]),"",IF(ISERROR(MATCH(GroupMember[[#This Row],[1. Identifiant interne d’exploitation agricole*]],CertifiedCrop[1. Identifiant interne d’exploitation agricole*],0)),FALSE,TRUE))</f>
        <v>1</v>
      </c>
      <c r="AE348" s="170" t="b">
        <f>IF(ISBLANK(GroupMember[[#This Row],[1. Identifiant interne d’exploitation agricole*]]),"",IF(ISERROR(MATCH(GroupMember[[#This Row],[1. Identifiant interne d’exploitation agricole*]],FarmUnit[1. Identifiant interne d’exploitation agricole*],0)),FALSE,TRUE))</f>
        <v>1</v>
      </c>
      <c r="AF348" s="11" t="str">
        <f t="shared" si="20"/>
        <v>SRI GOLOU SATY SIMONE</v>
      </c>
      <c r="AG348" s="171" t="str">
        <f t="shared" si="21"/>
        <v>23/10/2021</v>
      </c>
      <c r="AH348" s="59">
        <f t="shared" si="23"/>
        <v>3</v>
      </c>
      <c r="AI348" s="57">
        <f t="shared" si="22"/>
        <v>0</v>
      </c>
    </row>
    <row r="349" spans="1:35" ht="13.5" x14ac:dyDescent="0.25">
      <c r="A349" s="160" t="s">
        <v>1800</v>
      </c>
      <c r="B349" s="160" t="s">
        <v>667</v>
      </c>
      <c r="C349" s="160" t="s">
        <v>1800</v>
      </c>
      <c r="D349" s="160" t="s">
        <v>1566</v>
      </c>
      <c r="E349" s="160" t="s">
        <v>669</v>
      </c>
      <c r="F349" s="160" t="s">
        <v>670</v>
      </c>
      <c r="G349" s="160" t="s">
        <v>671</v>
      </c>
      <c r="H349" s="161">
        <v>3.5</v>
      </c>
      <c r="I349" s="160" t="s">
        <v>3365</v>
      </c>
      <c r="J349" s="160">
        <v>1</v>
      </c>
      <c r="K349" s="161">
        <v>2021</v>
      </c>
      <c r="L349" s="169" t="s">
        <v>1607</v>
      </c>
      <c r="M349" s="169" t="s">
        <v>1801</v>
      </c>
      <c r="N349" s="162" t="s">
        <v>1802</v>
      </c>
      <c r="O349" s="160" t="s">
        <v>1803</v>
      </c>
      <c r="P349" s="160" t="s">
        <v>696</v>
      </c>
      <c r="Q349" s="163" t="s">
        <v>667</v>
      </c>
      <c r="R349" s="160">
        <v>4</v>
      </c>
      <c r="S349" s="169"/>
      <c r="T349" s="169"/>
      <c r="U349" s="160"/>
      <c r="V349" s="160"/>
      <c r="W349" s="160"/>
      <c r="X349" s="161">
        <v>0</v>
      </c>
      <c r="Y349" s="161">
        <v>0</v>
      </c>
      <c r="Z349" s="164" t="s">
        <v>1488</v>
      </c>
      <c r="AA349" s="165">
        <v>2021</v>
      </c>
      <c r="AB349" s="165">
        <v>10</v>
      </c>
      <c r="AC349" s="165">
        <v>23</v>
      </c>
      <c r="AD349" s="170" t="b">
        <f>IF(ISBLANK(GroupMember[[#This Row],[1. Identifiant interne d’exploitation agricole*]]),"",IF(ISERROR(MATCH(GroupMember[[#This Row],[1. Identifiant interne d’exploitation agricole*]],CertifiedCrop[1. Identifiant interne d’exploitation agricole*],0)),FALSE,TRUE))</f>
        <v>1</v>
      </c>
      <c r="AE349" s="170" t="b">
        <f>IF(ISBLANK(GroupMember[[#This Row],[1. Identifiant interne d’exploitation agricole*]]),"",IF(ISERROR(MATCH(GroupMember[[#This Row],[1. Identifiant interne d’exploitation agricole*]],FarmUnit[1. Identifiant interne d’exploitation agricole*],0)),FALSE,TRUE))</f>
        <v>1</v>
      </c>
      <c r="AF349" s="11" t="str">
        <f t="shared" si="20"/>
        <v>GBOGBO DOUE JUNSTINE</v>
      </c>
      <c r="AG349" s="171" t="str">
        <f t="shared" si="21"/>
        <v>23/10/2021</v>
      </c>
      <c r="AH349" s="59">
        <f t="shared" si="23"/>
        <v>3</v>
      </c>
      <c r="AI349" s="57">
        <f t="shared" si="22"/>
        <v>0</v>
      </c>
    </row>
    <row r="350" spans="1:35" ht="13.5" x14ac:dyDescent="0.25">
      <c r="A350" s="160" t="s">
        <v>1804</v>
      </c>
      <c r="B350" s="160" t="s">
        <v>667</v>
      </c>
      <c r="C350" s="1" t="s">
        <v>1804</v>
      </c>
      <c r="D350" s="160" t="s">
        <v>1566</v>
      </c>
      <c r="E350" s="160" t="s">
        <v>669</v>
      </c>
      <c r="F350" s="160" t="s">
        <v>670</v>
      </c>
      <c r="G350" s="160" t="s">
        <v>671</v>
      </c>
      <c r="H350" s="161">
        <v>4</v>
      </c>
      <c r="I350" s="160" t="s">
        <v>3365</v>
      </c>
      <c r="J350" s="160">
        <v>1</v>
      </c>
      <c r="K350" s="161">
        <v>2021</v>
      </c>
      <c r="L350" s="169" t="s">
        <v>1805</v>
      </c>
      <c r="M350" s="169" t="s">
        <v>1806</v>
      </c>
      <c r="N350" s="162" t="s">
        <v>1807</v>
      </c>
      <c r="O350" s="160" t="s">
        <v>667</v>
      </c>
      <c r="P350" s="160" t="s">
        <v>675</v>
      </c>
      <c r="Q350" s="163" t="s">
        <v>667</v>
      </c>
      <c r="R350" s="160">
        <v>4</v>
      </c>
      <c r="S350" s="169"/>
      <c r="T350" s="169"/>
      <c r="U350" s="160"/>
      <c r="V350" s="160"/>
      <c r="W350" s="160"/>
      <c r="X350" s="161">
        <v>0</v>
      </c>
      <c r="Y350" s="161">
        <v>0</v>
      </c>
      <c r="Z350" s="164" t="s">
        <v>1488</v>
      </c>
      <c r="AA350" s="165">
        <v>2021</v>
      </c>
      <c r="AB350" s="165">
        <v>10</v>
      </c>
      <c r="AC350" s="165">
        <v>22</v>
      </c>
      <c r="AD350" s="170" t="b">
        <f>IF(ISBLANK(GroupMember[[#This Row],[1. Identifiant interne d’exploitation agricole*]]),"",IF(ISERROR(MATCH(GroupMember[[#This Row],[1. Identifiant interne d’exploitation agricole*]],CertifiedCrop[1. Identifiant interne d’exploitation agricole*],0)),FALSE,TRUE))</f>
        <v>1</v>
      </c>
      <c r="AE350" s="170" t="b">
        <f>IF(ISBLANK(GroupMember[[#This Row],[1. Identifiant interne d’exploitation agricole*]]),"",IF(ISERROR(MATCH(GroupMember[[#This Row],[1. Identifiant interne d’exploitation agricole*]],FarmUnit[1. Identifiant interne d’exploitation agricole*],0)),FALSE,TRUE))</f>
        <v>1</v>
      </c>
      <c r="AF350" s="11" t="str">
        <f t="shared" si="20"/>
        <v>ZANNIN APPOLINAIRE</v>
      </c>
      <c r="AG350" s="171" t="str">
        <f t="shared" si="21"/>
        <v>22/10/2021</v>
      </c>
      <c r="AH350" s="59">
        <f t="shared" si="23"/>
        <v>3</v>
      </c>
      <c r="AI350" s="57">
        <f t="shared" si="22"/>
        <v>0</v>
      </c>
    </row>
    <row r="351" spans="1:35" ht="13.5" x14ac:dyDescent="0.25">
      <c r="A351" s="160" t="s">
        <v>1808</v>
      </c>
      <c r="B351" s="160" t="s">
        <v>667</v>
      </c>
      <c r="C351" s="160" t="s">
        <v>1808</v>
      </c>
      <c r="D351" s="160" t="s">
        <v>1566</v>
      </c>
      <c r="E351" s="160" t="s">
        <v>669</v>
      </c>
      <c r="F351" s="160" t="s">
        <v>670</v>
      </c>
      <c r="G351" s="160" t="s">
        <v>671</v>
      </c>
      <c r="H351" s="161">
        <v>3</v>
      </c>
      <c r="I351" s="160" t="s">
        <v>3365</v>
      </c>
      <c r="J351" s="160">
        <v>1</v>
      </c>
      <c r="K351" s="161">
        <v>2021</v>
      </c>
      <c r="L351" s="169" t="s">
        <v>1809</v>
      </c>
      <c r="M351" s="169" t="s">
        <v>1752</v>
      </c>
      <c r="N351" s="162" t="s">
        <v>1810</v>
      </c>
      <c r="O351" s="160" t="s">
        <v>667</v>
      </c>
      <c r="P351" s="160" t="s">
        <v>675</v>
      </c>
      <c r="Q351" s="163">
        <v>28499</v>
      </c>
      <c r="R351" s="160">
        <v>4</v>
      </c>
      <c r="S351" s="169"/>
      <c r="T351" s="169"/>
      <c r="U351" s="160"/>
      <c r="V351" s="160"/>
      <c r="W351" s="160"/>
      <c r="X351" s="161">
        <v>0</v>
      </c>
      <c r="Y351" s="161">
        <v>0</v>
      </c>
      <c r="Z351" s="164" t="s">
        <v>1488</v>
      </c>
      <c r="AA351" s="165">
        <v>2021</v>
      </c>
      <c r="AB351" s="165">
        <v>10</v>
      </c>
      <c r="AC351" s="165">
        <v>22</v>
      </c>
      <c r="AD351" s="170" t="b">
        <f>IF(ISBLANK(GroupMember[[#This Row],[1. Identifiant interne d’exploitation agricole*]]),"",IF(ISERROR(MATCH(GroupMember[[#This Row],[1. Identifiant interne d’exploitation agricole*]],CertifiedCrop[1. Identifiant interne d’exploitation agricole*],0)),FALSE,TRUE))</f>
        <v>1</v>
      </c>
      <c r="AE351" s="170" t="b">
        <f>IF(ISBLANK(GroupMember[[#This Row],[1. Identifiant interne d’exploitation agricole*]]),"",IF(ISERROR(MATCH(GroupMember[[#This Row],[1. Identifiant interne d’exploitation agricole*]],FarmUnit[1. Identifiant interne d’exploitation agricole*],0)),FALSE,TRUE))</f>
        <v>1</v>
      </c>
      <c r="AF351" s="11" t="str">
        <f t="shared" si="20"/>
        <v>DOUO JOSEPH</v>
      </c>
      <c r="AG351" s="171" t="str">
        <f t="shared" si="21"/>
        <v>22/10/2021</v>
      </c>
      <c r="AH351" s="59">
        <f t="shared" si="23"/>
        <v>3</v>
      </c>
      <c r="AI351" s="57">
        <f t="shared" si="22"/>
        <v>0</v>
      </c>
    </row>
    <row r="352" spans="1:35" ht="13.5" x14ac:dyDescent="0.25">
      <c r="A352" s="160" t="s">
        <v>1811</v>
      </c>
      <c r="B352" s="160" t="s">
        <v>667</v>
      </c>
      <c r="C352" s="1" t="s">
        <v>1811</v>
      </c>
      <c r="D352" s="160" t="s">
        <v>1566</v>
      </c>
      <c r="E352" s="160" t="s">
        <v>669</v>
      </c>
      <c r="F352" s="160" t="s">
        <v>670</v>
      </c>
      <c r="G352" s="160" t="s">
        <v>671</v>
      </c>
      <c r="H352" s="161">
        <v>3</v>
      </c>
      <c r="I352" s="160" t="s">
        <v>3365</v>
      </c>
      <c r="J352" s="160">
        <v>1</v>
      </c>
      <c r="K352" s="161">
        <v>2021</v>
      </c>
      <c r="L352" s="169" t="s">
        <v>1812</v>
      </c>
      <c r="M352" s="169" t="s">
        <v>1813</v>
      </c>
      <c r="N352" s="162" t="s">
        <v>1814</v>
      </c>
      <c r="O352" s="160" t="s">
        <v>667</v>
      </c>
      <c r="P352" s="160" t="s">
        <v>675</v>
      </c>
      <c r="Q352" s="163">
        <v>31725</v>
      </c>
      <c r="R352" s="160">
        <v>3</v>
      </c>
      <c r="S352" s="169"/>
      <c r="T352" s="169"/>
      <c r="U352" s="160"/>
      <c r="V352" s="160"/>
      <c r="W352" s="160"/>
      <c r="X352" s="161">
        <v>0</v>
      </c>
      <c r="Y352" s="161">
        <v>0</v>
      </c>
      <c r="Z352" s="164" t="s">
        <v>1488</v>
      </c>
      <c r="AA352" s="165">
        <v>2021</v>
      </c>
      <c r="AB352" s="165">
        <v>10</v>
      </c>
      <c r="AC352" s="165">
        <v>22</v>
      </c>
      <c r="AD352" s="170" t="b">
        <f>IF(ISBLANK(GroupMember[[#This Row],[1. Identifiant interne d’exploitation agricole*]]),"",IF(ISERROR(MATCH(GroupMember[[#This Row],[1. Identifiant interne d’exploitation agricole*]],CertifiedCrop[1. Identifiant interne d’exploitation agricole*],0)),FALSE,TRUE))</f>
        <v>1</v>
      </c>
      <c r="AE352" s="170" t="b">
        <f>IF(ISBLANK(GroupMember[[#This Row],[1. Identifiant interne d’exploitation agricole*]]),"",IF(ISERROR(MATCH(GroupMember[[#This Row],[1. Identifiant interne d’exploitation agricole*]],FarmUnit[1. Identifiant interne d’exploitation agricole*],0)),FALSE,TRUE))</f>
        <v>1</v>
      </c>
      <c r="AF352" s="11" t="str">
        <f t="shared" si="20"/>
        <v>MANGA OLIVIER</v>
      </c>
      <c r="AG352" s="171" t="str">
        <f t="shared" si="21"/>
        <v>22/10/2021</v>
      </c>
      <c r="AH352" s="59">
        <f t="shared" si="23"/>
        <v>3</v>
      </c>
      <c r="AI352" s="57">
        <f t="shared" si="22"/>
        <v>0</v>
      </c>
    </row>
    <row r="353" spans="1:35" ht="13.5" x14ac:dyDescent="0.25">
      <c r="A353" s="160" t="s">
        <v>1815</v>
      </c>
      <c r="B353" s="160" t="s">
        <v>667</v>
      </c>
      <c r="C353" s="160" t="s">
        <v>1815</v>
      </c>
      <c r="D353" s="160" t="s">
        <v>1566</v>
      </c>
      <c r="E353" s="160" t="s">
        <v>669</v>
      </c>
      <c r="F353" s="160" t="s">
        <v>670</v>
      </c>
      <c r="G353" s="160" t="s">
        <v>671</v>
      </c>
      <c r="H353" s="161">
        <v>4</v>
      </c>
      <c r="I353" s="160" t="s">
        <v>3365</v>
      </c>
      <c r="J353" s="160">
        <v>1</v>
      </c>
      <c r="K353" s="161">
        <v>2021</v>
      </c>
      <c r="L353" s="169" t="s">
        <v>1816</v>
      </c>
      <c r="M353" s="169" t="s">
        <v>1817</v>
      </c>
      <c r="N353" s="162" t="s">
        <v>1818</v>
      </c>
      <c r="O353" s="160" t="s">
        <v>667</v>
      </c>
      <c r="P353" s="160" t="s">
        <v>675</v>
      </c>
      <c r="Q353" s="163">
        <v>30692</v>
      </c>
      <c r="R353" s="160">
        <v>5</v>
      </c>
      <c r="S353" s="169"/>
      <c r="T353" s="169"/>
      <c r="U353" s="160"/>
      <c r="V353" s="160"/>
      <c r="W353" s="160"/>
      <c r="X353" s="161">
        <v>0</v>
      </c>
      <c r="Y353" s="161">
        <v>0</v>
      </c>
      <c r="Z353" s="164" t="s">
        <v>1488</v>
      </c>
      <c r="AA353" s="165">
        <v>2021</v>
      </c>
      <c r="AB353" s="165">
        <v>10</v>
      </c>
      <c r="AC353" s="165">
        <v>21</v>
      </c>
      <c r="AD353" s="170" t="b">
        <f>IF(ISBLANK(GroupMember[[#This Row],[1. Identifiant interne d’exploitation agricole*]]),"",IF(ISERROR(MATCH(GroupMember[[#This Row],[1. Identifiant interne d’exploitation agricole*]],CertifiedCrop[1. Identifiant interne d’exploitation agricole*],0)),FALSE,TRUE))</f>
        <v>1</v>
      </c>
      <c r="AE353" s="170" t="b">
        <f>IF(ISBLANK(GroupMember[[#This Row],[1. Identifiant interne d’exploitation agricole*]]),"",IF(ISERROR(MATCH(GroupMember[[#This Row],[1. Identifiant interne d’exploitation agricole*]],FarmUnit[1. Identifiant interne d’exploitation agricole*],0)),FALSE,TRUE))</f>
        <v>1</v>
      </c>
      <c r="AF353" s="11" t="str">
        <f t="shared" si="20"/>
        <v>NEMA ASMIE</v>
      </c>
      <c r="AG353" s="171" t="str">
        <f t="shared" si="21"/>
        <v>21/10/2021</v>
      </c>
      <c r="AH353" s="59">
        <f t="shared" si="23"/>
        <v>5</v>
      </c>
      <c r="AI353" s="57">
        <f t="shared" si="22"/>
        <v>0</v>
      </c>
    </row>
    <row r="354" spans="1:35" ht="13.5" x14ac:dyDescent="0.25">
      <c r="A354" s="160" t="s">
        <v>1819</v>
      </c>
      <c r="B354" s="160" t="s">
        <v>667</v>
      </c>
      <c r="C354" s="1" t="s">
        <v>1819</v>
      </c>
      <c r="D354" s="160" t="s">
        <v>1566</v>
      </c>
      <c r="E354" s="160" t="s">
        <v>669</v>
      </c>
      <c r="F354" s="160" t="s">
        <v>670</v>
      </c>
      <c r="G354" s="160" t="s">
        <v>671</v>
      </c>
      <c r="H354" s="161">
        <v>3</v>
      </c>
      <c r="I354" s="160" t="s">
        <v>3365</v>
      </c>
      <c r="J354" s="160">
        <v>1</v>
      </c>
      <c r="K354" s="161">
        <v>2021</v>
      </c>
      <c r="L354" s="169" t="s">
        <v>1288</v>
      </c>
      <c r="M354" s="169" t="s">
        <v>1820</v>
      </c>
      <c r="N354" s="162" t="s">
        <v>667</v>
      </c>
      <c r="O354" s="160" t="s">
        <v>667</v>
      </c>
      <c r="P354" s="160" t="s">
        <v>675</v>
      </c>
      <c r="Q354" s="163" t="s">
        <v>667</v>
      </c>
      <c r="R354" s="160">
        <v>5</v>
      </c>
      <c r="S354" s="169"/>
      <c r="T354" s="169"/>
      <c r="U354" s="160"/>
      <c r="V354" s="160"/>
      <c r="W354" s="160"/>
      <c r="X354" s="161">
        <v>0</v>
      </c>
      <c r="Y354" s="161">
        <v>0</v>
      </c>
      <c r="Z354" s="164" t="s">
        <v>1488</v>
      </c>
      <c r="AA354" s="165">
        <v>2021</v>
      </c>
      <c r="AB354" s="165">
        <v>10</v>
      </c>
      <c r="AC354" s="165">
        <v>21</v>
      </c>
      <c r="AD354" s="170" t="b">
        <f>IF(ISBLANK(GroupMember[[#This Row],[1. Identifiant interne d’exploitation agricole*]]),"",IF(ISERROR(MATCH(GroupMember[[#This Row],[1. Identifiant interne d’exploitation agricole*]],CertifiedCrop[1. Identifiant interne d’exploitation agricole*],0)),FALSE,TRUE))</f>
        <v>1</v>
      </c>
      <c r="AE354" s="170" t="b">
        <f>IF(ISBLANK(GroupMember[[#This Row],[1. Identifiant interne d’exploitation agricole*]]),"",IF(ISERROR(MATCH(GroupMember[[#This Row],[1. Identifiant interne d’exploitation agricole*]],FarmUnit[1. Identifiant interne d’exploitation agricole*],0)),FALSE,TRUE))</f>
        <v>1</v>
      </c>
      <c r="AF354" s="11" t="str">
        <f t="shared" si="20"/>
        <v>GOLOU MANHIKA MANGA</v>
      </c>
      <c r="AG354" s="171" t="str">
        <f t="shared" si="21"/>
        <v>21/10/2021</v>
      </c>
      <c r="AH354" s="59">
        <f t="shared" si="23"/>
        <v>5</v>
      </c>
      <c r="AI354" s="57">
        <f t="shared" si="22"/>
        <v>0</v>
      </c>
    </row>
    <row r="355" spans="1:35" ht="13.5" x14ac:dyDescent="0.25">
      <c r="A355" s="160" t="s">
        <v>1821</v>
      </c>
      <c r="B355" s="160" t="s">
        <v>667</v>
      </c>
      <c r="C355" s="160" t="s">
        <v>1821</v>
      </c>
      <c r="D355" s="160" t="s">
        <v>1566</v>
      </c>
      <c r="E355" s="160" t="s">
        <v>669</v>
      </c>
      <c r="F355" s="160" t="s">
        <v>670</v>
      </c>
      <c r="G355" s="160" t="s">
        <v>671</v>
      </c>
      <c r="H355" s="161">
        <v>5</v>
      </c>
      <c r="I355" s="160" t="s">
        <v>3365</v>
      </c>
      <c r="J355" s="160">
        <v>1</v>
      </c>
      <c r="K355" s="161">
        <v>2021</v>
      </c>
      <c r="L355" s="169" t="s">
        <v>1822</v>
      </c>
      <c r="M355" s="169" t="s">
        <v>1018</v>
      </c>
      <c r="N355" s="162" t="s">
        <v>1823</v>
      </c>
      <c r="O355" s="160" t="s">
        <v>1824</v>
      </c>
      <c r="P355" s="160" t="s">
        <v>675</v>
      </c>
      <c r="Q355" s="163">
        <v>29221</v>
      </c>
      <c r="R355" s="160">
        <v>7</v>
      </c>
      <c r="S355" s="169"/>
      <c r="T355" s="169"/>
      <c r="U355" s="160"/>
      <c r="V355" s="160"/>
      <c r="W355" s="160"/>
      <c r="X355" s="161">
        <v>0</v>
      </c>
      <c r="Y355" s="161">
        <v>0</v>
      </c>
      <c r="Z355" s="164" t="s">
        <v>1488</v>
      </c>
      <c r="AA355" s="165">
        <v>2021</v>
      </c>
      <c r="AB355" s="165">
        <v>10</v>
      </c>
      <c r="AC355" s="165">
        <v>21</v>
      </c>
      <c r="AD355" s="170" t="b">
        <f>IF(ISBLANK(GroupMember[[#This Row],[1. Identifiant interne d’exploitation agricole*]]),"",IF(ISERROR(MATCH(GroupMember[[#This Row],[1. Identifiant interne d’exploitation agricole*]],CertifiedCrop[1. Identifiant interne d’exploitation agricole*],0)),FALSE,TRUE))</f>
        <v>1</v>
      </c>
      <c r="AE355" s="170" t="b">
        <f>IF(ISBLANK(GroupMember[[#This Row],[1. Identifiant interne d’exploitation agricole*]]),"",IF(ISERROR(MATCH(GroupMember[[#This Row],[1. Identifiant interne d’exploitation agricole*]],FarmUnit[1. Identifiant interne d’exploitation agricole*],0)),FALSE,TRUE))</f>
        <v>1</v>
      </c>
      <c r="AF355" s="11" t="str">
        <f t="shared" si="20"/>
        <v>VEHI  ANDRE</v>
      </c>
      <c r="AG355" s="171" t="str">
        <f t="shared" si="21"/>
        <v>21/10/2021</v>
      </c>
      <c r="AH355" s="59">
        <f t="shared" si="23"/>
        <v>5</v>
      </c>
      <c r="AI355" s="57">
        <f t="shared" si="22"/>
        <v>0</v>
      </c>
    </row>
    <row r="356" spans="1:35" ht="13.5" x14ac:dyDescent="0.25">
      <c r="A356" s="160" t="s">
        <v>1825</v>
      </c>
      <c r="B356" s="160" t="s">
        <v>667</v>
      </c>
      <c r="C356" s="1" t="s">
        <v>1825</v>
      </c>
      <c r="D356" s="160" t="s">
        <v>1826</v>
      </c>
      <c r="E356" s="160" t="s">
        <v>669</v>
      </c>
      <c r="F356" s="160" t="s">
        <v>670</v>
      </c>
      <c r="G356" s="160" t="s">
        <v>671</v>
      </c>
      <c r="H356" s="161">
        <v>6.5</v>
      </c>
      <c r="I356" s="160" t="s">
        <v>3365</v>
      </c>
      <c r="J356" s="160">
        <v>1</v>
      </c>
      <c r="K356" s="161">
        <v>2021</v>
      </c>
      <c r="L356" s="169" t="s">
        <v>1827</v>
      </c>
      <c r="M356" s="169" t="s">
        <v>1828</v>
      </c>
      <c r="N356" s="162" t="s">
        <v>1829</v>
      </c>
      <c r="O356" s="160" t="s">
        <v>1830</v>
      </c>
      <c r="P356" s="160" t="s">
        <v>675</v>
      </c>
      <c r="Q356" s="163">
        <v>29677</v>
      </c>
      <c r="R356" s="160">
        <v>4</v>
      </c>
      <c r="S356" s="169"/>
      <c r="T356" s="169"/>
      <c r="U356" s="160"/>
      <c r="V356" s="160"/>
      <c r="W356" s="160"/>
      <c r="X356" s="161">
        <v>0</v>
      </c>
      <c r="Y356" s="161">
        <v>0</v>
      </c>
      <c r="Z356" s="164" t="s">
        <v>1488</v>
      </c>
      <c r="AA356" s="165">
        <v>2021</v>
      </c>
      <c r="AB356" s="165">
        <v>10</v>
      </c>
      <c r="AC356" s="165">
        <v>21</v>
      </c>
      <c r="AD356" s="170" t="b">
        <f>IF(ISBLANK(GroupMember[[#This Row],[1. Identifiant interne d’exploitation agricole*]]),"",IF(ISERROR(MATCH(GroupMember[[#This Row],[1. Identifiant interne d’exploitation agricole*]],CertifiedCrop[1. Identifiant interne d’exploitation agricole*],0)),FALSE,TRUE))</f>
        <v>1</v>
      </c>
      <c r="AE356" s="170" t="b">
        <f>IF(ISBLANK(GroupMember[[#This Row],[1. Identifiant interne d’exploitation agricole*]]),"",IF(ISERROR(MATCH(GroupMember[[#This Row],[1. Identifiant interne d’exploitation agricole*]],FarmUnit[1. Identifiant interne d’exploitation agricole*],0)),FALSE,TRUE))</f>
        <v>1</v>
      </c>
      <c r="AF356" s="11" t="str">
        <f t="shared" si="20"/>
        <v>MOUSSA LOUA FRANCIS</v>
      </c>
      <c r="AG356" s="171" t="str">
        <f t="shared" si="21"/>
        <v>21/10/2021</v>
      </c>
      <c r="AH356" s="59">
        <f t="shared" si="23"/>
        <v>5</v>
      </c>
      <c r="AI356" s="57">
        <f t="shared" si="22"/>
        <v>0</v>
      </c>
    </row>
    <row r="357" spans="1:35" ht="13.5" x14ac:dyDescent="0.25">
      <c r="A357" s="160" t="s">
        <v>1831</v>
      </c>
      <c r="B357" s="160" t="s">
        <v>667</v>
      </c>
      <c r="C357" s="160" t="s">
        <v>1831</v>
      </c>
      <c r="D357" s="160" t="s">
        <v>1826</v>
      </c>
      <c r="E357" s="160" t="s">
        <v>669</v>
      </c>
      <c r="F357" s="160" t="s">
        <v>670</v>
      </c>
      <c r="G357" s="160" t="s">
        <v>671</v>
      </c>
      <c r="H357" s="161">
        <v>4.5</v>
      </c>
      <c r="I357" s="160" t="s">
        <v>3365</v>
      </c>
      <c r="J357" s="160">
        <v>1</v>
      </c>
      <c r="K357" s="161">
        <v>2021</v>
      </c>
      <c r="L357" s="169" t="s">
        <v>845</v>
      </c>
      <c r="M357" s="169" t="s">
        <v>1832</v>
      </c>
      <c r="N357" s="162" t="s">
        <v>1833</v>
      </c>
      <c r="O357" s="160" t="s">
        <v>1834</v>
      </c>
      <c r="P357" s="160" t="s">
        <v>675</v>
      </c>
      <c r="Q357" s="163">
        <v>29879</v>
      </c>
      <c r="R357" s="160">
        <v>6</v>
      </c>
      <c r="S357" s="169"/>
      <c r="T357" s="169"/>
      <c r="U357" s="160"/>
      <c r="V357" s="160"/>
      <c r="W357" s="160"/>
      <c r="X357" s="161">
        <v>0</v>
      </c>
      <c r="Y357" s="161">
        <v>0</v>
      </c>
      <c r="Z357" s="164" t="s">
        <v>1488</v>
      </c>
      <c r="AA357" s="165">
        <v>2021</v>
      </c>
      <c r="AB357" s="165">
        <v>10</v>
      </c>
      <c r="AC357" s="165">
        <v>21</v>
      </c>
      <c r="AD357" s="170" t="b">
        <f>IF(ISBLANK(GroupMember[[#This Row],[1. Identifiant interne d’exploitation agricole*]]),"",IF(ISERROR(MATCH(GroupMember[[#This Row],[1. Identifiant interne d’exploitation agricole*]],CertifiedCrop[1. Identifiant interne d’exploitation agricole*],0)),FALSE,TRUE))</f>
        <v>1</v>
      </c>
      <c r="AE357" s="170" t="b">
        <f>IF(ISBLANK(GroupMember[[#This Row],[1. Identifiant interne d’exploitation agricole*]]),"",IF(ISERROR(MATCH(GroupMember[[#This Row],[1. Identifiant interne d’exploitation agricole*]],FarmUnit[1. Identifiant interne d’exploitation agricole*],0)),FALSE,TRUE))</f>
        <v>1</v>
      </c>
      <c r="AF357" s="11" t="str">
        <f t="shared" si="20"/>
        <v>TIA  GONDO MATHIAS</v>
      </c>
      <c r="AG357" s="171" t="str">
        <f t="shared" si="21"/>
        <v>21/10/2021</v>
      </c>
      <c r="AH357" s="59">
        <f t="shared" si="23"/>
        <v>5</v>
      </c>
      <c r="AI357" s="57">
        <f t="shared" si="22"/>
        <v>0</v>
      </c>
    </row>
    <row r="358" spans="1:35" ht="13.5" x14ac:dyDescent="0.25">
      <c r="A358" s="160" t="s">
        <v>1835</v>
      </c>
      <c r="B358" s="160" t="s">
        <v>667</v>
      </c>
      <c r="C358" s="1" t="s">
        <v>1835</v>
      </c>
      <c r="D358" s="160" t="s">
        <v>1826</v>
      </c>
      <c r="E358" s="160" t="s">
        <v>669</v>
      </c>
      <c r="F358" s="160" t="s">
        <v>670</v>
      </c>
      <c r="G358" s="160" t="s">
        <v>671</v>
      </c>
      <c r="H358" s="161">
        <v>1</v>
      </c>
      <c r="I358" s="160" t="s">
        <v>3365</v>
      </c>
      <c r="J358" s="160">
        <v>1</v>
      </c>
      <c r="K358" s="161">
        <v>2021</v>
      </c>
      <c r="L358" s="169" t="s">
        <v>1836</v>
      </c>
      <c r="M358" s="169" t="s">
        <v>1837</v>
      </c>
      <c r="N358" s="162" t="s">
        <v>667</v>
      </c>
      <c r="O358" s="160" t="s">
        <v>667</v>
      </c>
      <c r="P358" s="160" t="s">
        <v>675</v>
      </c>
      <c r="Q358" s="163">
        <v>29587</v>
      </c>
      <c r="R358" s="160">
        <v>2</v>
      </c>
      <c r="S358" s="169"/>
      <c r="T358" s="169"/>
      <c r="U358" s="160"/>
      <c r="V358" s="160"/>
      <c r="W358" s="160"/>
      <c r="X358" s="161">
        <v>0</v>
      </c>
      <c r="Y358" s="161">
        <v>0</v>
      </c>
      <c r="Z358" s="164" t="s">
        <v>1488</v>
      </c>
      <c r="AA358" s="165">
        <v>2021</v>
      </c>
      <c r="AB358" s="165">
        <v>10</v>
      </c>
      <c r="AC358" s="165">
        <v>27</v>
      </c>
      <c r="AD358" s="170" t="b">
        <f>IF(ISBLANK(GroupMember[[#This Row],[1. Identifiant interne d’exploitation agricole*]]),"",IF(ISERROR(MATCH(GroupMember[[#This Row],[1. Identifiant interne d’exploitation agricole*]],CertifiedCrop[1. Identifiant interne d’exploitation agricole*],0)),FALSE,TRUE))</f>
        <v>1</v>
      </c>
      <c r="AE358" s="170" t="b">
        <f>IF(ISBLANK(GroupMember[[#This Row],[1. Identifiant interne d’exploitation agricole*]]),"",IF(ISERROR(MATCH(GroupMember[[#This Row],[1. Identifiant interne d’exploitation agricole*]],FarmUnit[1. Identifiant interne d’exploitation agricole*],0)),FALSE,TRUE))</f>
        <v>1</v>
      </c>
      <c r="AF358" s="11" t="str">
        <f t="shared" si="20"/>
        <v>ZOULOU TOKPA ALEXIS</v>
      </c>
      <c r="AG358" s="171" t="str">
        <f t="shared" si="21"/>
        <v>27/10/2021</v>
      </c>
      <c r="AH358" s="59">
        <f t="shared" si="23"/>
        <v>5</v>
      </c>
      <c r="AI358" s="57">
        <f t="shared" si="22"/>
        <v>0</v>
      </c>
    </row>
    <row r="359" spans="1:35" ht="13.5" x14ac:dyDescent="0.25">
      <c r="A359" s="160" t="s">
        <v>1838</v>
      </c>
      <c r="B359" s="160" t="s">
        <v>667</v>
      </c>
      <c r="C359" s="160" t="s">
        <v>1838</v>
      </c>
      <c r="D359" s="160" t="s">
        <v>1619</v>
      </c>
      <c r="E359" s="160" t="s">
        <v>669</v>
      </c>
      <c r="F359" s="160" t="s">
        <v>670</v>
      </c>
      <c r="G359" s="160" t="s">
        <v>671</v>
      </c>
      <c r="H359" s="161">
        <v>5</v>
      </c>
      <c r="I359" s="160" t="s">
        <v>3365</v>
      </c>
      <c r="J359" s="160">
        <v>1</v>
      </c>
      <c r="K359" s="161">
        <v>2021</v>
      </c>
      <c r="L359" s="169" t="s">
        <v>1839</v>
      </c>
      <c r="M359" s="169" t="s">
        <v>1840</v>
      </c>
      <c r="N359" s="162" t="s">
        <v>1841</v>
      </c>
      <c r="O359" s="160" t="s">
        <v>667</v>
      </c>
      <c r="P359" s="160" t="s">
        <v>675</v>
      </c>
      <c r="Q359" s="163">
        <v>33879</v>
      </c>
      <c r="R359" s="160">
        <v>1</v>
      </c>
      <c r="S359" s="169"/>
      <c r="T359" s="169"/>
      <c r="U359" s="160"/>
      <c r="V359" s="160"/>
      <c r="W359" s="160"/>
      <c r="X359" s="161">
        <v>0</v>
      </c>
      <c r="Y359" s="161">
        <v>0</v>
      </c>
      <c r="Z359" s="164" t="s">
        <v>1488</v>
      </c>
      <c r="AA359" s="165">
        <v>2021</v>
      </c>
      <c r="AB359" s="165">
        <v>10</v>
      </c>
      <c r="AC359" s="165">
        <v>27</v>
      </c>
      <c r="AD359" s="170" t="b">
        <f>IF(ISBLANK(GroupMember[[#This Row],[1. Identifiant interne d’exploitation agricole*]]),"",IF(ISERROR(MATCH(GroupMember[[#This Row],[1. Identifiant interne d’exploitation agricole*]],CertifiedCrop[1. Identifiant interne d’exploitation agricole*],0)),FALSE,TRUE))</f>
        <v>1</v>
      </c>
      <c r="AE359" s="170" t="b">
        <f>IF(ISBLANK(GroupMember[[#This Row],[1. Identifiant interne d’exploitation agricole*]]),"",IF(ISERROR(MATCH(GroupMember[[#This Row],[1. Identifiant interne d’exploitation agricole*]],FarmUnit[1. Identifiant interne d’exploitation agricole*],0)),FALSE,TRUE))</f>
        <v>1</v>
      </c>
      <c r="AF359" s="11" t="str">
        <f t="shared" si="20"/>
        <v>ABDOULAYE KARIM</v>
      </c>
      <c r="AG359" s="171" t="str">
        <f t="shared" si="21"/>
        <v>27/10/2021</v>
      </c>
      <c r="AH359" s="59">
        <f t="shared" si="23"/>
        <v>5</v>
      </c>
      <c r="AI359" s="57">
        <f t="shared" si="22"/>
        <v>0</v>
      </c>
    </row>
    <row r="360" spans="1:35" ht="13.5" x14ac:dyDescent="0.25">
      <c r="A360" s="160" t="s">
        <v>1842</v>
      </c>
      <c r="B360" s="160" t="s">
        <v>667</v>
      </c>
      <c r="C360" s="1" t="s">
        <v>1842</v>
      </c>
      <c r="D360" s="160" t="s">
        <v>1619</v>
      </c>
      <c r="E360" s="160" t="s">
        <v>669</v>
      </c>
      <c r="F360" s="160" t="s">
        <v>670</v>
      </c>
      <c r="G360" s="160" t="s">
        <v>671</v>
      </c>
      <c r="H360" s="161">
        <v>3</v>
      </c>
      <c r="I360" s="160" t="s">
        <v>3365</v>
      </c>
      <c r="J360" s="160">
        <v>1</v>
      </c>
      <c r="K360" s="161">
        <v>2021</v>
      </c>
      <c r="L360" s="169" t="s">
        <v>1843</v>
      </c>
      <c r="M360" s="169" t="s">
        <v>1241</v>
      </c>
      <c r="N360" s="162" t="s">
        <v>1844</v>
      </c>
      <c r="O360" s="160" t="s">
        <v>667</v>
      </c>
      <c r="P360" s="160" t="s">
        <v>675</v>
      </c>
      <c r="Q360" s="163">
        <v>33912</v>
      </c>
      <c r="R360" s="160">
        <v>2</v>
      </c>
      <c r="S360" s="169"/>
      <c r="T360" s="169"/>
      <c r="U360" s="160"/>
      <c r="V360" s="160"/>
      <c r="W360" s="160"/>
      <c r="X360" s="161">
        <v>0</v>
      </c>
      <c r="Y360" s="161">
        <v>0</v>
      </c>
      <c r="Z360" s="164" t="s">
        <v>1488</v>
      </c>
      <c r="AA360" s="165">
        <v>2021</v>
      </c>
      <c r="AB360" s="165">
        <v>10</v>
      </c>
      <c r="AC360" s="165">
        <v>26</v>
      </c>
      <c r="AD360" s="170" t="b">
        <f>IF(ISBLANK(GroupMember[[#This Row],[1. Identifiant interne d’exploitation agricole*]]),"",IF(ISERROR(MATCH(GroupMember[[#This Row],[1. Identifiant interne d’exploitation agricole*]],CertifiedCrop[1. Identifiant interne d’exploitation agricole*],0)),FALSE,TRUE))</f>
        <v>1</v>
      </c>
      <c r="AE360" s="170" t="b">
        <f>IF(ISBLANK(GroupMember[[#This Row],[1. Identifiant interne d’exploitation agricole*]]),"",IF(ISERROR(MATCH(GroupMember[[#This Row],[1. Identifiant interne d’exploitation agricole*]],FarmUnit[1. Identifiant interne d’exploitation agricole*],0)),FALSE,TRUE))</f>
        <v>1</v>
      </c>
      <c r="AF360" s="11" t="str">
        <f t="shared" si="20"/>
        <v>DRISSA ARSENE</v>
      </c>
      <c r="AG360" s="171" t="str">
        <f t="shared" si="21"/>
        <v>26/10/2021</v>
      </c>
      <c r="AH360" s="59">
        <f t="shared" si="23"/>
        <v>6</v>
      </c>
      <c r="AI360" s="57">
        <f t="shared" si="22"/>
        <v>0</v>
      </c>
    </row>
    <row r="361" spans="1:35" ht="13.5" x14ac:dyDescent="0.25">
      <c r="A361" s="160" t="s">
        <v>1845</v>
      </c>
      <c r="B361" s="160" t="s">
        <v>667</v>
      </c>
      <c r="C361" s="160" t="s">
        <v>1845</v>
      </c>
      <c r="D361" s="160" t="s">
        <v>1846</v>
      </c>
      <c r="E361" s="160" t="s">
        <v>669</v>
      </c>
      <c r="F361" s="160" t="s">
        <v>670</v>
      </c>
      <c r="G361" s="160" t="s">
        <v>671</v>
      </c>
      <c r="H361" s="161">
        <v>6</v>
      </c>
      <c r="I361" s="160" t="s">
        <v>3365</v>
      </c>
      <c r="J361" s="160">
        <v>1</v>
      </c>
      <c r="K361" s="161">
        <v>2021</v>
      </c>
      <c r="L361" s="169" t="s">
        <v>1847</v>
      </c>
      <c r="M361" s="169" t="s">
        <v>1848</v>
      </c>
      <c r="N361" s="162" t="s">
        <v>667</v>
      </c>
      <c r="O361" s="160" t="s">
        <v>667</v>
      </c>
      <c r="P361" s="160" t="s">
        <v>675</v>
      </c>
      <c r="Q361" s="163">
        <v>31747</v>
      </c>
      <c r="R361" s="160">
        <v>4</v>
      </c>
      <c r="S361" s="169"/>
      <c r="T361" s="169"/>
      <c r="U361" s="160"/>
      <c r="V361" s="160"/>
      <c r="W361" s="160"/>
      <c r="X361" s="161">
        <v>0</v>
      </c>
      <c r="Y361" s="161">
        <v>0</v>
      </c>
      <c r="Z361" s="164" t="s">
        <v>1488</v>
      </c>
      <c r="AA361" s="165">
        <v>2021</v>
      </c>
      <c r="AB361" s="165">
        <v>10</v>
      </c>
      <c r="AC361" s="165">
        <v>27</v>
      </c>
      <c r="AD361" s="170" t="b">
        <f>IF(ISBLANK(GroupMember[[#This Row],[1. Identifiant interne d’exploitation agricole*]]),"",IF(ISERROR(MATCH(GroupMember[[#This Row],[1. Identifiant interne d’exploitation agricole*]],CertifiedCrop[1. Identifiant interne d’exploitation agricole*],0)),FALSE,TRUE))</f>
        <v>1</v>
      </c>
      <c r="AE361" s="170" t="b">
        <f>IF(ISBLANK(GroupMember[[#This Row],[1. Identifiant interne d’exploitation agricole*]]),"",IF(ISERROR(MATCH(GroupMember[[#This Row],[1. Identifiant interne d’exploitation agricole*]],FarmUnit[1. Identifiant interne d’exploitation agricole*],0)),FALSE,TRUE))</f>
        <v>1</v>
      </c>
      <c r="AF361" s="11" t="str">
        <f t="shared" si="20"/>
        <v>BAKETA ZOH TIEMOKO</v>
      </c>
      <c r="AG361" s="171" t="str">
        <f t="shared" si="21"/>
        <v>27/10/2021</v>
      </c>
      <c r="AH361" s="59">
        <f t="shared" si="23"/>
        <v>5</v>
      </c>
      <c r="AI361" s="57">
        <f t="shared" si="22"/>
        <v>0</v>
      </c>
    </row>
    <row r="362" spans="1:35" ht="13.5" x14ac:dyDescent="0.25">
      <c r="A362" s="160" t="s">
        <v>1849</v>
      </c>
      <c r="B362" s="160" t="s">
        <v>667</v>
      </c>
      <c r="C362" s="1" t="s">
        <v>1849</v>
      </c>
      <c r="D362" s="160" t="s">
        <v>1516</v>
      </c>
      <c r="E362" s="160" t="s">
        <v>669</v>
      </c>
      <c r="F362" s="160" t="s">
        <v>670</v>
      </c>
      <c r="G362" s="160" t="s">
        <v>671</v>
      </c>
      <c r="H362" s="161">
        <v>3.5</v>
      </c>
      <c r="I362" s="160" t="s">
        <v>3365</v>
      </c>
      <c r="J362" s="160">
        <v>1</v>
      </c>
      <c r="K362" s="161">
        <v>2021</v>
      </c>
      <c r="L362" s="169" t="s">
        <v>1850</v>
      </c>
      <c r="M362" s="169" t="s">
        <v>1851</v>
      </c>
      <c r="N362" s="162" t="s">
        <v>1852</v>
      </c>
      <c r="O362" s="160" t="s">
        <v>1853</v>
      </c>
      <c r="P362" s="160" t="s">
        <v>675</v>
      </c>
      <c r="Q362" s="163">
        <v>29875</v>
      </c>
      <c r="R362" s="160">
        <v>4</v>
      </c>
      <c r="S362" s="169"/>
      <c r="T362" s="169"/>
      <c r="U362" s="160"/>
      <c r="V362" s="160"/>
      <c r="W362" s="160"/>
      <c r="X362" s="161">
        <v>0</v>
      </c>
      <c r="Y362" s="161">
        <v>0</v>
      </c>
      <c r="Z362" s="164" t="s">
        <v>1488</v>
      </c>
      <c r="AA362" s="165">
        <v>2021</v>
      </c>
      <c r="AB362" s="165">
        <v>10</v>
      </c>
      <c r="AC362" s="165">
        <v>24</v>
      </c>
      <c r="AD362" s="170" t="b">
        <f>IF(ISBLANK(GroupMember[[#This Row],[1. Identifiant interne d’exploitation agricole*]]),"",IF(ISERROR(MATCH(GroupMember[[#This Row],[1. Identifiant interne d’exploitation agricole*]],CertifiedCrop[1. Identifiant interne d’exploitation agricole*],0)),FALSE,TRUE))</f>
        <v>1</v>
      </c>
      <c r="AE362" s="170" t="b">
        <f>IF(ISBLANK(GroupMember[[#This Row],[1. Identifiant interne d’exploitation agricole*]]),"",IF(ISERROR(MATCH(GroupMember[[#This Row],[1. Identifiant interne d’exploitation agricole*]],FarmUnit[1. Identifiant interne d’exploitation agricole*],0)),FALSE,TRUE))</f>
        <v>1</v>
      </c>
      <c r="AF362" s="11" t="str">
        <f t="shared" si="20"/>
        <v>GAGBEU  GBOGBO JULIEN</v>
      </c>
      <c r="AG362" s="171" t="str">
        <f t="shared" si="21"/>
        <v>24/10/2021</v>
      </c>
      <c r="AH362" s="59">
        <f t="shared" si="23"/>
        <v>3</v>
      </c>
      <c r="AI362" s="57">
        <f t="shared" si="22"/>
        <v>0</v>
      </c>
    </row>
    <row r="363" spans="1:35" ht="13.5" x14ac:dyDescent="0.25">
      <c r="A363" s="160" t="s">
        <v>1854</v>
      </c>
      <c r="B363" s="160" t="s">
        <v>667</v>
      </c>
      <c r="C363" s="160" t="s">
        <v>1854</v>
      </c>
      <c r="D363" s="160" t="s">
        <v>1619</v>
      </c>
      <c r="E363" s="160" t="s">
        <v>669</v>
      </c>
      <c r="F363" s="160" t="s">
        <v>670</v>
      </c>
      <c r="G363" s="160" t="s">
        <v>671</v>
      </c>
      <c r="H363" s="161">
        <v>10</v>
      </c>
      <c r="I363" s="160" t="s">
        <v>3365</v>
      </c>
      <c r="J363" s="160">
        <v>1</v>
      </c>
      <c r="K363" s="161">
        <v>2021</v>
      </c>
      <c r="L363" s="169" t="s">
        <v>1855</v>
      </c>
      <c r="M363" s="169" t="s">
        <v>1856</v>
      </c>
      <c r="N363" s="162" t="s">
        <v>1857</v>
      </c>
      <c r="O363" s="160" t="s">
        <v>1858</v>
      </c>
      <c r="P363" s="160" t="s">
        <v>675</v>
      </c>
      <c r="Q363" s="163">
        <v>28856</v>
      </c>
      <c r="R363" s="160">
        <v>5</v>
      </c>
      <c r="S363" s="169"/>
      <c r="T363" s="169"/>
      <c r="U363" s="160"/>
      <c r="V363" s="160"/>
      <c r="W363" s="160"/>
      <c r="X363" s="161">
        <v>0</v>
      </c>
      <c r="Y363" s="161">
        <v>0</v>
      </c>
      <c r="Z363" s="164" t="s">
        <v>1488</v>
      </c>
      <c r="AA363" s="165">
        <v>2021</v>
      </c>
      <c r="AB363" s="165">
        <v>10</v>
      </c>
      <c r="AC363" s="165">
        <v>24</v>
      </c>
      <c r="AD363" s="170" t="b">
        <f>IF(ISBLANK(GroupMember[[#This Row],[1. Identifiant interne d’exploitation agricole*]]),"",IF(ISERROR(MATCH(GroupMember[[#This Row],[1. Identifiant interne d’exploitation agricole*]],CertifiedCrop[1. Identifiant interne d’exploitation agricole*],0)),FALSE,TRUE))</f>
        <v>1</v>
      </c>
      <c r="AE363" s="170" t="b">
        <f>IF(ISBLANK(GroupMember[[#This Row],[1. Identifiant interne d’exploitation agricole*]]),"",IF(ISERROR(MATCH(GroupMember[[#This Row],[1. Identifiant interne d’exploitation agricole*]],FarmUnit[1. Identifiant interne d’exploitation agricole*],0)),FALSE,TRUE))</f>
        <v>1</v>
      </c>
      <c r="AF363" s="11" t="str">
        <f t="shared" si="20"/>
        <v>SIEBA GAGBE HONORE</v>
      </c>
      <c r="AG363" s="171" t="str">
        <f t="shared" si="21"/>
        <v>24/10/2021</v>
      </c>
      <c r="AH363" s="59">
        <f t="shared" si="23"/>
        <v>3</v>
      </c>
      <c r="AI363" s="57">
        <f t="shared" si="22"/>
        <v>0</v>
      </c>
    </row>
    <row r="364" spans="1:35" ht="13.5" x14ac:dyDescent="0.25">
      <c r="A364" s="160" t="s">
        <v>1859</v>
      </c>
      <c r="B364" s="160" t="s">
        <v>667</v>
      </c>
      <c r="C364" s="1" t="s">
        <v>1859</v>
      </c>
      <c r="D364" s="160" t="s">
        <v>1619</v>
      </c>
      <c r="E364" s="160" t="s">
        <v>669</v>
      </c>
      <c r="F364" s="160" t="s">
        <v>670</v>
      </c>
      <c r="G364" s="160" t="s">
        <v>671</v>
      </c>
      <c r="H364" s="161">
        <v>7</v>
      </c>
      <c r="I364" s="160" t="s">
        <v>3365</v>
      </c>
      <c r="J364" s="160">
        <v>1</v>
      </c>
      <c r="K364" s="161">
        <v>2021</v>
      </c>
      <c r="L364" s="169" t="s">
        <v>786</v>
      </c>
      <c r="M364" s="169" t="s">
        <v>1860</v>
      </c>
      <c r="N364" s="162" t="s">
        <v>667</v>
      </c>
      <c r="O364" s="160" t="s">
        <v>1861</v>
      </c>
      <c r="P364" s="160" t="s">
        <v>675</v>
      </c>
      <c r="Q364" s="163">
        <v>30682</v>
      </c>
      <c r="R364" s="160">
        <v>6</v>
      </c>
      <c r="S364" s="169"/>
      <c r="T364" s="169"/>
      <c r="U364" s="160"/>
      <c r="V364" s="160"/>
      <c r="W364" s="160"/>
      <c r="X364" s="161">
        <v>0</v>
      </c>
      <c r="Y364" s="161">
        <v>0</v>
      </c>
      <c r="Z364" s="164" t="s">
        <v>1488</v>
      </c>
      <c r="AA364" s="165">
        <v>2021</v>
      </c>
      <c r="AB364" s="165">
        <v>10</v>
      </c>
      <c r="AC364" s="165">
        <v>24</v>
      </c>
      <c r="AD364" s="170" t="b">
        <f>IF(ISBLANK(GroupMember[[#This Row],[1. Identifiant interne d’exploitation agricole*]]),"",IF(ISERROR(MATCH(GroupMember[[#This Row],[1. Identifiant interne d’exploitation agricole*]],CertifiedCrop[1. Identifiant interne d’exploitation agricole*],0)),FALSE,TRUE))</f>
        <v>1</v>
      </c>
      <c r="AE364" s="170" t="b">
        <f>IF(ISBLANK(GroupMember[[#This Row],[1. Identifiant interne d’exploitation agricole*]]),"",IF(ISERROR(MATCH(GroupMember[[#This Row],[1. Identifiant interne d’exploitation agricole*]],FarmUnit[1. Identifiant interne d’exploitation agricole*],0)),FALSE,TRUE))</f>
        <v>1</v>
      </c>
      <c r="AF364" s="11" t="str">
        <f t="shared" si="20"/>
        <v>DOSSO  VEHI JULIEN</v>
      </c>
      <c r="AG364" s="171" t="str">
        <f t="shared" si="21"/>
        <v>24/10/2021</v>
      </c>
      <c r="AH364" s="59">
        <f t="shared" si="23"/>
        <v>3</v>
      </c>
      <c r="AI364" s="57">
        <f t="shared" si="22"/>
        <v>0</v>
      </c>
    </row>
    <row r="365" spans="1:35" ht="13.5" x14ac:dyDescent="0.25">
      <c r="A365" s="160" t="s">
        <v>1862</v>
      </c>
      <c r="B365" s="160" t="s">
        <v>667</v>
      </c>
      <c r="C365" s="160" t="s">
        <v>1862</v>
      </c>
      <c r="D365" s="160" t="s">
        <v>1846</v>
      </c>
      <c r="E365" s="160" t="s">
        <v>669</v>
      </c>
      <c r="F365" s="160" t="s">
        <v>670</v>
      </c>
      <c r="G365" s="160" t="s">
        <v>671</v>
      </c>
      <c r="H365" s="161">
        <v>9</v>
      </c>
      <c r="I365" s="160" t="s">
        <v>3365</v>
      </c>
      <c r="J365" s="160">
        <v>1</v>
      </c>
      <c r="K365" s="161">
        <v>2021</v>
      </c>
      <c r="L365" s="169" t="s">
        <v>730</v>
      </c>
      <c r="M365" s="169" t="s">
        <v>1863</v>
      </c>
      <c r="N365" s="162" t="s">
        <v>1864</v>
      </c>
      <c r="O365" s="160" t="s">
        <v>667</v>
      </c>
      <c r="P365" s="160" t="s">
        <v>675</v>
      </c>
      <c r="Q365" s="163">
        <v>29526</v>
      </c>
      <c r="R365" s="160">
        <v>4</v>
      </c>
      <c r="S365" s="169"/>
      <c r="T365" s="169"/>
      <c r="U365" s="160"/>
      <c r="V365" s="160"/>
      <c r="W365" s="160"/>
      <c r="X365" s="161">
        <v>0</v>
      </c>
      <c r="Y365" s="161">
        <v>0</v>
      </c>
      <c r="Z365" s="164" t="s">
        <v>1488</v>
      </c>
      <c r="AA365" s="165">
        <v>2021</v>
      </c>
      <c r="AB365" s="165">
        <v>10</v>
      </c>
      <c r="AC365" s="165">
        <v>26</v>
      </c>
      <c r="AD365" s="170" t="b">
        <f>IF(ISBLANK(GroupMember[[#This Row],[1. Identifiant interne d’exploitation agricole*]]),"",IF(ISERROR(MATCH(GroupMember[[#This Row],[1. Identifiant interne d’exploitation agricole*]],CertifiedCrop[1. Identifiant interne d’exploitation agricole*],0)),FALSE,TRUE))</f>
        <v>1</v>
      </c>
      <c r="AE365" s="170" t="b">
        <f>IF(ISBLANK(GroupMember[[#This Row],[1. Identifiant interne d’exploitation agricole*]]),"",IF(ISERROR(MATCH(GroupMember[[#This Row],[1. Identifiant interne d’exploitation agricole*]],FarmUnit[1. Identifiant interne d’exploitation agricole*],0)),FALSE,TRUE))</f>
        <v>1</v>
      </c>
      <c r="AF365" s="11" t="str">
        <f t="shared" si="20"/>
        <v>DROH LUKSON</v>
      </c>
      <c r="AG365" s="171" t="str">
        <f t="shared" si="21"/>
        <v>26/10/2021</v>
      </c>
      <c r="AH365" s="59">
        <f t="shared" si="23"/>
        <v>6</v>
      </c>
      <c r="AI365" s="57">
        <f t="shared" si="22"/>
        <v>0</v>
      </c>
    </row>
    <row r="366" spans="1:35" ht="13.5" x14ac:dyDescent="0.25">
      <c r="A366" s="160" t="s">
        <v>1865</v>
      </c>
      <c r="B366" s="160" t="s">
        <v>667</v>
      </c>
      <c r="C366" s="1" t="s">
        <v>1865</v>
      </c>
      <c r="D366" s="160" t="s">
        <v>1516</v>
      </c>
      <c r="E366" s="160" t="s">
        <v>669</v>
      </c>
      <c r="F366" s="160" t="s">
        <v>670</v>
      </c>
      <c r="G366" s="160" t="s">
        <v>671</v>
      </c>
      <c r="H366" s="161">
        <v>6.5</v>
      </c>
      <c r="I366" s="160" t="s">
        <v>3365</v>
      </c>
      <c r="J366" s="160">
        <v>1</v>
      </c>
      <c r="K366" s="161">
        <v>2021</v>
      </c>
      <c r="L366" s="169" t="s">
        <v>1866</v>
      </c>
      <c r="M366" s="169" t="s">
        <v>1867</v>
      </c>
      <c r="N366" s="162" t="s">
        <v>667</v>
      </c>
      <c r="O366" s="160" t="s">
        <v>667</v>
      </c>
      <c r="P366" s="160" t="s">
        <v>675</v>
      </c>
      <c r="Q366" s="163">
        <v>29465</v>
      </c>
      <c r="R366" s="160">
        <v>3</v>
      </c>
      <c r="S366" s="169"/>
      <c r="T366" s="169"/>
      <c r="U366" s="160"/>
      <c r="V366" s="160"/>
      <c r="W366" s="160"/>
      <c r="X366" s="161">
        <v>0</v>
      </c>
      <c r="Y366" s="161">
        <v>0</v>
      </c>
      <c r="Z366" s="164" t="s">
        <v>1488</v>
      </c>
      <c r="AA366" s="165">
        <v>2021</v>
      </c>
      <c r="AB366" s="165">
        <v>10</v>
      </c>
      <c r="AC366" s="165">
        <v>26</v>
      </c>
      <c r="AD366" s="170" t="b">
        <f>IF(ISBLANK(GroupMember[[#This Row],[1. Identifiant interne d’exploitation agricole*]]),"",IF(ISERROR(MATCH(GroupMember[[#This Row],[1. Identifiant interne d’exploitation agricole*]],CertifiedCrop[1. Identifiant interne d’exploitation agricole*],0)),FALSE,TRUE))</f>
        <v>1</v>
      </c>
      <c r="AE366" s="170" t="b">
        <f>IF(ISBLANK(GroupMember[[#This Row],[1. Identifiant interne d’exploitation agricole*]]),"",IF(ISERROR(MATCH(GroupMember[[#This Row],[1. Identifiant interne d’exploitation agricole*]],FarmUnit[1. Identifiant interne d’exploitation agricole*],0)),FALSE,TRUE))</f>
        <v>1</v>
      </c>
      <c r="AF366" s="11" t="str">
        <f t="shared" si="20"/>
        <v>GNAMMANAN SYLVAIN</v>
      </c>
      <c r="AG366" s="171" t="str">
        <f t="shared" si="21"/>
        <v>26/10/2021</v>
      </c>
      <c r="AH366" s="59">
        <f t="shared" si="23"/>
        <v>6</v>
      </c>
      <c r="AI366" s="57">
        <f t="shared" si="22"/>
        <v>0</v>
      </c>
    </row>
    <row r="367" spans="1:35" ht="13.5" x14ac:dyDescent="0.25">
      <c r="A367" s="160" t="s">
        <v>1868</v>
      </c>
      <c r="B367" s="160" t="s">
        <v>667</v>
      </c>
      <c r="C367" s="160" t="s">
        <v>1868</v>
      </c>
      <c r="D367" s="160" t="s">
        <v>1516</v>
      </c>
      <c r="E367" s="160" t="s">
        <v>669</v>
      </c>
      <c r="F367" s="160" t="s">
        <v>670</v>
      </c>
      <c r="G367" s="160" t="s">
        <v>671</v>
      </c>
      <c r="H367" s="161">
        <v>5</v>
      </c>
      <c r="I367" s="160" t="s">
        <v>3365</v>
      </c>
      <c r="J367" s="160">
        <v>1</v>
      </c>
      <c r="K367" s="161">
        <v>2021</v>
      </c>
      <c r="L367" s="169" t="s">
        <v>790</v>
      </c>
      <c r="M367" s="169" t="s">
        <v>1869</v>
      </c>
      <c r="N367" s="162" t="s">
        <v>667</v>
      </c>
      <c r="O367" s="160" t="s">
        <v>667</v>
      </c>
      <c r="P367" s="160" t="s">
        <v>675</v>
      </c>
      <c r="Q367" s="163">
        <v>29002</v>
      </c>
      <c r="R367" s="160">
        <v>5</v>
      </c>
      <c r="S367" s="169"/>
      <c r="T367" s="169"/>
      <c r="U367" s="160"/>
      <c r="V367" s="160"/>
      <c r="W367" s="160"/>
      <c r="X367" s="161">
        <v>0</v>
      </c>
      <c r="Y367" s="161">
        <v>0</v>
      </c>
      <c r="Z367" s="164" t="s">
        <v>1488</v>
      </c>
      <c r="AA367" s="165">
        <v>2021</v>
      </c>
      <c r="AB367" s="165">
        <v>10</v>
      </c>
      <c r="AC367" s="165">
        <v>29</v>
      </c>
      <c r="AD367" s="170" t="b">
        <f>IF(ISBLANK(GroupMember[[#This Row],[1. Identifiant interne d’exploitation agricole*]]),"",IF(ISERROR(MATCH(GroupMember[[#This Row],[1. Identifiant interne d’exploitation agricole*]],CertifiedCrop[1. Identifiant interne d’exploitation agricole*],0)),FALSE,TRUE))</f>
        <v>1</v>
      </c>
      <c r="AE367" s="170" t="b">
        <f>IF(ISBLANK(GroupMember[[#This Row],[1. Identifiant interne d’exploitation agricole*]]),"",IF(ISERROR(MATCH(GroupMember[[#This Row],[1. Identifiant interne d’exploitation agricole*]],FarmUnit[1. Identifiant interne d’exploitation agricole*],0)),FALSE,TRUE))</f>
        <v>1</v>
      </c>
      <c r="AF367" s="11" t="str">
        <f t="shared" si="20"/>
        <v>LOUA ZOH FREDERIC</v>
      </c>
      <c r="AG367" s="171" t="str">
        <f t="shared" si="21"/>
        <v>29/10/2021</v>
      </c>
      <c r="AH367" s="59">
        <f t="shared" si="23"/>
        <v>3</v>
      </c>
      <c r="AI367" s="57">
        <f t="shared" si="22"/>
        <v>0</v>
      </c>
    </row>
    <row r="368" spans="1:35" ht="13.5" x14ac:dyDescent="0.25">
      <c r="A368" s="160" t="s">
        <v>1870</v>
      </c>
      <c r="B368" s="160" t="s">
        <v>667</v>
      </c>
      <c r="C368" s="1" t="s">
        <v>1870</v>
      </c>
      <c r="D368" s="160" t="s">
        <v>1826</v>
      </c>
      <c r="E368" s="160" t="s">
        <v>669</v>
      </c>
      <c r="F368" s="160" t="s">
        <v>670</v>
      </c>
      <c r="G368" s="160" t="s">
        <v>671</v>
      </c>
      <c r="H368" s="161">
        <v>6.5</v>
      </c>
      <c r="I368" s="160" t="s">
        <v>3365</v>
      </c>
      <c r="J368" s="160">
        <v>1</v>
      </c>
      <c r="K368" s="161">
        <v>2021</v>
      </c>
      <c r="L368" s="169" t="s">
        <v>1871</v>
      </c>
      <c r="M368" s="169" t="s">
        <v>1872</v>
      </c>
      <c r="N368" s="162" t="s">
        <v>1873</v>
      </c>
      <c r="O368" s="160" t="s">
        <v>1874</v>
      </c>
      <c r="P368" s="160" t="s">
        <v>675</v>
      </c>
      <c r="Q368" s="163">
        <v>30317</v>
      </c>
      <c r="R368" s="160">
        <v>3</v>
      </c>
      <c r="S368" s="169"/>
      <c r="T368" s="169"/>
      <c r="U368" s="160"/>
      <c r="V368" s="160"/>
      <c r="W368" s="160"/>
      <c r="X368" s="161">
        <v>0</v>
      </c>
      <c r="Y368" s="161">
        <v>0</v>
      </c>
      <c r="Z368" s="164" t="s">
        <v>1488</v>
      </c>
      <c r="AA368" s="165">
        <v>2021</v>
      </c>
      <c r="AB368" s="165">
        <v>10</v>
      </c>
      <c r="AC368" s="165">
        <v>30</v>
      </c>
      <c r="AD368" s="170" t="b">
        <f>IF(ISBLANK(GroupMember[[#This Row],[1. Identifiant interne d’exploitation agricole*]]),"",IF(ISERROR(MATCH(GroupMember[[#This Row],[1. Identifiant interne d’exploitation agricole*]],CertifiedCrop[1. Identifiant interne d’exploitation agricole*],0)),FALSE,TRUE))</f>
        <v>1</v>
      </c>
      <c r="AE368" s="170" t="b">
        <f>IF(ISBLANK(GroupMember[[#This Row],[1. Identifiant interne d’exploitation agricole*]]),"",IF(ISERROR(MATCH(GroupMember[[#This Row],[1. Identifiant interne d’exploitation agricole*]],FarmUnit[1. Identifiant interne d’exploitation agricole*],0)),FALSE,TRUE))</f>
        <v>1</v>
      </c>
      <c r="AF368" s="11" t="str">
        <f t="shared" si="20"/>
        <v>MOH  SIEKO FRANCOISE</v>
      </c>
      <c r="AG368" s="171" t="str">
        <f t="shared" si="21"/>
        <v>30/10/2021</v>
      </c>
      <c r="AH368" s="59">
        <f t="shared" si="23"/>
        <v>5</v>
      </c>
      <c r="AI368" s="57">
        <f t="shared" si="22"/>
        <v>0</v>
      </c>
    </row>
    <row r="369" spans="1:35" ht="13.5" x14ac:dyDescent="0.25">
      <c r="A369" s="160" t="s">
        <v>1875</v>
      </c>
      <c r="B369" s="160" t="s">
        <v>667</v>
      </c>
      <c r="C369" s="160" t="s">
        <v>1875</v>
      </c>
      <c r="D369" s="160" t="s">
        <v>1826</v>
      </c>
      <c r="E369" s="160" t="s">
        <v>669</v>
      </c>
      <c r="F369" s="160" t="s">
        <v>670</v>
      </c>
      <c r="G369" s="160" t="s">
        <v>671</v>
      </c>
      <c r="H369" s="161">
        <v>6</v>
      </c>
      <c r="I369" s="160" t="s">
        <v>3365</v>
      </c>
      <c r="J369" s="160">
        <v>1</v>
      </c>
      <c r="K369" s="161">
        <v>2021</v>
      </c>
      <c r="L369" s="169" t="s">
        <v>1574</v>
      </c>
      <c r="M369" s="169" t="s">
        <v>1876</v>
      </c>
      <c r="N369" s="162" t="s">
        <v>667</v>
      </c>
      <c r="O369" s="160" t="s">
        <v>1877</v>
      </c>
      <c r="P369" s="160" t="s">
        <v>675</v>
      </c>
      <c r="Q369" s="163">
        <v>28663</v>
      </c>
      <c r="R369" s="160">
        <v>4</v>
      </c>
      <c r="S369" s="169"/>
      <c r="T369" s="169"/>
      <c r="U369" s="160"/>
      <c r="V369" s="160"/>
      <c r="W369" s="160"/>
      <c r="X369" s="161">
        <v>0</v>
      </c>
      <c r="Y369" s="161">
        <v>0</v>
      </c>
      <c r="Z369" s="164" t="s">
        <v>1488</v>
      </c>
      <c r="AA369" s="165">
        <v>2021</v>
      </c>
      <c r="AB369" s="165">
        <v>10</v>
      </c>
      <c r="AC369" s="165">
        <v>30</v>
      </c>
      <c r="AD369" s="170" t="b">
        <f>IF(ISBLANK(GroupMember[[#This Row],[1. Identifiant interne d’exploitation agricole*]]),"",IF(ISERROR(MATCH(GroupMember[[#This Row],[1. Identifiant interne d’exploitation agricole*]],CertifiedCrop[1. Identifiant interne d’exploitation agricole*],0)),FALSE,TRUE))</f>
        <v>1</v>
      </c>
      <c r="AE369" s="170" t="b">
        <f>IF(ISBLANK(GroupMember[[#This Row],[1. Identifiant interne d’exploitation agricole*]]),"",IF(ISERROR(MATCH(GroupMember[[#This Row],[1. Identifiant interne d’exploitation agricole*]],FarmUnit[1. Identifiant interne d’exploitation agricole*],0)),FALSE,TRUE))</f>
        <v>1</v>
      </c>
      <c r="AF369" s="11" t="str">
        <f t="shared" si="20"/>
        <v>LEGNON  GUELI OUATTRA</v>
      </c>
      <c r="AG369" s="171" t="str">
        <f t="shared" si="21"/>
        <v>30/10/2021</v>
      </c>
      <c r="AH369" s="59">
        <f t="shared" si="23"/>
        <v>5</v>
      </c>
      <c r="AI369" s="57">
        <f t="shared" si="22"/>
        <v>0</v>
      </c>
    </row>
    <row r="370" spans="1:35" ht="13.5" x14ac:dyDescent="0.25">
      <c r="A370" s="160" t="s">
        <v>1878</v>
      </c>
      <c r="B370" s="160" t="s">
        <v>667</v>
      </c>
      <c r="C370" s="1" t="s">
        <v>1878</v>
      </c>
      <c r="D370" s="160" t="s">
        <v>1826</v>
      </c>
      <c r="E370" s="160" t="s">
        <v>669</v>
      </c>
      <c r="F370" s="160" t="s">
        <v>670</v>
      </c>
      <c r="G370" s="160" t="s">
        <v>671</v>
      </c>
      <c r="H370" s="161">
        <v>9</v>
      </c>
      <c r="I370" s="160" t="s">
        <v>3365</v>
      </c>
      <c r="J370" s="160">
        <v>1</v>
      </c>
      <c r="K370" s="161">
        <v>2021</v>
      </c>
      <c r="L370" s="169" t="s">
        <v>738</v>
      </c>
      <c r="M370" s="169" t="s">
        <v>1879</v>
      </c>
      <c r="N370" s="162" t="s">
        <v>1880</v>
      </c>
      <c r="O370" s="160" t="s">
        <v>1881</v>
      </c>
      <c r="P370" s="160" t="s">
        <v>675</v>
      </c>
      <c r="Q370" s="163">
        <v>31049</v>
      </c>
      <c r="R370" s="160">
        <v>2</v>
      </c>
      <c r="S370" s="169"/>
      <c r="T370" s="169"/>
      <c r="U370" s="160"/>
      <c r="V370" s="160"/>
      <c r="W370" s="160"/>
      <c r="X370" s="161">
        <v>0</v>
      </c>
      <c r="Y370" s="161">
        <v>0</v>
      </c>
      <c r="Z370" s="164" t="s">
        <v>1488</v>
      </c>
      <c r="AA370" s="165">
        <v>2021</v>
      </c>
      <c r="AB370" s="165">
        <v>10</v>
      </c>
      <c r="AC370" s="165">
        <v>30</v>
      </c>
      <c r="AD370" s="170" t="b">
        <f>IF(ISBLANK(GroupMember[[#This Row],[1. Identifiant interne d’exploitation agricole*]]),"",IF(ISERROR(MATCH(GroupMember[[#This Row],[1. Identifiant interne d’exploitation agricole*]],CertifiedCrop[1. Identifiant interne d’exploitation agricole*],0)),FALSE,TRUE))</f>
        <v>1</v>
      </c>
      <c r="AE370" s="170" t="b">
        <f>IF(ISBLANK(GroupMember[[#This Row],[1. Identifiant interne d’exploitation agricole*]]),"",IF(ISERROR(MATCH(GroupMember[[#This Row],[1. Identifiant interne d’exploitation agricole*]],FarmUnit[1. Identifiant interne d’exploitation agricole*],0)),FALSE,TRUE))</f>
        <v>1</v>
      </c>
      <c r="AF370" s="11" t="str">
        <f t="shared" si="20"/>
        <v>BLE LOUA THIERRY</v>
      </c>
      <c r="AG370" s="171" t="str">
        <f t="shared" si="21"/>
        <v>30/10/2021</v>
      </c>
      <c r="AH370" s="59">
        <f t="shared" si="23"/>
        <v>5</v>
      </c>
      <c r="AI370" s="57">
        <f t="shared" si="22"/>
        <v>0</v>
      </c>
    </row>
    <row r="371" spans="1:35" ht="13.5" x14ac:dyDescent="0.25">
      <c r="A371" s="160" t="s">
        <v>1882</v>
      </c>
      <c r="B371" s="160" t="s">
        <v>667</v>
      </c>
      <c r="C371" s="160" t="s">
        <v>1882</v>
      </c>
      <c r="D371" s="160" t="s">
        <v>1516</v>
      </c>
      <c r="E371" s="160" t="s">
        <v>669</v>
      </c>
      <c r="F371" s="160" t="s">
        <v>670</v>
      </c>
      <c r="G371" s="160" t="s">
        <v>671</v>
      </c>
      <c r="H371" s="161">
        <v>6</v>
      </c>
      <c r="I371" s="160" t="s">
        <v>3365</v>
      </c>
      <c r="J371" s="160">
        <v>1</v>
      </c>
      <c r="K371" s="161">
        <v>2021</v>
      </c>
      <c r="L371" s="169" t="s">
        <v>1883</v>
      </c>
      <c r="M371" s="169" t="s">
        <v>1884</v>
      </c>
      <c r="N371" s="162" t="s">
        <v>1885</v>
      </c>
      <c r="O371" s="160" t="s">
        <v>1886</v>
      </c>
      <c r="P371" s="160" t="s">
        <v>675</v>
      </c>
      <c r="Q371" s="163">
        <v>29649</v>
      </c>
      <c r="R371" s="160">
        <v>4</v>
      </c>
      <c r="S371" s="169"/>
      <c r="T371" s="169"/>
      <c r="U371" s="160"/>
      <c r="V371" s="160"/>
      <c r="W371" s="160"/>
      <c r="X371" s="161">
        <v>0</v>
      </c>
      <c r="Y371" s="161">
        <v>0</v>
      </c>
      <c r="Z371" s="164" t="s">
        <v>1488</v>
      </c>
      <c r="AA371" s="165">
        <v>2021</v>
      </c>
      <c r="AB371" s="165">
        <v>10</v>
      </c>
      <c r="AC371" s="165">
        <v>30</v>
      </c>
      <c r="AD371" s="170" t="b">
        <f>IF(ISBLANK(GroupMember[[#This Row],[1. Identifiant interne d’exploitation agricole*]]),"",IF(ISERROR(MATCH(GroupMember[[#This Row],[1. Identifiant interne d’exploitation agricole*]],CertifiedCrop[1. Identifiant interne d’exploitation agricole*],0)),FALSE,TRUE))</f>
        <v>1</v>
      </c>
      <c r="AE371" s="170" t="b">
        <f>IF(ISBLANK(GroupMember[[#This Row],[1. Identifiant interne d’exploitation agricole*]]),"",IF(ISERROR(MATCH(GroupMember[[#This Row],[1. Identifiant interne d’exploitation agricole*]],FarmUnit[1. Identifiant interne d’exploitation agricole*],0)),FALSE,TRUE))</f>
        <v>1</v>
      </c>
      <c r="AF371" s="11" t="str">
        <f t="shared" ref="AF371:AF434" si="24">IFERROR(CONCATENATE(L371," ",M371),"")</f>
        <v>THIA GOH FLORENT</v>
      </c>
      <c r="AG371" s="171" t="str">
        <f t="shared" ref="AG371:AG434" si="25">CONCATENATE(AC371,"/",AB371,"/",AA371)</f>
        <v>30/10/2021</v>
      </c>
      <c r="AH371" s="59">
        <f t="shared" si="23"/>
        <v>5</v>
      </c>
      <c r="AI371" s="57">
        <f t="shared" ref="AI371:AI434" si="26">IF((X371+Y371/12)&lt;0,"",(X371+Y371/12))</f>
        <v>0</v>
      </c>
    </row>
    <row r="372" spans="1:35" ht="13.5" x14ac:dyDescent="0.25">
      <c r="A372" s="160" t="s">
        <v>1887</v>
      </c>
      <c r="B372" s="160" t="s">
        <v>667</v>
      </c>
      <c r="C372" s="1" t="s">
        <v>1887</v>
      </c>
      <c r="D372" s="160" t="s">
        <v>1516</v>
      </c>
      <c r="E372" s="160" t="s">
        <v>669</v>
      </c>
      <c r="F372" s="160" t="s">
        <v>670</v>
      </c>
      <c r="G372" s="160" t="s">
        <v>671</v>
      </c>
      <c r="H372" s="161">
        <v>8</v>
      </c>
      <c r="I372" s="160" t="s">
        <v>3365</v>
      </c>
      <c r="J372" s="160">
        <v>1</v>
      </c>
      <c r="K372" s="161">
        <v>2021</v>
      </c>
      <c r="L372" s="169" t="s">
        <v>1084</v>
      </c>
      <c r="M372" s="169" t="s">
        <v>1888</v>
      </c>
      <c r="N372" s="162" t="s">
        <v>1889</v>
      </c>
      <c r="O372" s="160" t="s">
        <v>667</v>
      </c>
      <c r="P372" s="160" t="s">
        <v>675</v>
      </c>
      <c r="Q372" s="163">
        <v>30043</v>
      </c>
      <c r="R372" s="160">
        <v>2</v>
      </c>
      <c r="S372" s="169"/>
      <c r="T372" s="169"/>
      <c r="U372" s="160"/>
      <c r="V372" s="160"/>
      <c r="W372" s="160"/>
      <c r="X372" s="161">
        <v>0</v>
      </c>
      <c r="Y372" s="161">
        <v>0</v>
      </c>
      <c r="Z372" s="164" t="s">
        <v>1488</v>
      </c>
      <c r="AA372" s="165">
        <v>2021</v>
      </c>
      <c r="AB372" s="165">
        <v>10</v>
      </c>
      <c r="AC372" s="165">
        <v>30</v>
      </c>
      <c r="AD372" s="170" t="b">
        <f>IF(ISBLANK(GroupMember[[#This Row],[1. Identifiant interne d’exploitation agricole*]]),"",IF(ISERROR(MATCH(GroupMember[[#This Row],[1. Identifiant interne d’exploitation agricole*]],CertifiedCrop[1. Identifiant interne d’exploitation agricole*],0)),FALSE,TRUE))</f>
        <v>1</v>
      </c>
      <c r="AE372" s="170" t="b">
        <f>IF(ISBLANK(GroupMember[[#This Row],[1. Identifiant interne d’exploitation agricole*]]),"",IF(ISERROR(MATCH(GroupMember[[#This Row],[1. Identifiant interne d’exploitation agricole*]],FarmUnit[1. Identifiant interne d’exploitation agricole*],0)),FALSE,TRUE))</f>
        <v>1</v>
      </c>
      <c r="AF372" s="11" t="str">
        <f t="shared" si="24"/>
        <v>LEON LIH MARUIS</v>
      </c>
      <c r="AG372" s="171" t="str">
        <f t="shared" si="25"/>
        <v>30/10/2021</v>
      </c>
      <c r="AH372" s="59">
        <f t="shared" si="23"/>
        <v>5</v>
      </c>
      <c r="AI372" s="57">
        <f t="shared" si="26"/>
        <v>0</v>
      </c>
    </row>
    <row r="373" spans="1:35" ht="13.5" x14ac:dyDescent="0.25">
      <c r="A373" s="160" t="s">
        <v>1890</v>
      </c>
      <c r="B373" s="160" t="s">
        <v>667</v>
      </c>
      <c r="C373" s="160" t="s">
        <v>1890</v>
      </c>
      <c r="D373" s="160" t="s">
        <v>1826</v>
      </c>
      <c r="E373" s="160" t="s">
        <v>669</v>
      </c>
      <c r="F373" s="160" t="s">
        <v>670</v>
      </c>
      <c r="G373" s="160" t="s">
        <v>671</v>
      </c>
      <c r="H373" s="161">
        <v>5.5</v>
      </c>
      <c r="I373" s="160" t="s">
        <v>3365</v>
      </c>
      <c r="J373" s="160">
        <v>1</v>
      </c>
      <c r="K373" s="161">
        <v>2021</v>
      </c>
      <c r="L373" s="169" t="s">
        <v>1686</v>
      </c>
      <c r="M373" s="169" t="s">
        <v>1084</v>
      </c>
      <c r="N373" s="162" t="s">
        <v>1891</v>
      </c>
      <c r="O373" s="160" t="s">
        <v>1892</v>
      </c>
      <c r="P373" s="160" t="s">
        <v>675</v>
      </c>
      <c r="Q373" s="163">
        <v>28067</v>
      </c>
      <c r="R373" s="160">
        <v>1</v>
      </c>
      <c r="S373" s="169"/>
      <c r="T373" s="169"/>
      <c r="U373" s="160"/>
      <c r="V373" s="160"/>
      <c r="W373" s="160"/>
      <c r="X373" s="161">
        <v>0</v>
      </c>
      <c r="Y373" s="161">
        <v>0</v>
      </c>
      <c r="Z373" s="164" t="s">
        <v>1488</v>
      </c>
      <c r="AA373" s="165">
        <v>2021</v>
      </c>
      <c r="AB373" s="165">
        <v>11</v>
      </c>
      <c r="AC373" s="165">
        <v>1</v>
      </c>
      <c r="AD373" s="170" t="b">
        <f>IF(ISBLANK(GroupMember[[#This Row],[1. Identifiant interne d’exploitation agricole*]]),"",IF(ISERROR(MATCH(GroupMember[[#This Row],[1. Identifiant interne d’exploitation agricole*]],CertifiedCrop[1. Identifiant interne d’exploitation agricole*],0)),FALSE,TRUE))</f>
        <v>1</v>
      </c>
      <c r="AE373" s="170" t="b">
        <f>IF(ISBLANK(GroupMember[[#This Row],[1. Identifiant interne d’exploitation agricole*]]),"",IF(ISERROR(MATCH(GroupMember[[#This Row],[1. Identifiant interne d’exploitation agricole*]],FarmUnit[1. Identifiant interne d’exploitation agricole*],0)),FALSE,TRUE))</f>
        <v>1</v>
      </c>
      <c r="AF373" s="11" t="str">
        <f t="shared" si="24"/>
        <v>SIDIBE LEON</v>
      </c>
      <c r="AG373" s="171" t="str">
        <f t="shared" si="25"/>
        <v>1/11/2021</v>
      </c>
      <c r="AH373" s="59">
        <f t="shared" si="23"/>
        <v>4</v>
      </c>
      <c r="AI373" s="57">
        <f t="shared" si="26"/>
        <v>0</v>
      </c>
    </row>
    <row r="374" spans="1:35" ht="13.5" x14ac:dyDescent="0.25">
      <c r="A374" s="160" t="s">
        <v>1893</v>
      </c>
      <c r="B374" s="160" t="s">
        <v>667</v>
      </c>
      <c r="C374" s="1" t="s">
        <v>1893</v>
      </c>
      <c r="D374" s="160" t="s">
        <v>1826</v>
      </c>
      <c r="E374" s="160" t="s">
        <v>669</v>
      </c>
      <c r="F374" s="160" t="s">
        <v>670</v>
      </c>
      <c r="G374" s="160" t="s">
        <v>671</v>
      </c>
      <c r="H374" s="161">
        <v>1</v>
      </c>
      <c r="I374" s="160" t="s">
        <v>3365</v>
      </c>
      <c r="J374" s="160">
        <v>1</v>
      </c>
      <c r="K374" s="161">
        <v>2021</v>
      </c>
      <c r="L374" s="169" t="s">
        <v>1894</v>
      </c>
      <c r="M374" s="169" t="s">
        <v>1895</v>
      </c>
      <c r="N374" s="162"/>
      <c r="O374" s="160" t="s">
        <v>1896</v>
      </c>
      <c r="P374" s="160" t="s">
        <v>675</v>
      </c>
      <c r="Q374" s="163">
        <v>28519</v>
      </c>
      <c r="R374" s="160">
        <v>6</v>
      </c>
      <c r="S374" s="169"/>
      <c r="T374" s="169"/>
      <c r="U374" s="160"/>
      <c r="V374" s="160"/>
      <c r="W374" s="160"/>
      <c r="X374" s="161">
        <v>0</v>
      </c>
      <c r="Y374" s="161">
        <v>0</v>
      </c>
      <c r="Z374" s="164" t="s">
        <v>1488</v>
      </c>
      <c r="AA374" s="165">
        <v>2021</v>
      </c>
      <c r="AB374" s="165">
        <v>11</v>
      </c>
      <c r="AC374" s="165">
        <v>1</v>
      </c>
      <c r="AD374" s="170" t="b">
        <f>IF(ISBLANK(GroupMember[[#This Row],[1. Identifiant interne d’exploitation agricole*]]),"",IF(ISERROR(MATCH(GroupMember[[#This Row],[1. Identifiant interne d’exploitation agricole*]],CertifiedCrop[1. Identifiant interne d’exploitation agricole*],0)),FALSE,TRUE))</f>
        <v>1</v>
      </c>
      <c r="AE374" s="170" t="b">
        <f>IF(ISBLANK(GroupMember[[#This Row],[1. Identifiant interne d’exploitation agricole*]]),"",IF(ISERROR(MATCH(GroupMember[[#This Row],[1. Identifiant interne d’exploitation agricole*]],FarmUnit[1. Identifiant interne d’exploitation agricole*],0)),FALSE,TRUE))</f>
        <v>1</v>
      </c>
      <c r="AF374" s="11" t="str">
        <f t="shared" si="24"/>
        <v>LIGAH TIA TRIPHANE</v>
      </c>
      <c r="AG374" s="171" t="str">
        <f t="shared" si="25"/>
        <v>1/11/2021</v>
      </c>
      <c r="AH374" s="59">
        <f t="shared" si="23"/>
        <v>4</v>
      </c>
      <c r="AI374" s="57">
        <f t="shared" si="26"/>
        <v>0</v>
      </c>
    </row>
    <row r="375" spans="1:35" ht="13.5" x14ac:dyDescent="0.25">
      <c r="A375" s="160" t="s">
        <v>1897</v>
      </c>
      <c r="B375" s="160" t="s">
        <v>667</v>
      </c>
      <c r="C375" s="160" t="s">
        <v>1897</v>
      </c>
      <c r="D375" s="160" t="s">
        <v>1826</v>
      </c>
      <c r="E375" s="160" t="s">
        <v>669</v>
      </c>
      <c r="F375" s="160" t="s">
        <v>670</v>
      </c>
      <c r="G375" s="160" t="s">
        <v>671</v>
      </c>
      <c r="H375" s="161">
        <v>4</v>
      </c>
      <c r="I375" s="160" t="s">
        <v>3365</v>
      </c>
      <c r="J375" s="160">
        <v>1</v>
      </c>
      <c r="K375" s="161">
        <v>2021</v>
      </c>
      <c r="L375" s="169" t="s">
        <v>1898</v>
      </c>
      <c r="M375" s="169" t="s">
        <v>1686</v>
      </c>
      <c r="N375" s="162" t="s">
        <v>1899</v>
      </c>
      <c r="O375" s="160" t="s">
        <v>1900</v>
      </c>
      <c r="P375" s="160" t="s">
        <v>675</v>
      </c>
      <c r="Q375" s="163">
        <v>27795</v>
      </c>
      <c r="R375" s="160">
        <v>4</v>
      </c>
      <c r="S375" s="169"/>
      <c r="T375" s="169"/>
      <c r="U375" s="160"/>
      <c r="V375" s="160"/>
      <c r="W375" s="160"/>
      <c r="X375" s="161">
        <v>0</v>
      </c>
      <c r="Y375" s="161">
        <v>0</v>
      </c>
      <c r="Z375" s="164" t="s">
        <v>1488</v>
      </c>
      <c r="AA375" s="165">
        <v>2021</v>
      </c>
      <c r="AB375" s="165">
        <v>11</v>
      </c>
      <c r="AC375" s="165">
        <v>1</v>
      </c>
      <c r="AD375" s="170" t="b">
        <f>IF(ISBLANK(GroupMember[[#This Row],[1. Identifiant interne d’exploitation agricole*]]),"",IF(ISERROR(MATCH(GroupMember[[#This Row],[1. Identifiant interne d’exploitation agricole*]],CertifiedCrop[1. Identifiant interne d’exploitation agricole*],0)),FALSE,TRUE))</f>
        <v>1</v>
      </c>
      <c r="AE375" s="170" t="b">
        <f>IF(ISBLANK(GroupMember[[#This Row],[1. Identifiant interne d’exploitation agricole*]]),"",IF(ISERROR(MATCH(GroupMember[[#This Row],[1. Identifiant interne d’exploitation agricole*]],FarmUnit[1. Identifiant interne d’exploitation agricole*],0)),FALSE,TRUE))</f>
        <v>1</v>
      </c>
      <c r="AF375" s="11" t="str">
        <f t="shared" si="24"/>
        <v>BAYA SIDIBE</v>
      </c>
      <c r="AG375" s="171" t="str">
        <f t="shared" si="25"/>
        <v>1/11/2021</v>
      </c>
      <c r="AH375" s="59">
        <f t="shared" si="23"/>
        <v>4</v>
      </c>
      <c r="AI375" s="57">
        <f t="shared" si="26"/>
        <v>0</v>
      </c>
    </row>
    <row r="376" spans="1:35" ht="13.5" x14ac:dyDescent="0.25">
      <c r="A376" s="160" t="s">
        <v>1901</v>
      </c>
      <c r="B376" s="160" t="s">
        <v>667</v>
      </c>
      <c r="C376" s="1" t="s">
        <v>1901</v>
      </c>
      <c r="D376" s="160" t="s">
        <v>1826</v>
      </c>
      <c r="E376" s="160" t="s">
        <v>669</v>
      </c>
      <c r="F376" s="160" t="s">
        <v>670</v>
      </c>
      <c r="G376" s="160" t="s">
        <v>671</v>
      </c>
      <c r="H376" s="161">
        <v>4.5</v>
      </c>
      <c r="I376" s="160" t="s">
        <v>3365</v>
      </c>
      <c r="J376" s="160">
        <v>1</v>
      </c>
      <c r="K376" s="161">
        <v>2021</v>
      </c>
      <c r="L376" s="169" t="s">
        <v>1474</v>
      </c>
      <c r="M376" s="169" t="s">
        <v>1902</v>
      </c>
      <c r="N376" s="162" t="s">
        <v>1903</v>
      </c>
      <c r="O376" s="160" t="s">
        <v>1904</v>
      </c>
      <c r="P376" s="160" t="s">
        <v>675</v>
      </c>
      <c r="Q376" s="163">
        <v>25569</v>
      </c>
      <c r="R376" s="160">
        <v>6</v>
      </c>
      <c r="S376" s="169"/>
      <c r="T376" s="169"/>
      <c r="U376" s="160"/>
      <c r="V376" s="160"/>
      <c r="W376" s="160"/>
      <c r="X376" s="161">
        <v>0</v>
      </c>
      <c r="Y376" s="161">
        <v>0</v>
      </c>
      <c r="Z376" s="164" t="s">
        <v>1488</v>
      </c>
      <c r="AA376" s="165">
        <v>2021</v>
      </c>
      <c r="AB376" s="165">
        <v>11</v>
      </c>
      <c r="AC376" s="165">
        <v>1</v>
      </c>
      <c r="AD376" s="170" t="b">
        <f>IF(ISBLANK(GroupMember[[#This Row],[1. Identifiant interne d’exploitation agricole*]]),"",IF(ISERROR(MATCH(GroupMember[[#This Row],[1. Identifiant interne d’exploitation agricole*]],CertifiedCrop[1. Identifiant interne d’exploitation agricole*],0)),FALSE,TRUE))</f>
        <v>1</v>
      </c>
      <c r="AE376" s="170" t="b">
        <f>IF(ISBLANK(GroupMember[[#This Row],[1. Identifiant interne d’exploitation agricole*]]),"",IF(ISERROR(MATCH(GroupMember[[#This Row],[1. Identifiant interne d’exploitation agricole*]],FarmUnit[1. Identifiant interne d’exploitation agricole*],0)),FALSE,TRUE))</f>
        <v>1</v>
      </c>
      <c r="AF376" s="11" t="str">
        <f t="shared" si="24"/>
        <v>TOKPA LOUTIE SALOMON</v>
      </c>
      <c r="AG376" s="171" t="str">
        <f t="shared" si="25"/>
        <v>1/11/2021</v>
      </c>
      <c r="AH376" s="59">
        <f t="shared" si="23"/>
        <v>4</v>
      </c>
      <c r="AI376" s="57">
        <f t="shared" si="26"/>
        <v>0</v>
      </c>
    </row>
    <row r="377" spans="1:35" ht="13.5" x14ac:dyDescent="0.25">
      <c r="A377" s="160" t="s">
        <v>1905</v>
      </c>
      <c r="B377" s="160" t="s">
        <v>667</v>
      </c>
      <c r="C377" s="160" t="s">
        <v>1905</v>
      </c>
      <c r="D377" s="160" t="s">
        <v>1826</v>
      </c>
      <c r="E377" s="160" t="s">
        <v>669</v>
      </c>
      <c r="F377" s="160" t="s">
        <v>670</v>
      </c>
      <c r="G377" s="160" t="s">
        <v>671</v>
      </c>
      <c r="H377" s="161">
        <v>3</v>
      </c>
      <c r="I377" s="160" t="s">
        <v>3365</v>
      </c>
      <c r="J377" s="160">
        <v>1</v>
      </c>
      <c r="K377" s="161">
        <v>2021</v>
      </c>
      <c r="L377" s="169" t="s">
        <v>1906</v>
      </c>
      <c r="M377" s="169" t="s">
        <v>1907</v>
      </c>
      <c r="N377" s="162" t="s">
        <v>667</v>
      </c>
      <c r="O377" s="160" t="s">
        <v>1908</v>
      </c>
      <c r="P377" s="160" t="s">
        <v>696</v>
      </c>
      <c r="Q377" s="163">
        <v>26665</v>
      </c>
      <c r="R377" s="160">
        <v>3</v>
      </c>
      <c r="S377" s="169"/>
      <c r="T377" s="169"/>
      <c r="U377" s="160"/>
      <c r="V377" s="160"/>
      <c r="W377" s="160"/>
      <c r="X377" s="161">
        <v>0</v>
      </c>
      <c r="Y377" s="161">
        <v>0</v>
      </c>
      <c r="Z377" s="164" t="s">
        <v>1488</v>
      </c>
      <c r="AA377" s="165">
        <v>2021</v>
      </c>
      <c r="AB377" s="165">
        <v>11</v>
      </c>
      <c r="AC377" s="165">
        <v>2</v>
      </c>
      <c r="AD377" s="170" t="b">
        <f>IF(ISBLANK(GroupMember[[#This Row],[1. Identifiant interne d’exploitation agricole*]]),"",IF(ISERROR(MATCH(GroupMember[[#This Row],[1. Identifiant interne d’exploitation agricole*]],CertifiedCrop[1. Identifiant interne d’exploitation agricole*],0)),FALSE,TRUE))</f>
        <v>1</v>
      </c>
      <c r="AE377" s="170" t="b">
        <f>IF(ISBLANK(GroupMember[[#This Row],[1. Identifiant interne d’exploitation agricole*]]),"",IF(ISERROR(MATCH(GroupMember[[#This Row],[1. Identifiant interne d’exploitation agricole*]],FarmUnit[1. Identifiant interne d’exploitation agricole*],0)),FALSE,TRUE))</f>
        <v>1</v>
      </c>
      <c r="AF377" s="11" t="str">
        <f t="shared" si="24"/>
        <v>GOUALIE ALICE</v>
      </c>
      <c r="AG377" s="171" t="str">
        <f t="shared" si="25"/>
        <v>2/11/2021</v>
      </c>
      <c r="AH377" s="59">
        <f t="shared" si="23"/>
        <v>4</v>
      </c>
      <c r="AI377" s="57">
        <f t="shared" si="26"/>
        <v>0</v>
      </c>
    </row>
    <row r="378" spans="1:35" ht="13.5" x14ac:dyDescent="0.25">
      <c r="A378" s="160" t="s">
        <v>1909</v>
      </c>
      <c r="B378" s="160" t="s">
        <v>667</v>
      </c>
      <c r="C378" s="1" t="s">
        <v>1909</v>
      </c>
      <c r="D378" s="160" t="s">
        <v>1826</v>
      </c>
      <c r="E378" s="160" t="s">
        <v>669</v>
      </c>
      <c r="F378" s="160" t="s">
        <v>670</v>
      </c>
      <c r="G378" s="160" t="s">
        <v>671</v>
      </c>
      <c r="H378" s="161">
        <v>5</v>
      </c>
      <c r="I378" s="160" t="s">
        <v>3365</v>
      </c>
      <c r="J378" s="160">
        <v>1</v>
      </c>
      <c r="K378" s="161">
        <v>2021</v>
      </c>
      <c r="L378" s="169" t="s">
        <v>790</v>
      </c>
      <c r="M378" s="169" t="s">
        <v>1910</v>
      </c>
      <c r="N378" s="162" t="s">
        <v>1911</v>
      </c>
      <c r="O378" s="160" t="s">
        <v>667</v>
      </c>
      <c r="P378" s="160" t="s">
        <v>675</v>
      </c>
      <c r="Q378" s="163">
        <v>28887</v>
      </c>
      <c r="R378" s="160">
        <v>4</v>
      </c>
      <c r="S378" s="169"/>
      <c r="T378" s="169"/>
      <c r="U378" s="160"/>
      <c r="V378" s="160"/>
      <c r="W378" s="160"/>
      <c r="X378" s="161">
        <v>0</v>
      </c>
      <c r="Y378" s="161">
        <v>0</v>
      </c>
      <c r="Z378" s="164" t="s">
        <v>1488</v>
      </c>
      <c r="AA378" s="165">
        <v>2021</v>
      </c>
      <c r="AB378" s="165">
        <v>11</v>
      </c>
      <c r="AC378" s="165">
        <v>2</v>
      </c>
      <c r="AD378" s="170" t="b">
        <f>IF(ISBLANK(GroupMember[[#This Row],[1. Identifiant interne d’exploitation agricole*]]),"",IF(ISERROR(MATCH(GroupMember[[#This Row],[1. Identifiant interne d’exploitation agricole*]],CertifiedCrop[1. Identifiant interne d’exploitation agricole*],0)),FALSE,TRUE))</f>
        <v>1</v>
      </c>
      <c r="AE378" s="170" t="b">
        <f>IF(ISBLANK(GroupMember[[#This Row],[1. Identifiant interne d’exploitation agricole*]]),"",IF(ISERROR(MATCH(GroupMember[[#This Row],[1. Identifiant interne d’exploitation agricole*]],FarmUnit[1. Identifiant interne d’exploitation agricole*],0)),FALSE,TRUE))</f>
        <v>1</v>
      </c>
      <c r="AF378" s="11" t="str">
        <f t="shared" si="24"/>
        <v>LOUA ANTOINE</v>
      </c>
      <c r="AG378" s="171" t="str">
        <f t="shared" si="25"/>
        <v>2/11/2021</v>
      </c>
      <c r="AH378" s="59">
        <f t="shared" si="23"/>
        <v>4</v>
      </c>
      <c r="AI378" s="57">
        <f t="shared" si="26"/>
        <v>0</v>
      </c>
    </row>
    <row r="379" spans="1:35" ht="13.5" x14ac:dyDescent="0.25">
      <c r="A379" s="160" t="s">
        <v>1912</v>
      </c>
      <c r="B379" s="160" t="s">
        <v>667</v>
      </c>
      <c r="C379" s="160" t="s">
        <v>1912</v>
      </c>
      <c r="D379" s="160" t="s">
        <v>1826</v>
      </c>
      <c r="E379" s="160" t="s">
        <v>669</v>
      </c>
      <c r="F379" s="160" t="s">
        <v>670</v>
      </c>
      <c r="G379" s="160" t="s">
        <v>671</v>
      </c>
      <c r="H379" s="161">
        <v>5</v>
      </c>
      <c r="I379" s="160" t="s">
        <v>3365</v>
      </c>
      <c r="J379" s="160">
        <v>1</v>
      </c>
      <c r="K379" s="161">
        <v>2021</v>
      </c>
      <c r="L379" s="169" t="s">
        <v>1588</v>
      </c>
      <c r="M379" s="169" t="s">
        <v>879</v>
      </c>
      <c r="N379" s="162" t="s">
        <v>1913</v>
      </c>
      <c r="O379" s="160" t="s">
        <v>667</v>
      </c>
      <c r="P379" s="160" t="s">
        <v>675</v>
      </c>
      <c r="Q379" s="163">
        <v>28888</v>
      </c>
      <c r="R379" s="160">
        <v>2</v>
      </c>
      <c r="S379" s="169"/>
      <c r="T379" s="169"/>
      <c r="U379" s="160"/>
      <c r="V379" s="160"/>
      <c r="W379" s="160"/>
      <c r="X379" s="161">
        <v>0</v>
      </c>
      <c r="Y379" s="161">
        <v>0</v>
      </c>
      <c r="Z379" s="164" t="s">
        <v>1488</v>
      </c>
      <c r="AA379" s="165">
        <v>2021</v>
      </c>
      <c r="AB379" s="165">
        <v>11</v>
      </c>
      <c r="AC379" s="165">
        <v>2</v>
      </c>
      <c r="AD379" s="170" t="b">
        <f>IF(ISBLANK(GroupMember[[#This Row],[1. Identifiant interne d’exploitation agricole*]]),"",IF(ISERROR(MATCH(GroupMember[[#This Row],[1. Identifiant interne d’exploitation agricole*]],CertifiedCrop[1. Identifiant interne d’exploitation agricole*],0)),FALSE,TRUE))</f>
        <v>1</v>
      </c>
      <c r="AE379" s="170" t="b">
        <f>IF(ISBLANK(GroupMember[[#This Row],[1. Identifiant interne d’exploitation agricole*]]),"",IF(ISERROR(MATCH(GroupMember[[#This Row],[1. Identifiant interne d’exploitation agricole*]],FarmUnit[1. Identifiant interne d’exploitation agricole*],0)),FALSE,TRUE))</f>
        <v>1</v>
      </c>
      <c r="AF379" s="11" t="str">
        <f t="shared" si="24"/>
        <v>GOH LAZARE</v>
      </c>
      <c r="AG379" s="171" t="str">
        <f t="shared" si="25"/>
        <v>2/11/2021</v>
      </c>
      <c r="AH379" s="59">
        <f t="shared" si="23"/>
        <v>4</v>
      </c>
      <c r="AI379" s="57">
        <f t="shared" si="26"/>
        <v>0</v>
      </c>
    </row>
    <row r="380" spans="1:35" ht="13.5" x14ac:dyDescent="0.25">
      <c r="A380" s="160" t="s">
        <v>1914</v>
      </c>
      <c r="B380" s="160" t="s">
        <v>667</v>
      </c>
      <c r="C380" s="1" t="s">
        <v>1914</v>
      </c>
      <c r="D380" s="160" t="s">
        <v>1826</v>
      </c>
      <c r="E380" s="160" t="s">
        <v>669</v>
      </c>
      <c r="F380" s="160" t="s">
        <v>670</v>
      </c>
      <c r="G380" s="160" t="s">
        <v>671</v>
      </c>
      <c r="H380" s="161">
        <v>5</v>
      </c>
      <c r="I380" s="160" t="s">
        <v>3365</v>
      </c>
      <c r="J380" s="160">
        <v>1</v>
      </c>
      <c r="K380" s="161">
        <v>2021</v>
      </c>
      <c r="L380" s="169" t="s">
        <v>889</v>
      </c>
      <c r="M380" s="169" t="s">
        <v>1915</v>
      </c>
      <c r="N380" s="162" t="s">
        <v>1916</v>
      </c>
      <c r="O380" s="160" t="s">
        <v>1917</v>
      </c>
      <c r="P380" s="160" t="s">
        <v>675</v>
      </c>
      <c r="Q380" s="163">
        <v>24473</v>
      </c>
      <c r="R380" s="160">
        <v>4</v>
      </c>
      <c r="S380" s="169"/>
      <c r="T380" s="169"/>
      <c r="U380" s="160"/>
      <c r="V380" s="160"/>
      <c r="W380" s="160"/>
      <c r="X380" s="161">
        <v>0</v>
      </c>
      <c r="Y380" s="161">
        <v>0</v>
      </c>
      <c r="Z380" s="164" t="s">
        <v>1488</v>
      </c>
      <c r="AA380" s="165">
        <v>2021</v>
      </c>
      <c r="AB380" s="165">
        <v>11</v>
      </c>
      <c r="AC380" s="165">
        <v>2</v>
      </c>
      <c r="AD380" s="170" t="b">
        <f>IF(ISBLANK(GroupMember[[#This Row],[1. Identifiant interne d’exploitation agricole*]]),"",IF(ISERROR(MATCH(GroupMember[[#This Row],[1. Identifiant interne d’exploitation agricole*]],CertifiedCrop[1. Identifiant interne d’exploitation agricole*],0)),FALSE,TRUE))</f>
        <v>1</v>
      </c>
      <c r="AE380" s="170" t="b">
        <f>IF(ISBLANK(GroupMember[[#This Row],[1. Identifiant interne d’exploitation agricole*]]),"",IF(ISERROR(MATCH(GroupMember[[#This Row],[1. Identifiant interne d’exploitation agricole*]],FarmUnit[1. Identifiant interne d’exploitation agricole*],0)),FALSE,TRUE))</f>
        <v>1</v>
      </c>
      <c r="AF380" s="11" t="str">
        <f t="shared" si="24"/>
        <v>TIA GBONGUE DANIEL</v>
      </c>
      <c r="AG380" s="171" t="str">
        <f t="shared" si="25"/>
        <v>2/11/2021</v>
      </c>
      <c r="AH380" s="59">
        <f t="shared" si="23"/>
        <v>4</v>
      </c>
      <c r="AI380" s="57">
        <f t="shared" si="26"/>
        <v>0</v>
      </c>
    </row>
    <row r="381" spans="1:35" ht="13.5" x14ac:dyDescent="0.25">
      <c r="A381" s="160" t="s">
        <v>1918</v>
      </c>
      <c r="B381" s="160" t="s">
        <v>667</v>
      </c>
      <c r="C381" s="160" t="s">
        <v>1918</v>
      </c>
      <c r="D381" s="160" t="s">
        <v>1826</v>
      </c>
      <c r="E381" s="160" t="s">
        <v>669</v>
      </c>
      <c r="F381" s="160" t="s">
        <v>670</v>
      </c>
      <c r="G381" s="160" t="s">
        <v>671</v>
      </c>
      <c r="H381" s="161">
        <v>6.5</v>
      </c>
      <c r="I381" s="160" t="s">
        <v>3365</v>
      </c>
      <c r="J381" s="160">
        <v>1</v>
      </c>
      <c r="K381" s="161">
        <v>2021</v>
      </c>
      <c r="L381" s="169" t="s">
        <v>1474</v>
      </c>
      <c r="M381" s="169" t="s">
        <v>1919</v>
      </c>
      <c r="N381" s="162" t="s">
        <v>1920</v>
      </c>
      <c r="O381" s="160" t="s">
        <v>667</v>
      </c>
      <c r="P381" s="160" t="s">
        <v>675</v>
      </c>
      <c r="Q381" s="163">
        <v>28285</v>
      </c>
      <c r="R381" s="160">
        <v>1</v>
      </c>
      <c r="S381" s="169"/>
      <c r="T381" s="169"/>
      <c r="U381" s="160"/>
      <c r="V381" s="160"/>
      <c r="W381" s="160"/>
      <c r="X381" s="161">
        <v>0</v>
      </c>
      <c r="Y381" s="161">
        <v>0</v>
      </c>
      <c r="Z381" s="164" t="s">
        <v>1488</v>
      </c>
      <c r="AA381" s="165">
        <v>2021</v>
      </c>
      <c r="AB381" s="165">
        <v>11</v>
      </c>
      <c r="AC381" s="165">
        <v>3</v>
      </c>
      <c r="AD381" s="170" t="b">
        <f>IF(ISBLANK(GroupMember[[#This Row],[1. Identifiant interne d’exploitation agricole*]]),"",IF(ISERROR(MATCH(GroupMember[[#This Row],[1. Identifiant interne d’exploitation agricole*]],CertifiedCrop[1. Identifiant interne d’exploitation agricole*],0)),FALSE,TRUE))</f>
        <v>1</v>
      </c>
      <c r="AE381" s="170" t="b">
        <f>IF(ISBLANK(GroupMember[[#This Row],[1. Identifiant interne d’exploitation agricole*]]),"",IF(ISERROR(MATCH(GroupMember[[#This Row],[1. Identifiant interne d’exploitation agricole*]],FarmUnit[1. Identifiant interne d’exploitation agricole*],0)),FALSE,TRUE))</f>
        <v>1</v>
      </c>
      <c r="AF381" s="11" t="str">
        <f t="shared" si="24"/>
        <v>TOKPA ADONIS</v>
      </c>
      <c r="AG381" s="171" t="str">
        <f t="shared" si="25"/>
        <v>3/11/2021</v>
      </c>
      <c r="AH381" s="59">
        <f t="shared" si="23"/>
        <v>5</v>
      </c>
      <c r="AI381" s="57">
        <f t="shared" si="26"/>
        <v>0</v>
      </c>
    </row>
    <row r="382" spans="1:35" ht="13.5" x14ac:dyDescent="0.25">
      <c r="A382" s="160" t="s">
        <v>1921</v>
      </c>
      <c r="B382" s="160" t="s">
        <v>667</v>
      </c>
      <c r="C382" s="1" t="s">
        <v>1921</v>
      </c>
      <c r="D382" s="160" t="s">
        <v>1826</v>
      </c>
      <c r="E382" s="160" t="s">
        <v>669</v>
      </c>
      <c r="F382" s="160" t="s">
        <v>670</v>
      </c>
      <c r="G382" s="160" t="s">
        <v>671</v>
      </c>
      <c r="H382" s="161">
        <v>4</v>
      </c>
      <c r="I382" s="160" t="s">
        <v>3365</v>
      </c>
      <c r="J382" s="160">
        <v>1</v>
      </c>
      <c r="K382" s="161">
        <v>2021</v>
      </c>
      <c r="L382" s="169" t="s">
        <v>1922</v>
      </c>
      <c r="M382" s="169" t="s">
        <v>1585</v>
      </c>
      <c r="N382" s="162" t="s">
        <v>667</v>
      </c>
      <c r="O382" s="160" t="s">
        <v>667</v>
      </c>
      <c r="P382" s="160" t="s">
        <v>675</v>
      </c>
      <c r="Q382" s="163">
        <v>33970</v>
      </c>
      <c r="R382" s="160">
        <v>2</v>
      </c>
      <c r="S382" s="169"/>
      <c r="T382" s="169"/>
      <c r="U382" s="160"/>
      <c r="V382" s="160"/>
      <c r="W382" s="160"/>
      <c r="X382" s="161">
        <v>0</v>
      </c>
      <c r="Y382" s="161">
        <v>0</v>
      </c>
      <c r="Z382" s="164" t="s">
        <v>1488</v>
      </c>
      <c r="AA382" s="165">
        <v>2021</v>
      </c>
      <c r="AB382" s="165">
        <v>11</v>
      </c>
      <c r="AC382" s="165">
        <v>3</v>
      </c>
      <c r="AD382" s="170" t="b">
        <f>IF(ISBLANK(GroupMember[[#This Row],[1. Identifiant interne d’exploitation agricole*]]),"",IF(ISERROR(MATCH(GroupMember[[#This Row],[1. Identifiant interne d’exploitation agricole*]],CertifiedCrop[1. Identifiant interne d’exploitation agricole*],0)),FALSE,TRUE))</f>
        <v>1</v>
      </c>
      <c r="AE382" s="170" t="b">
        <f>IF(ISBLANK(GroupMember[[#This Row],[1. Identifiant interne d’exploitation agricole*]]),"",IF(ISERROR(MATCH(GroupMember[[#This Row],[1. Identifiant interne d’exploitation agricole*]],FarmUnit[1. Identifiant interne d’exploitation agricole*],0)),FALSE,TRUE))</f>
        <v>1</v>
      </c>
      <c r="AF382" s="11" t="str">
        <f t="shared" si="24"/>
        <v>FOUBE BERNARD</v>
      </c>
      <c r="AG382" s="171" t="str">
        <f t="shared" si="25"/>
        <v>3/11/2021</v>
      </c>
      <c r="AH382" s="59">
        <f t="shared" si="23"/>
        <v>5</v>
      </c>
      <c r="AI382" s="57">
        <f t="shared" si="26"/>
        <v>0</v>
      </c>
    </row>
    <row r="383" spans="1:35" ht="13.5" x14ac:dyDescent="0.25">
      <c r="A383" s="160" t="s">
        <v>1923</v>
      </c>
      <c r="B383" s="160" t="s">
        <v>667</v>
      </c>
      <c r="C383" s="160" t="s">
        <v>1923</v>
      </c>
      <c r="D383" s="160" t="s">
        <v>1486</v>
      </c>
      <c r="E383" s="160" t="s">
        <v>669</v>
      </c>
      <c r="F383" s="160" t="s">
        <v>670</v>
      </c>
      <c r="G383" s="160" t="s">
        <v>671</v>
      </c>
      <c r="H383" s="161">
        <v>7</v>
      </c>
      <c r="I383" s="160" t="s">
        <v>3365</v>
      </c>
      <c r="J383" s="160">
        <v>1</v>
      </c>
      <c r="K383" s="161">
        <v>2021</v>
      </c>
      <c r="L383" s="169" t="s">
        <v>1924</v>
      </c>
      <c r="M383" s="169" t="s">
        <v>1925</v>
      </c>
      <c r="N383" s="162" t="s">
        <v>1926</v>
      </c>
      <c r="O383" s="160" t="s">
        <v>667</v>
      </c>
      <c r="P383" s="160" t="s">
        <v>675</v>
      </c>
      <c r="Q383" s="163" t="s">
        <v>667</v>
      </c>
      <c r="R383" s="160">
        <v>3</v>
      </c>
      <c r="S383" s="169"/>
      <c r="T383" s="169"/>
      <c r="U383" s="160"/>
      <c r="V383" s="160"/>
      <c r="W383" s="160"/>
      <c r="X383" s="161">
        <v>0</v>
      </c>
      <c r="Y383" s="161">
        <v>0</v>
      </c>
      <c r="Z383" s="164" t="s">
        <v>1488</v>
      </c>
      <c r="AA383" s="165">
        <v>2021</v>
      </c>
      <c r="AB383" s="165">
        <v>11</v>
      </c>
      <c r="AC383" s="165">
        <v>3</v>
      </c>
      <c r="AD383" s="170" t="b">
        <f>IF(ISBLANK(GroupMember[[#This Row],[1. Identifiant interne d’exploitation agricole*]]),"",IF(ISERROR(MATCH(GroupMember[[#This Row],[1. Identifiant interne d’exploitation agricole*]],CertifiedCrop[1. Identifiant interne d’exploitation agricole*],0)),FALSE,TRUE))</f>
        <v>1</v>
      </c>
      <c r="AE383" s="170" t="b">
        <f>IF(ISBLANK(GroupMember[[#This Row],[1. Identifiant interne d’exploitation agricole*]]),"",IF(ISERROR(MATCH(GroupMember[[#This Row],[1. Identifiant interne d’exploitation agricole*]],FarmUnit[1. Identifiant interne d’exploitation agricole*],0)),FALSE,TRUE))</f>
        <v>1</v>
      </c>
      <c r="AF383" s="11" t="str">
        <f t="shared" si="24"/>
        <v>LOIH HERVE</v>
      </c>
      <c r="AG383" s="171" t="str">
        <f t="shared" si="25"/>
        <v>3/11/2021</v>
      </c>
      <c r="AH383" s="59">
        <f t="shared" si="23"/>
        <v>5</v>
      </c>
      <c r="AI383" s="57">
        <f t="shared" si="26"/>
        <v>0</v>
      </c>
    </row>
    <row r="384" spans="1:35" ht="13.5" x14ac:dyDescent="0.25">
      <c r="A384" s="160" t="s">
        <v>1927</v>
      </c>
      <c r="B384" s="160" t="s">
        <v>667</v>
      </c>
      <c r="C384" s="1" t="s">
        <v>1927</v>
      </c>
      <c r="D384" s="160" t="s">
        <v>1826</v>
      </c>
      <c r="E384" s="160" t="s">
        <v>669</v>
      </c>
      <c r="F384" s="160" t="s">
        <v>670</v>
      </c>
      <c r="G384" s="160" t="s">
        <v>671</v>
      </c>
      <c r="H384" s="161">
        <v>3</v>
      </c>
      <c r="I384" s="160" t="s">
        <v>3365</v>
      </c>
      <c r="J384" s="160">
        <v>1</v>
      </c>
      <c r="K384" s="161">
        <v>2021</v>
      </c>
      <c r="L384" s="169" t="s">
        <v>1928</v>
      </c>
      <c r="M384" s="169" t="s">
        <v>1929</v>
      </c>
      <c r="N384" s="162" t="s">
        <v>1930</v>
      </c>
      <c r="O384" s="160" t="s">
        <v>1931</v>
      </c>
      <c r="P384" s="160" t="s">
        <v>675</v>
      </c>
      <c r="Q384" s="163" t="s">
        <v>667</v>
      </c>
      <c r="R384" s="160">
        <v>4</v>
      </c>
      <c r="S384" s="169"/>
      <c r="T384" s="169"/>
      <c r="U384" s="160"/>
      <c r="V384" s="160"/>
      <c r="W384" s="160"/>
      <c r="X384" s="161">
        <v>0</v>
      </c>
      <c r="Y384" s="161">
        <v>0</v>
      </c>
      <c r="Z384" s="164" t="s">
        <v>1488</v>
      </c>
      <c r="AA384" s="165">
        <v>2021</v>
      </c>
      <c r="AB384" s="165">
        <v>11</v>
      </c>
      <c r="AC384" s="165">
        <v>3</v>
      </c>
      <c r="AD384" s="170" t="b">
        <f>IF(ISBLANK(GroupMember[[#This Row],[1. Identifiant interne d’exploitation agricole*]]),"",IF(ISERROR(MATCH(GroupMember[[#This Row],[1. Identifiant interne d’exploitation agricole*]],CertifiedCrop[1. Identifiant interne d’exploitation agricole*],0)),FALSE,TRUE))</f>
        <v>1</v>
      </c>
      <c r="AE384" s="170" t="b">
        <f>IF(ISBLANK(GroupMember[[#This Row],[1. Identifiant interne d’exploitation agricole*]]),"",IF(ISERROR(MATCH(GroupMember[[#This Row],[1. Identifiant interne d’exploitation agricole*]],FarmUnit[1. Identifiant interne d’exploitation agricole*],0)),FALSE,TRUE))</f>
        <v>1</v>
      </c>
      <c r="AF384" s="11" t="str">
        <f t="shared" si="24"/>
        <v>YONKA TIA GONDO</v>
      </c>
      <c r="AG384" s="171" t="str">
        <f t="shared" si="25"/>
        <v>3/11/2021</v>
      </c>
      <c r="AH384" s="59">
        <f t="shared" si="23"/>
        <v>5</v>
      </c>
      <c r="AI384" s="57">
        <f t="shared" si="26"/>
        <v>0</v>
      </c>
    </row>
    <row r="385" spans="1:35" ht="13.5" x14ac:dyDescent="0.25">
      <c r="A385" s="160" t="s">
        <v>1932</v>
      </c>
      <c r="B385" s="160" t="s">
        <v>667</v>
      </c>
      <c r="C385" s="160" t="s">
        <v>1932</v>
      </c>
      <c r="D385" s="160" t="s">
        <v>1826</v>
      </c>
      <c r="E385" s="160" t="s">
        <v>669</v>
      </c>
      <c r="F385" s="160" t="s">
        <v>670</v>
      </c>
      <c r="G385" s="160" t="s">
        <v>671</v>
      </c>
      <c r="H385" s="161">
        <v>8.5</v>
      </c>
      <c r="I385" s="160" t="s">
        <v>3365</v>
      </c>
      <c r="J385" s="160">
        <v>1</v>
      </c>
      <c r="K385" s="161">
        <v>2021</v>
      </c>
      <c r="L385" s="169" t="s">
        <v>1474</v>
      </c>
      <c r="M385" s="169" t="s">
        <v>1933</v>
      </c>
      <c r="N385" s="162" t="s">
        <v>1934</v>
      </c>
      <c r="O385" s="160" t="s">
        <v>667</v>
      </c>
      <c r="P385" s="160" t="s">
        <v>675</v>
      </c>
      <c r="Q385" s="163">
        <v>31413</v>
      </c>
      <c r="R385" s="160">
        <v>5</v>
      </c>
      <c r="S385" s="169"/>
      <c r="T385" s="169"/>
      <c r="U385" s="160"/>
      <c r="V385" s="160"/>
      <c r="W385" s="160"/>
      <c r="X385" s="161">
        <v>0</v>
      </c>
      <c r="Y385" s="161">
        <v>0</v>
      </c>
      <c r="Z385" s="164" t="s">
        <v>1488</v>
      </c>
      <c r="AA385" s="165">
        <v>2021</v>
      </c>
      <c r="AB385" s="165">
        <v>11</v>
      </c>
      <c r="AC385" s="165">
        <v>3</v>
      </c>
      <c r="AD385" s="170" t="b">
        <f>IF(ISBLANK(GroupMember[[#This Row],[1. Identifiant interne d’exploitation agricole*]]),"",IF(ISERROR(MATCH(GroupMember[[#This Row],[1. Identifiant interne d’exploitation agricole*]],CertifiedCrop[1. Identifiant interne d’exploitation agricole*],0)),FALSE,TRUE))</f>
        <v>1</v>
      </c>
      <c r="AE385" s="170" t="b">
        <f>IF(ISBLANK(GroupMember[[#This Row],[1. Identifiant interne d’exploitation agricole*]]),"",IF(ISERROR(MATCH(GroupMember[[#This Row],[1. Identifiant interne d’exploitation agricole*]],FarmUnit[1. Identifiant interne d’exploitation agricole*],0)),FALSE,TRUE))</f>
        <v>1</v>
      </c>
      <c r="AF385" s="11" t="str">
        <f t="shared" si="24"/>
        <v>TOKPA ZOUROU DENIS</v>
      </c>
      <c r="AG385" s="171" t="str">
        <f t="shared" si="25"/>
        <v>3/11/2021</v>
      </c>
      <c r="AH385" s="59">
        <f t="shared" si="23"/>
        <v>5</v>
      </c>
      <c r="AI385" s="57">
        <f t="shared" si="26"/>
        <v>0</v>
      </c>
    </row>
    <row r="386" spans="1:35" ht="13.5" x14ac:dyDescent="0.25">
      <c r="A386" s="160" t="s">
        <v>1935</v>
      </c>
      <c r="B386" s="160" t="s">
        <v>667</v>
      </c>
      <c r="C386" s="1" t="s">
        <v>1935</v>
      </c>
      <c r="D386" s="160" t="s">
        <v>1846</v>
      </c>
      <c r="E386" s="160" t="s">
        <v>669</v>
      </c>
      <c r="F386" s="160" t="s">
        <v>670</v>
      </c>
      <c r="G386" s="160" t="s">
        <v>671</v>
      </c>
      <c r="H386" s="161">
        <v>6.5</v>
      </c>
      <c r="I386" s="160" t="s">
        <v>3365</v>
      </c>
      <c r="J386" s="160">
        <v>1</v>
      </c>
      <c r="K386" s="161">
        <v>2021</v>
      </c>
      <c r="L386" s="169" t="s">
        <v>790</v>
      </c>
      <c r="M386" s="169" t="s">
        <v>1936</v>
      </c>
      <c r="N386" s="162" t="s">
        <v>667</v>
      </c>
      <c r="O386" s="160" t="s">
        <v>667</v>
      </c>
      <c r="P386" s="160" t="s">
        <v>675</v>
      </c>
      <c r="Q386" s="163">
        <v>30007</v>
      </c>
      <c r="R386" s="160">
        <v>2</v>
      </c>
      <c r="S386" s="169"/>
      <c r="T386" s="169"/>
      <c r="U386" s="160"/>
      <c r="V386" s="160"/>
      <c r="W386" s="160"/>
      <c r="X386" s="161">
        <v>0</v>
      </c>
      <c r="Y386" s="161">
        <v>0</v>
      </c>
      <c r="Z386" s="164" t="s">
        <v>1488</v>
      </c>
      <c r="AA386" s="165">
        <v>2021</v>
      </c>
      <c r="AB386" s="165">
        <v>11</v>
      </c>
      <c r="AC386" s="165">
        <v>4</v>
      </c>
      <c r="AD386" s="170" t="b">
        <f>IF(ISBLANK(GroupMember[[#This Row],[1. Identifiant interne d’exploitation agricole*]]),"",IF(ISERROR(MATCH(GroupMember[[#This Row],[1. Identifiant interne d’exploitation agricole*]],CertifiedCrop[1. Identifiant interne d’exploitation agricole*],0)),FALSE,TRUE))</f>
        <v>1</v>
      </c>
      <c r="AE386" s="170" t="b">
        <f>IF(ISBLANK(GroupMember[[#This Row],[1. Identifiant interne d’exploitation agricole*]]),"",IF(ISERROR(MATCH(GroupMember[[#This Row],[1. Identifiant interne d’exploitation agricole*]],FarmUnit[1. Identifiant interne d’exploitation agricole*],0)),FALSE,TRUE))</f>
        <v>1</v>
      </c>
      <c r="AF386" s="11" t="str">
        <f t="shared" si="24"/>
        <v>LOUA CONSTANT</v>
      </c>
      <c r="AG386" s="171" t="str">
        <f t="shared" si="25"/>
        <v>4/11/2021</v>
      </c>
      <c r="AH386" s="59">
        <f t="shared" si="23"/>
        <v>5</v>
      </c>
      <c r="AI386" s="57">
        <f t="shared" si="26"/>
        <v>0</v>
      </c>
    </row>
    <row r="387" spans="1:35" ht="13.5" x14ac:dyDescent="0.25">
      <c r="A387" s="160" t="s">
        <v>1937</v>
      </c>
      <c r="B387" s="160" t="s">
        <v>667</v>
      </c>
      <c r="C387" s="160" t="s">
        <v>1937</v>
      </c>
      <c r="D387" s="160" t="s">
        <v>1846</v>
      </c>
      <c r="E387" s="160" t="s">
        <v>669</v>
      </c>
      <c r="F387" s="160" t="s">
        <v>670</v>
      </c>
      <c r="G387" s="160" t="s">
        <v>671</v>
      </c>
      <c r="H387" s="161">
        <v>7.5</v>
      </c>
      <c r="I387" s="160" t="s">
        <v>3365</v>
      </c>
      <c r="J387" s="160">
        <v>1</v>
      </c>
      <c r="K387" s="161">
        <v>2021</v>
      </c>
      <c r="L387" s="169" t="s">
        <v>1938</v>
      </c>
      <c r="M387" s="169" t="s">
        <v>1117</v>
      </c>
      <c r="N387" s="162" t="s">
        <v>1939</v>
      </c>
      <c r="O387" s="160" t="s">
        <v>667</v>
      </c>
      <c r="P387" s="160" t="s">
        <v>675</v>
      </c>
      <c r="Q387" s="163">
        <v>31171</v>
      </c>
      <c r="R387" s="160">
        <v>6</v>
      </c>
      <c r="S387" s="169"/>
      <c r="T387" s="169"/>
      <c r="U387" s="160"/>
      <c r="V387" s="160"/>
      <c r="W387" s="160"/>
      <c r="X387" s="161">
        <v>0</v>
      </c>
      <c r="Y387" s="161">
        <v>0</v>
      </c>
      <c r="Z387" s="164" t="s">
        <v>1488</v>
      </c>
      <c r="AA387" s="165">
        <v>2021</v>
      </c>
      <c r="AB387" s="165">
        <v>11</v>
      </c>
      <c r="AC387" s="165">
        <v>4</v>
      </c>
      <c r="AD387" s="170" t="b">
        <f>IF(ISBLANK(GroupMember[[#This Row],[1. Identifiant interne d’exploitation agricole*]]),"",IF(ISERROR(MATCH(GroupMember[[#This Row],[1. Identifiant interne d’exploitation agricole*]],CertifiedCrop[1. Identifiant interne d’exploitation agricole*],0)),FALSE,TRUE))</f>
        <v>1</v>
      </c>
      <c r="AE387" s="170" t="b">
        <f>IF(ISBLANK(GroupMember[[#This Row],[1. Identifiant interne d’exploitation agricole*]]),"",IF(ISERROR(MATCH(GroupMember[[#This Row],[1. Identifiant interne d’exploitation agricole*]],FarmUnit[1. Identifiant interne d’exploitation agricole*],0)),FALSE,TRUE))</f>
        <v>1</v>
      </c>
      <c r="AF387" s="11" t="str">
        <f t="shared" si="24"/>
        <v>SAIBA NARCISSE</v>
      </c>
      <c r="AG387" s="171" t="str">
        <f t="shared" si="25"/>
        <v>4/11/2021</v>
      </c>
      <c r="AH387" s="59">
        <f t="shared" ref="AH387:AH450" si="27">COUNTIFS(Z:Z,Z387,AG:AG,AG387)</f>
        <v>5</v>
      </c>
      <c r="AI387" s="57">
        <f t="shared" si="26"/>
        <v>0</v>
      </c>
    </row>
    <row r="388" spans="1:35" ht="13.5" x14ac:dyDescent="0.25">
      <c r="A388" s="160" t="s">
        <v>1940</v>
      </c>
      <c r="B388" s="160" t="s">
        <v>667</v>
      </c>
      <c r="C388" s="1" t="s">
        <v>1940</v>
      </c>
      <c r="D388" s="160" t="s">
        <v>1846</v>
      </c>
      <c r="E388" s="160" t="s">
        <v>669</v>
      </c>
      <c r="F388" s="160" t="s">
        <v>670</v>
      </c>
      <c r="G388" s="160" t="s">
        <v>671</v>
      </c>
      <c r="H388" s="161">
        <v>7</v>
      </c>
      <c r="I388" s="160" t="s">
        <v>3365</v>
      </c>
      <c r="J388" s="160">
        <v>1</v>
      </c>
      <c r="K388" s="161">
        <v>2021</v>
      </c>
      <c r="L388" s="169" t="s">
        <v>734</v>
      </c>
      <c r="M388" s="169" t="s">
        <v>1941</v>
      </c>
      <c r="N388" s="162" t="s">
        <v>667</v>
      </c>
      <c r="O388" s="160" t="s">
        <v>667</v>
      </c>
      <c r="P388" s="160" t="s">
        <v>675</v>
      </c>
      <c r="Q388" s="163">
        <v>28332</v>
      </c>
      <c r="R388" s="160">
        <v>6</v>
      </c>
      <c r="S388" s="169"/>
      <c r="T388" s="169"/>
      <c r="U388" s="160"/>
      <c r="V388" s="160"/>
      <c r="W388" s="160"/>
      <c r="X388" s="161">
        <v>0</v>
      </c>
      <c r="Y388" s="161">
        <v>0</v>
      </c>
      <c r="Z388" s="164" t="s">
        <v>1488</v>
      </c>
      <c r="AA388" s="165">
        <v>2021</v>
      </c>
      <c r="AB388" s="165">
        <v>11</v>
      </c>
      <c r="AC388" s="165">
        <v>4</v>
      </c>
      <c r="AD388" s="170" t="b">
        <f>IF(ISBLANK(GroupMember[[#This Row],[1. Identifiant interne d’exploitation agricole*]]),"",IF(ISERROR(MATCH(GroupMember[[#This Row],[1. Identifiant interne d’exploitation agricole*]],CertifiedCrop[1. Identifiant interne d’exploitation agricole*],0)),FALSE,TRUE))</f>
        <v>1</v>
      </c>
      <c r="AE388" s="170" t="b">
        <f>IF(ISBLANK(GroupMember[[#This Row],[1. Identifiant interne d’exploitation agricole*]]),"",IF(ISERROR(MATCH(GroupMember[[#This Row],[1. Identifiant interne d’exploitation agricole*]],FarmUnit[1. Identifiant interne d’exploitation agricole*],0)),FALSE,TRUE))</f>
        <v>1</v>
      </c>
      <c r="AF388" s="11" t="str">
        <f t="shared" si="24"/>
        <v>DOSSO ZANZAN</v>
      </c>
      <c r="AG388" s="171" t="str">
        <f t="shared" si="25"/>
        <v>4/11/2021</v>
      </c>
      <c r="AH388" s="59">
        <f t="shared" si="27"/>
        <v>5</v>
      </c>
      <c r="AI388" s="57">
        <f t="shared" si="26"/>
        <v>0</v>
      </c>
    </row>
    <row r="389" spans="1:35" ht="13.5" x14ac:dyDescent="0.25">
      <c r="A389" s="160" t="s">
        <v>1942</v>
      </c>
      <c r="B389" s="160" t="s">
        <v>667</v>
      </c>
      <c r="C389" s="160" t="s">
        <v>1942</v>
      </c>
      <c r="D389" s="160" t="s">
        <v>1846</v>
      </c>
      <c r="E389" s="160" t="s">
        <v>669</v>
      </c>
      <c r="F389" s="160" t="s">
        <v>670</v>
      </c>
      <c r="G389" s="160" t="s">
        <v>671</v>
      </c>
      <c r="H389" s="161">
        <v>6</v>
      </c>
      <c r="I389" s="160" t="s">
        <v>3365</v>
      </c>
      <c r="J389" s="160">
        <v>1</v>
      </c>
      <c r="K389" s="161">
        <v>2021</v>
      </c>
      <c r="L389" s="169" t="s">
        <v>734</v>
      </c>
      <c r="M389" s="169" t="s">
        <v>929</v>
      </c>
      <c r="N389" s="162" t="s">
        <v>667</v>
      </c>
      <c r="O389" s="160" t="s">
        <v>667</v>
      </c>
      <c r="P389" s="160" t="s">
        <v>675</v>
      </c>
      <c r="Q389" s="163">
        <v>28979</v>
      </c>
      <c r="R389" s="160">
        <v>6</v>
      </c>
      <c r="S389" s="169"/>
      <c r="T389" s="169"/>
      <c r="U389" s="160"/>
      <c r="V389" s="160"/>
      <c r="W389" s="160"/>
      <c r="X389" s="161">
        <v>0</v>
      </c>
      <c r="Y389" s="161">
        <v>0</v>
      </c>
      <c r="Z389" s="164" t="s">
        <v>1488</v>
      </c>
      <c r="AA389" s="165">
        <v>2021</v>
      </c>
      <c r="AB389" s="165">
        <v>11</v>
      </c>
      <c r="AC389" s="165">
        <v>4</v>
      </c>
      <c r="AD389" s="170" t="b">
        <f>IF(ISBLANK(GroupMember[[#This Row],[1. Identifiant interne d’exploitation agricole*]]),"",IF(ISERROR(MATCH(GroupMember[[#This Row],[1. Identifiant interne d’exploitation agricole*]],CertifiedCrop[1. Identifiant interne d’exploitation agricole*],0)),FALSE,TRUE))</f>
        <v>1</v>
      </c>
      <c r="AE389" s="170" t="b">
        <f>IF(ISBLANK(GroupMember[[#This Row],[1. Identifiant interne d’exploitation agricole*]]),"",IF(ISERROR(MATCH(GroupMember[[#This Row],[1. Identifiant interne d’exploitation agricole*]],FarmUnit[1. Identifiant interne d’exploitation agricole*],0)),FALSE,TRUE))</f>
        <v>1</v>
      </c>
      <c r="AF389" s="11" t="str">
        <f t="shared" si="24"/>
        <v>DOSSO ALEXIS</v>
      </c>
      <c r="AG389" s="171" t="str">
        <f t="shared" si="25"/>
        <v>4/11/2021</v>
      </c>
      <c r="AH389" s="59">
        <f t="shared" si="27"/>
        <v>5</v>
      </c>
      <c r="AI389" s="57">
        <f t="shared" si="26"/>
        <v>0</v>
      </c>
    </row>
    <row r="390" spans="1:35" ht="13.5" x14ac:dyDescent="0.25">
      <c r="A390" s="160" t="s">
        <v>1943</v>
      </c>
      <c r="B390" s="160" t="s">
        <v>667</v>
      </c>
      <c r="C390" s="1" t="s">
        <v>1943</v>
      </c>
      <c r="D390" s="160" t="s">
        <v>1846</v>
      </c>
      <c r="E390" s="160" t="s">
        <v>669</v>
      </c>
      <c r="F390" s="160" t="s">
        <v>670</v>
      </c>
      <c r="G390" s="160" t="s">
        <v>671</v>
      </c>
      <c r="H390" s="161">
        <v>6.5</v>
      </c>
      <c r="I390" s="160" t="s">
        <v>3365</v>
      </c>
      <c r="J390" s="160">
        <v>1</v>
      </c>
      <c r="K390" s="161">
        <v>2021</v>
      </c>
      <c r="L390" s="169" t="s">
        <v>790</v>
      </c>
      <c r="M390" s="169" t="s">
        <v>1944</v>
      </c>
      <c r="N390" s="162" t="s">
        <v>667</v>
      </c>
      <c r="O390" s="160" t="s">
        <v>667</v>
      </c>
      <c r="P390" s="160" t="s">
        <v>675</v>
      </c>
      <c r="Q390" s="163" t="s">
        <v>667</v>
      </c>
      <c r="R390" s="160">
        <v>6</v>
      </c>
      <c r="S390" s="169"/>
      <c r="T390" s="169"/>
      <c r="U390" s="160"/>
      <c r="V390" s="160"/>
      <c r="W390" s="160"/>
      <c r="X390" s="161">
        <v>0</v>
      </c>
      <c r="Y390" s="161">
        <v>0</v>
      </c>
      <c r="Z390" s="164" t="s">
        <v>1488</v>
      </c>
      <c r="AA390" s="165">
        <v>2021</v>
      </c>
      <c r="AB390" s="165">
        <v>11</v>
      </c>
      <c r="AC390" s="165">
        <v>4</v>
      </c>
      <c r="AD390" s="170" t="b">
        <f>IF(ISBLANK(GroupMember[[#This Row],[1. Identifiant interne d’exploitation agricole*]]),"",IF(ISERROR(MATCH(GroupMember[[#This Row],[1. Identifiant interne d’exploitation agricole*]],CertifiedCrop[1. Identifiant interne d’exploitation agricole*],0)),FALSE,TRUE))</f>
        <v>1</v>
      </c>
      <c r="AE390" s="170" t="b">
        <f>IF(ISBLANK(GroupMember[[#This Row],[1. Identifiant interne d’exploitation agricole*]]),"",IF(ISERROR(MATCH(GroupMember[[#This Row],[1. Identifiant interne d’exploitation agricole*]],FarmUnit[1. Identifiant interne d’exploitation agricole*],0)),FALSE,TRUE))</f>
        <v>1</v>
      </c>
      <c r="AF390" s="11" t="str">
        <f t="shared" si="24"/>
        <v>LOUA JEANNOT VAKOU</v>
      </c>
      <c r="AG390" s="171" t="str">
        <f t="shared" si="25"/>
        <v>4/11/2021</v>
      </c>
      <c r="AH390" s="59">
        <f t="shared" si="27"/>
        <v>5</v>
      </c>
      <c r="AI390" s="57">
        <f t="shared" si="26"/>
        <v>0</v>
      </c>
    </row>
    <row r="391" spans="1:35" ht="13.5" x14ac:dyDescent="0.25">
      <c r="A391" s="160" t="s">
        <v>1945</v>
      </c>
      <c r="B391" s="160" t="s">
        <v>667</v>
      </c>
      <c r="C391" s="160" t="s">
        <v>1945</v>
      </c>
      <c r="D391" s="160" t="s">
        <v>1516</v>
      </c>
      <c r="E391" s="160" t="s">
        <v>669</v>
      </c>
      <c r="F391" s="160" t="s">
        <v>670</v>
      </c>
      <c r="G391" s="160" t="s">
        <v>671</v>
      </c>
      <c r="H391" s="161">
        <v>6.5</v>
      </c>
      <c r="I391" s="160" t="s">
        <v>3365</v>
      </c>
      <c r="J391" s="160">
        <v>1</v>
      </c>
      <c r="K391" s="161">
        <v>2021</v>
      </c>
      <c r="L391" s="169" t="s">
        <v>1946</v>
      </c>
      <c r="M391" s="169" t="s">
        <v>1947</v>
      </c>
      <c r="N391" s="162" t="s">
        <v>667</v>
      </c>
      <c r="O391" s="160" t="s">
        <v>667</v>
      </c>
      <c r="P391" s="160" t="s">
        <v>675</v>
      </c>
      <c r="Q391" s="163">
        <v>29636</v>
      </c>
      <c r="R391" s="160">
        <v>3</v>
      </c>
      <c r="S391" s="169"/>
      <c r="T391" s="169"/>
      <c r="U391" s="160"/>
      <c r="V391" s="160"/>
      <c r="W391" s="160"/>
      <c r="X391" s="161">
        <v>0</v>
      </c>
      <c r="Y391" s="161">
        <v>0</v>
      </c>
      <c r="Z391" s="164" t="s">
        <v>1488</v>
      </c>
      <c r="AA391" s="165">
        <v>2021</v>
      </c>
      <c r="AB391" s="165">
        <v>11</v>
      </c>
      <c r="AC391" s="165">
        <v>5</v>
      </c>
      <c r="AD391" s="170" t="b">
        <f>IF(ISBLANK(GroupMember[[#This Row],[1. Identifiant interne d’exploitation agricole*]]),"",IF(ISERROR(MATCH(GroupMember[[#This Row],[1. Identifiant interne d’exploitation agricole*]],CertifiedCrop[1. Identifiant interne d’exploitation agricole*],0)),FALSE,TRUE))</f>
        <v>1</v>
      </c>
      <c r="AE391" s="170" t="b">
        <f>IF(ISBLANK(GroupMember[[#This Row],[1. Identifiant interne d’exploitation agricole*]]),"",IF(ISERROR(MATCH(GroupMember[[#This Row],[1. Identifiant interne d’exploitation agricole*]],FarmUnit[1. Identifiant interne d’exploitation agricole*],0)),FALSE,TRUE))</f>
        <v>1</v>
      </c>
      <c r="AF391" s="11" t="str">
        <f t="shared" si="24"/>
        <v>GAGBE  BINJAMIN</v>
      </c>
      <c r="AG391" s="171" t="str">
        <f t="shared" si="25"/>
        <v>5/11/2021</v>
      </c>
      <c r="AH391" s="59">
        <f t="shared" si="27"/>
        <v>5</v>
      </c>
      <c r="AI391" s="57">
        <f t="shared" si="26"/>
        <v>0</v>
      </c>
    </row>
    <row r="392" spans="1:35" ht="13.5" x14ac:dyDescent="0.25">
      <c r="A392" s="160" t="s">
        <v>1948</v>
      </c>
      <c r="B392" s="160" t="s">
        <v>667</v>
      </c>
      <c r="C392" s="1" t="s">
        <v>1948</v>
      </c>
      <c r="D392" s="160" t="s">
        <v>1516</v>
      </c>
      <c r="E392" s="160" t="s">
        <v>669</v>
      </c>
      <c r="F392" s="160" t="s">
        <v>670</v>
      </c>
      <c r="G392" s="160" t="s">
        <v>671</v>
      </c>
      <c r="H392" s="161">
        <v>5.5</v>
      </c>
      <c r="I392" s="160" t="s">
        <v>3365</v>
      </c>
      <c r="J392" s="160">
        <v>1</v>
      </c>
      <c r="K392" s="161">
        <v>2021</v>
      </c>
      <c r="L392" s="169" t="s">
        <v>1523</v>
      </c>
      <c r="M392" s="169" t="s">
        <v>1949</v>
      </c>
      <c r="N392" s="162" t="s">
        <v>667</v>
      </c>
      <c r="O392" s="160" t="s">
        <v>667</v>
      </c>
      <c r="P392" s="160" t="s">
        <v>675</v>
      </c>
      <c r="Q392" s="163" t="s">
        <v>667</v>
      </c>
      <c r="R392" s="160">
        <v>3</v>
      </c>
      <c r="S392" s="169"/>
      <c r="T392" s="169"/>
      <c r="U392" s="160"/>
      <c r="V392" s="160"/>
      <c r="W392" s="160"/>
      <c r="X392" s="161">
        <v>0</v>
      </c>
      <c r="Y392" s="161">
        <v>0</v>
      </c>
      <c r="Z392" s="164" t="s">
        <v>1488</v>
      </c>
      <c r="AA392" s="165">
        <v>2021</v>
      </c>
      <c r="AB392" s="165">
        <v>11</v>
      </c>
      <c r="AC392" s="165">
        <v>5</v>
      </c>
      <c r="AD392" s="170" t="b">
        <f>IF(ISBLANK(GroupMember[[#This Row],[1. Identifiant interne d’exploitation agricole*]]),"",IF(ISERROR(MATCH(GroupMember[[#This Row],[1. Identifiant interne d’exploitation agricole*]],CertifiedCrop[1. Identifiant interne d’exploitation agricole*],0)),FALSE,TRUE))</f>
        <v>1</v>
      </c>
      <c r="AE392" s="170" t="b">
        <f>IF(ISBLANK(GroupMember[[#This Row],[1. Identifiant interne d’exploitation agricole*]]),"",IF(ISERROR(MATCH(GroupMember[[#This Row],[1. Identifiant interne d’exploitation agricole*]],FarmUnit[1. Identifiant interne d’exploitation agricole*],0)),FALSE,TRUE))</f>
        <v>1</v>
      </c>
      <c r="AF392" s="11" t="str">
        <f t="shared" si="24"/>
        <v>GAH KADELE</v>
      </c>
      <c r="AG392" s="171" t="str">
        <f t="shared" si="25"/>
        <v>5/11/2021</v>
      </c>
      <c r="AH392" s="59">
        <f t="shared" si="27"/>
        <v>5</v>
      </c>
      <c r="AI392" s="57">
        <f t="shared" si="26"/>
        <v>0</v>
      </c>
    </row>
    <row r="393" spans="1:35" ht="13.5" x14ac:dyDescent="0.25">
      <c r="A393" s="160" t="s">
        <v>1950</v>
      </c>
      <c r="B393" s="160" t="s">
        <v>667</v>
      </c>
      <c r="C393" s="160" t="s">
        <v>1950</v>
      </c>
      <c r="D393" s="160" t="s">
        <v>1516</v>
      </c>
      <c r="E393" s="160" t="s">
        <v>669</v>
      </c>
      <c r="F393" s="160" t="s">
        <v>670</v>
      </c>
      <c r="G393" s="160" t="s">
        <v>671</v>
      </c>
      <c r="H393" s="161">
        <v>6.5</v>
      </c>
      <c r="I393" s="160" t="s">
        <v>3365</v>
      </c>
      <c r="J393" s="160">
        <v>1</v>
      </c>
      <c r="K393" s="161">
        <v>2021</v>
      </c>
      <c r="L393" s="169" t="s">
        <v>1951</v>
      </c>
      <c r="M393" s="169" t="s">
        <v>889</v>
      </c>
      <c r="N393" s="162" t="s">
        <v>667</v>
      </c>
      <c r="O393" s="160" t="s">
        <v>667</v>
      </c>
      <c r="P393" s="160" t="s">
        <v>675</v>
      </c>
      <c r="Q393" s="163">
        <v>27884</v>
      </c>
      <c r="R393" s="160">
        <v>4</v>
      </c>
      <c r="S393" s="169"/>
      <c r="T393" s="169"/>
      <c r="U393" s="160"/>
      <c r="V393" s="160"/>
      <c r="W393" s="160"/>
      <c r="X393" s="161">
        <v>0</v>
      </c>
      <c r="Y393" s="161">
        <v>0</v>
      </c>
      <c r="Z393" s="164" t="s">
        <v>1488</v>
      </c>
      <c r="AA393" s="165">
        <v>2021</v>
      </c>
      <c r="AB393" s="165">
        <v>11</v>
      </c>
      <c r="AC393" s="165">
        <v>5</v>
      </c>
      <c r="AD393" s="170" t="b">
        <f>IF(ISBLANK(GroupMember[[#This Row],[1. Identifiant interne d’exploitation agricole*]]),"",IF(ISERROR(MATCH(GroupMember[[#This Row],[1. Identifiant interne d’exploitation agricole*]],CertifiedCrop[1. Identifiant interne d’exploitation agricole*],0)),FALSE,TRUE))</f>
        <v>1</v>
      </c>
      <c r="AE393" s="170" t="b">
        <f>IF(ISBLANK(GroupMember[[#This Row],[1. Identifiant interne d’exploitation agricole*]]),"",IF(ISERROR(MATCH(GroupMember[[#This Row],[1. Identifiant interne d’exploitation agricole*]],FarmUnit[1. Identifiant interne d’exploitation agricole*],0)),FALSE,TRUE))</f>
        <v>1</v>
      </c>
      <c r="AF393" s="11" t="str">
        <f t="shared" si="24"/>
        <v>SEGNON TIA</v>
      </c>
      <c r="AG393" s="171" t="str">
        <f t="shared" si="25"/>
        <v>5/11/2021</v>
      </c>
      <c r="AH393" s="59">
        <f t="shared" si="27"/>
        <v>5</v>
      </c>
      <c r="AI393" s="57">
        <f t="shared" si="26"/>
        <v>0</v>
      </c>
    </row>
    <row r="394" spans="1:35" ht="13.5" x14ac:dyDescent="0.25">
      <c r="A394" s="160" t="s">
        <v>1952</v>
      </c>
      <c r="B394" s="160" t="s">
        <v>667</v>
      </c>
      <c r="C394" s="1" t="s">
        <v>1952</v>
      </c>
      <c r="D394" s="160" t="s">
        <v>1619</v>
      </c>
      <c r="E394" s="160" t="s">
        <v>669</v>
      </c>
      <c r="F394" s="160" t="s">
        <v>670</v>
      </c>
      <c r="G394" s="160" t="s">
        <v>671</v>
      </c>
      <c r="H394" s="161">
        <v>5</v>
      </c>
      <c r="I394" s="160" t="s">
        <v>3365</v>
      </c>
      <c r="J394" s="160">
        <v>1</v>
      </c>
      <c r="K394" s="161">
        <v>2021</v>
      </c>
      <c r="L394" s="169" t="s">
        <v>1953</v>
      </c>
      <c r="M394" s="169" t="s">
        <v>1954</v>
      </c>
      <c r="N394" s="162" t="s">
        <v>1955</v>
      </c>
      <c r="O394" s="160" t="s">
        <v>667</v>
      </c>
      <c r="P394" s="160" t="s">
        <v>675</v>
      </c>
      <c r="Q394" s="163">
        <v>31048</v>
      </c>
      <c r="R394" s="160">
        <v>4</v>
      </c>
      <c r="S394" s="169"/>
      <c r="T394" s="169"/>
      <c r="U394" s="160"/>
      <c r="V394" s="160"/>
      <c r="W394" s="160"/>
      <c r="X394" s="161">
        <v>0</v>
      </c>
      <c r="Y394" s="161">
        <v>0</v>
      </c>
      <c r="Z394" s="164" t="s">
        <v>1488</v>
      </c>
      <c r="AA394" s="165">
        <v>2021</v>
      </c>
      <c r="AB394" s="165">
        <v>11</v>
      </c>
      <c r="AC394" s="165">
        <v>5</v>
      </c>
      <c r="AD394" s="170" t="b">
        <f>IF(ISBLANK(GroupMember[[#This Row],[1. Identifiant interne d’exploitation agricole*]]),"",IF(ISERROR(MATCH(GroupMember[[#This Row],[1. Identifiant interne d’exploitation agricole*]],CertifiedCrop[1. Identifiant interne d’exploitation agricole*],0)),FALSE,TRUE))</f>
        <v>1</v>
      </c>
      <c r="AE394" s="170" t="b">
        <f>IF(ISBLANK(GroupMember[[#This Row],[1. Identifiant interne d’exploitation agricole*]]),"",IF(ISERROR(MATCH(GroupMember[[#This Row],[1. Identifiant interne d’exploitation agricole*]],FarmUnit[1. Identifiant interne d’exploitation agricole*],0)),FALSE,TRUE))</f>
        <v>1</v>
      </c>
      <c r="AF394" s="11" t="str">
        <f t="shared" si="24"/>
        <v>DIABATE DROH CONSTANT</v>
      </c>
      <c r="AG394" s="171" t="str">
        <f t="shared" si="25"/>
        <v>5/11/2021</v>
      </c>
      <c r="AH394" s="59">
        <f t="shared" si="27"/>
        <v>5</v>
      </c>
      <c r="AI394" s="57">
        <f t="shared" si="26"/>
        <v>0</v>
      </c>
    </row>
    <row r="395" spans="1:35" ht="13.5" x14ac:dyDescent="0.25">
      <c r="A395" s="160" t="s">
        <v>1956</v>
      </c>
      <c r="B395" s="160" t="s">
        <v>667</v>
      </c>
      <c r="C395" s="160" t="s">
        <v>1956</v>
      </c>
      <c r="D395" s="160" t="s">
        <v>1516</v>
      </c>
      <c r="E395" s="160" t="s">
        <v>669</v>
      </c>
      <c r="F395" s="160" t="s">
        <v>670</v>
      </c>
      <c r="G395" s="160" t="s">
        <v>671</v>
      </c>
      <c r="H395" s="161">
        <v>1</v>
      </c>
      <c r="I395" s="160" t="s">
        <v>3365</v>
      </c>
      <c r="J395" s="160">
        <v>1</v>
      </c>
      <c r="K395" s="161">
        <v>2021</v>
      </c>
      <c r="L395" s="169" t="s">
        <v>1946</v>
      </c>
      <c r="M395" s="169" t="s">
        <v>1957</v>
      </c>
      <c r="N395" s="162" t="s">
        <v>1958</v>
      </c>
      <c r="O395" s="160" t="s">
        <v>667</v>
      </c>
      <c r="P395" s="160" t="s">
        <v>675</v>
      </c>
      <c r="Q395" s="163">
        <v>36865</v>
      </c>
      <c r="R395" s="160">
        <v>0</v>
      </c>
      <c r="S395" s="169"/>
      <c r="T395" s="169"/>
      <c r="U395" s="160"/>
      <c r="V395" s="160"/>
      <c r="W395" s="160"/>
      <c r="X395" s="161">
        <v>0</v>
      </c>
      <c r="Y395" s="161">
        <v>0</v>
      </c>
      <c r="Z395" s="164" t="s">
        <v>1488</v>
      </c>
      <c r="AA395" s="165">
        <v>2021</v>
      </c>
      <c r="AB395" s="165">
        <v>11</v>
      </c>
      <c r="AC395" s="165">
        <v>5</v>
      </c>
      <c r="AD395" s="170" t="b">
        <f>IF(ISBLANK(GroupMember[[#This Row],[1. Identifiant interne d’exploitation agricole*]]),"",IF(ISERROR(MATCH(GroupMember[[#This Row],[1. Identifiant interne d’exploitation agricole*]],CertifiedCrop[1. Identifiant interne d’exploitation agricole*],0)),FALSE,TRUE))</f>
        <v>1</v>
      </c>
      <c r="AE395" s="170" t="b">
        <f>IF(ISBLANK(GroupMember[[#This Row],[1. Identifiant interne d’exploitation agricole*]]),"",IF(ISERROR(MATCH(GroupMember[[#This Row],[1. Identifiant interne d’exploitation agricole*]],FarmUnit[1. Identifiant interne d’exploitation agricole*],0)),FALSE,TRUE))</f>
        <v>1</v>
      </c>
      <c r="AF395" s="11" t="str">
        <f t="shared" si="24"/>
        <v>GAGBE  TIA SOGBE</v>
      </c>
      <c r="AG395" s="171" t="str">
        <f t="shared" si="25"/>
        <v>5/11/2021</v>
      </c>
      <c r="AH395" s="59">
        <f t="shared" si="27"/>
        <v>5</v>
      </c>
      <c r="AI395" s="57">
        <f t="shared" si="26"/>
        <v>0</v>
      </c>
    </row>
    <row r="396" spans="1:35" ht="13.5" x14ac:dyDescent="0.25">
      <c r="A396" s="160" t="s">
        <v>1959</v>
      </c>
      <c r="B396" s="160" t="s">
        <v>667</v>
      </c>
      <c r="C396" s="1" t="s">
        <v>1959</v>
      </c>
      <c r="D396" s="160" t="s">
        <v>1516</v>
      </c>
      <c r="E396" s="160" t="s">
        <v>669</v>
      </c>
      <c r="F396" s="160" t="s">
        <v>670</v>
      </c>
      <c r="G396" s="160" t="s">
        <v>671</v>
      </c>
      <c r="H396" s="161">
        <v>5.5</v>
      </c>
      <c r="I396" s="160" t="s">
        <v>3365</v>
      </c>
      <c r="J396" s="160">
        <v>1</v>
      </c>
      <c r="K396" s="161">
        <v>2021</v>
      </c>
      <c r="L396" s="169" t="s">
        <v>1703</v>
      </c>
      <c r="M396" s="169" t="s">
        <v>1960</v>
      </c>
      <c r="N396" s="162" t="s">
        <v>1961</v>
      </c>
      <c r="O396" s="160" t="s">
        <v>1962</v>
      </c>
      <c r="P396" s="160" t="s">
        <v>675</v>
      </c>
      <c r="Q396" s="163">
        <v>20424</v>
      </c>
      <c r="R396" s="160">
        <v>8</v>
      </c>
      <c r="S396" s="169"/>
      <c r="T396" s="169"/>
      <c r="U396" s="160"/>
      <c r="V396" s="160"/>
      <c r="W396" s="160"/>
      <c r="X396" s="161">
        <v>0</v>
      </c>
      <c r="Y396" s="161">
        <v>0</v>
      </c>
      <c r="Z396" s="164" t="s">
        <v>1488</v>
      </c>
      <c r="AA396" s="165">
        <v>2021</v>
      </c>
      <c r="AB396" s="165">
        <v>11</v>
      </c>
      <c r="AC396" s="165">
        <v>6</v>
      </c>
      <c r="AD396" s="170" t="b">
        <f>IF(ISBLANK(GroupMember[[#This Row],[1. Identifiant interne d’exploitation agricole*]]),"",IF(ISERROR(MATCH(GroupMember[[#This Row],[1. Identifiant interne d’exploitation agricole*]],CertifiedCrop[1. Identifiant interne d’exploitation agricole*],0)),FALSE,TRUE))</f>
        <v>1</v>
      </c>
      <c r="AE396" s="170" t="b">
        <f>IF(ISBLANK(GroupMember[[#This Row],[1. Identifiant interne d’exploitation agricole*]]),"",IF(ISERROR(MATCH(GroupMember[[#This Row],[1. Identifiant interne d’exploitation agricole*]],FarmUnit[1. Identifiant interne d’exploitation agricole*],0)),FALSE,TRUE))</f>
        <v>1</v>
      </c>
      <c r="AF396" s="11" t="str">
        <f t="shared" si="24"/>
        <v>GAGBE MASSIERO</v>
      </c>
      <c r="AG396" s="171" t="str">
        <f t="shared" si="25"/>
        <v>6/11/2021</v>
      </c>
      <c r="AH396" s="59">
        <f t="shared" si="27"/>
        <v>5</v>
      </c>
      <c r="AI396" s="57">
        <f t="shared" si="26"/>
        <v>0</v>
      </c>
    </row>
    <row r="397" spans="1:35" ht="13.5" x14ac:dyDescent="0.25">
      <c r="A397" s="160" t="s">
        <v>1963</v>
      </c>
      <c r="B397" s="160" t="s">
        <v>667</v>
      </c>
      <c r="C397" s="160" t="s">
        <v>1963</v>
      </c>
      <c r="D397" s="160" t="s">
        <v>1516</v>
      </c>
      <c r="E397" s="160" t="s">
        <v>669</v>
      </c>
      <c r="F397" s="160" t="s">
        <v>670</v>
      </c>
      <c r="G397" s="160" t="s">
        <v>671</v>
      </c>
      <c r="H397" s="161">
        <v>5</v>
      </c>
      <c r="I397" s="160" t="s">
        <v>3365</v>
      </c>
      <c r="J397" s="160">
        <v>1</v>
      </c>
      <c r="K397" s="161">
        <v>2021</v>
      </c>
      <c r="L397" s="169" t="s">
        <v>1964</v>
      </c>
      <c r="M397" s="169" t="s">
        <v>1965</v>
      </c>
      <c r="N397" s="162" t="s">
        <v>1966</v>
      </c>
      <c r="O397" s="160" t="s">
        <v>1967</v>
      </c>
      <c r="P397" s="160" t="s">
        <v>696</v>
      </c>
      <c r="Q397" s="163">
        <v>27018</v>
      </c>
      <c r="R397" s="160">
        <v>2</v>
      </c>
      <c r="S397" s="169"/>
      <c r="T397" s="169"/>
      <c r="U397" s="160"/>
      <c r="V397" s="160"/>
      <c r="W397" s="160"/>
      <c r="X397" s="161">
        <v>0</v>
      </c>
      <c r="Y397" s="161">
        <v>0</v>
      </c>
      <c r="Z397" s="164" t="s">
        <v>1488</v>
      </c>
      <c r="AA397" s="165">
        <v>2021</v>
      </c>
      <c r="AB397" s="165">
        <v>11</v>
      </c>
      <c r="AC397" s="165">
        <v>6</v>
      </c>
      <c r="AD397" s="170" t="b">
        <f>IF(ISBLANK(GroupMember[[#This Row],[1. Identifiant interne d’exploitation agricole*]]),"",IF(ISERROR(MATCH(GroupMember[[#This Row],[1. Identifiant interne d’exploitation agricole*]],CertifiedCrop[1. Identifiant interne d’exploitation agricole*],0)),FALSE,TRUE))</f>
        <v>1</v>
      </c>
      <c r="AE397" s="170" t="b">
        <f>IF(ISBLANK(GroupMember[[#This Row],[1. Identifiant interne d’exploitation agricole*]]),"",IF(ISERROR(MATCH(GroupMember[[#This Row],[1. Identifiant interne d’exploitation agricole*]],FarmUnit[1. Identifiant interne d’exploitation agricole*],0)),FALSE,TRUE))</f>
        <v>1</v>
      </c>
      <c r="AF397" s="11" t="str">
        <f t="shared" si="24"/>
        <v>GOUANE JEANNE</v>
      </c>
      <c r="AG397" s="171" t="str">
        <f t="shared" si="25"/>
        <v>6/11/2021</v>
      </c>
      <c r="AH397" s="59">
        <f t="shared" si="27"/>
        <v>5</v>
      </c>
      <c r="AI397" s="57">
        <f t="shared" si="26"/>
        <v>0</v>
      </c>
    </row>
    <row r="398" spans="1:35" ht="13.5" x14ac:dyDescent="0.25">
      <c r="A398" s="160" t="s">
        <v>1968</v>
      </c>
      <c r="B398" s="160" t="s">
        <v>667</v>
      </c>
      <c r="C398" s="1" t="s">
        <v>1968</v>
      </c>
      <c r="D398" s="160" t="s">
        <v>1619</v>
      </c>
      <c r="E398" s="160" t="s">
        <v>669</v>
      </c>
      <c r="F398" s="160" t="s">
        <v>670</v>
      </c>
      <c r="G398" s="160" t="s">
        <v>671</v>
      </c>
      <c r="H398" s="161">
        <v>5</v>
      </c>
      <c r="I398" s="160" t="s">
        <v>3365</v>
      </c>
      <c r="J398" s="160">
        <v>1</v>
      </c>
      <c r="K398" s="161">
        <v>2021</v>
      </c>
      <c r="L398" s="169" t="s">
        <v>1953</v>
      </c>
      <c r="M398" s="169" t="s">
        <v>1969</v>
      </c>
      <c r="N398" s="162" t="s">
        <v>667</v>
      </c>
      <c r="O398" s="160" t="s">
        <v>667</v>
      </c>
      <c r="P398" s="160" t="s">
        <v>675</v>
      </c>
      <c r="Q398" s="163">
        <v>29221</v>
      </c>
      <c r="R398" s="160">
        <v>4</v>
      </c>
      <c r="S398" s="169"/>
      <c r="T398" s="169"/>
      <c r="U398" s="160"/>
      <c r="V398" s="160"/>
      <c r="W398" s="160"/>
      <c r="X398" s="161">
        <v>0</v>
      </c>
      <c r="Y398" s="161">
        <v>0</v>
      </c>
      <c r="Z398" s="164" t="s">
        <v>1488</v>
      </c>
      <c r="AA398" s="165">
        <v>2021</v>
      </c>
      <c r="AB398" s="165">
        <v>11</v>
      </c>
      <c r="AC398" s="165">
        <v>6</v>
      </c>
      <c r="AD398" s="170" t="b">
        <f>IF(ISBLANK(GroupMember[[#This Row],[1. Identifiant interne d’exploitation agricole*]]),"",IF(ISERROR(MATCH(GroupMember[[#This Row],[1. Identifiant interne d’exploitation agricole*]],CertifiedCrop[1. Identifiant interne d’exploitation agricole*],0)),FALSE,TRUE))</f>
        <v>1</v>
      </c>
      <c r="AE398" s="170" t="b">
        <f>IF(ISBLANK(GroupMember[[#This Row],[1. Identifiant interne d’exploitation agricole*]]),"",IF(ISERROR(MATCH(GroupMember[[#This Row],[1. Identifiant interne d’exploitation agricole*]],FarmUnit[1. Identifiant interne d’exploitation agricole*],0)),FALSE,TRUE))</f>
        <v>1</v>
      </c>
      <c r="AF398" s="11" t="str">
        <f t="shared" si="24"/>
        <v>DIABATE FRANCIS</v>
      </c>
      <c r="AG398" s="171" t="str">
        <f t="shared" si="25"/>
        <v>6/11/2021</v>
      </c>
      <c r="AH398" s="59">
        <f t="shared" si="27"/>
        <v>5</v>
      </c>
      <c r="AI398" s="57">
        <f t="shared" si="26"/>
        <v>0</v>
      </c>
    </row>
    <row r="399" spans="1:35" ht="13.5" x14ac:dyDescent="0.25">
      <c r="A399" s="160" t="s">
        <v>1970</v>
      </c>
      <c r="B399" s="160" t="s">
        <v>667</v>
      </c>
      <c r="C399" s="160" t="s">
        <v>1970</v>
      </c>
      <c r="D399" s="160" t="s">
        <v>1846</v>
      </c>
      <c r="E399" s="160" t="s">
        <v>669</v>
      </c>
      <c r="F399" s="160" t="s">
        <v>670</v>
      </c>
      <c r="G399" s="160" t="s">
        <v>671</v>
      </c>
      <c r="H399" s="161">
        <v>11</v>
      </c>
      <c r="I399" s="160" t="s">
        <v>3365</v>
      </c>
      <c r="J399" s="160">
        <v>1</v>
      </c>
      <c r="K399" s="161">
        <v>2021</v>
      </c>
      <c r="L399" s="169" t="s">
        <v>1588</v>
      </c>
      <c r="M399" s="169" t="s">
        <v>1971</v>
      </c>
      <c r="N399" s="162" t="s">
        <v>667</v>
      </c>
      <c r="O399" s="160" t="s">
        <v>667</v>
      </c>
      <c r="P399" s="160" t="s">
        <v>675</v>
      </c>
      <c r="Q399" s="163">
        <v>30198</v>
      </c>
      <c r="R399" s="160">
        <v>5</v>
      </c>
      <c r="S399" s="169"/>
      <c r="T399" s="169"/>
      <c r="U399" s="160"/>
      <c r="V399" s="160"/>
      <c r="W399" s="160"/>
      <c r="X399" s="161">
        <v>0</v>
      </c>
      <c r="Y399" s="161">
        <v>0</v>
      </c>
      <c r="Z399" s="164" t="s">
        <v>1488</v>
      </c>
      <c r="AA399" s="165">
        <v>2021</v>
      </c>
      <c r="AB399" s="165">
        <v>11</v>
      </c>
      <c r="AC399" s="165">
        <v>6</v>
      </c>
      <c r="AD399" s="170" t="b">
        <f>IF(ISBLANK(GroupMember[[#This Row],[1. Identifiant interne d’exploitation agricole*]]),"",IF(ISERROR(MATCH(GroupMember[[#This Row],[1. Identifiant interne d’exploitation agricole*]],CertifiedCrop[1. Identifiant interne d’exploitation agricole*],0)),FALSE,TRUE))</f>
        <v>1</v>
      </c>
      <c r="AE399" s="170" t="b">
        <f>IF(ISBLANK(GroupMember[[#This Row],[1. Identifiant interne d’exploitation agricole*]]),"",IF(ISERROR(MATCH(GroupMember[[#This Row],[1. Identifiant interne d’exploitation agricole*]],FarmUnit[1. Identifiant interne d’exploitation agricole*],0)),FALSE,TRUE))</f>
        <v>1</v>
      </c>
      <c r="AF399" s="11" t="str">
        <f t="shared" si="24"/>
        <v>GOH REHEZAN</v>
      </c>
      <c r="AG399" s="171" t="str">
        <f t="shared" si="25"/>
        <v>6/11/2021</v>
      </c>
      <c r="AH399" s="59">
        <f t="shared" si="27"/>
        <v>5</v>
      </c>
      <c r="AI399" s="57">
        <f t="shared" si="26"/>
        <v>0</v>
      </c>
    </row>
    <row r="400" spans="1:35" ht="13.5" x14ac:dyDescent="0.25">
      <c r="A400" s="160" t="s">
        <v>1972</v>
      </c>
      <c r="B400" s="160" t="s">
        <v>667</v>
      </c>
      <c r="C400" s="1" t="s">
        <v>1972</v>
      </c>
      <c r="D400" s="160" t="s">
        <v>1846</v>
      </c>
      <c r="E400" s="160" t="s">
        <v>669</v>
      </c>
      <c r="F400" s="160" t="s">
        <v>670</v>
      </c>
      <c r="G400" s="160" t="s">
        <v>671</v>
      </c>
      <c r="H400" s="161">
        <v>7.5</v>
      </c>
      <c r="I400" s="160" t="s">
        <v>3365</v>
      </c>
      <c r="J400" s="160">
        <v>1</v>
      </c>
      <c r="K400" s="161">
        <v>2021</v>
      </c>
      <c r="L400" s="169" t="s">
        <v>1973</v>
      </c>
      <c r="M400" s="169" t="s">
        <v>790</v>
      </c>
      <c r="N400" s="162" t="s">
        <v>1974</v>
      </c>
      <c r="O400" s="160" t="s">
        <v>667</v>
      </c>
      <c r="P400" s="160" t="s">
        <v>675</v>
      </c>
      <c r="Q400" s="163">
        <v>29373</v>
      </c>
      <c r="R400" s="160">
        <v>2</v>
      </c>
      <c r="S400" s="169"/>
      <c r="T400" s="169"/>
      <c r="U400" s="160"/>
      <c r="V400" s="160"/>
      <c r="W400" s="160"/>
      <c r="X400" s="161">
        <v>0</v>
      </c>
      <c r="Y400" s="161">
        <v>0</v>
      </c>
      <c r="Z400" s="164" t="s">
        <v>1488</v>
      </c>
      <c r="AA400" s="165">
        <v>2021</v>
      </c>
      <c r="AB400" s="165">
        <v>11</v>
      </c>
      <c r="AC400" s="165">
        <v>6</v>
      </c>
      <c r="AD400" s="170" t="b">
        <f>IF(ISBLANK(GroupMember[[#This Row],[1. Identifiant interne d’exploitation agricole*]]),"",IF(ISERROR(MATCH(GroupMember[[#This Row],[1. Identifiant interne d’exploitation agricole*]],CertifiedCrop[1. Identifiant interne d’exploitation agricole*],0)),FALSE,TRUE))</f>
        <v>1</v>
      </c>
      <c r="AE400" s="170" t="b">
        <f>IF(ISBLANK(GroupMember[[#This Row],[1. Identifiant interne d’exploitation agricole*]]),"",IF(ISERROR(MATCH(GroupMember[[#This Row],[1. Identifiant interne d’exploitation agricole*]],FarmUnit[1. Identifiant interne d’exploitation agricole*],0)),FALSE,TRUE))</f>
        <v>1</v>
      </c>
      <c r="AF400" s="11" t="str">
        <f t="shared" si="24"/>
        <v>MALE LOUA</v>
      </c>
      <c r="AG400" s="171" t="str">
        <f t="shared" si="25"/>
        <v>6/11/2021</v>
      </c>
      <c r="AH400" s="59">
        <f t="shared" si="27"/>
        <v>5</v>
      </c>
      <c r="AI400" s="57">
        <f t="shared" si="26"/>
        <v>0</v>
      </c>
    </row>
    <row r="401" spans="1:35" ht="13.5" x14ac:dyDescent="0.25">
      <c r="A401" s="160" t="s">
        <v>1975</v>
      </c>
      <c r="B401" s="160" t="s">
        <v>667</v>
      </c>
      <c r="C401" s="160" t="s">
        <v>1975</v>
      </c>
      <c r="D401" s="160" t="s">
        <v>1846</v>
      </c>
      <c r="E401" s="160" t="s">
        <v>669</v>
      </c>
      <c r="F401" s="160" t="s">
        <v>670</v>
      </c>
      <c r="G401" s="160" t="s">
        <v>671</v>
      </c>
      <c r="H401" s="161">
        <v>5.5</v>
      </c>
      <c r="I401" s="160" t="s">
        <v>3365</v>
      </c>
      <c r="J401" s="160">
        <v>1</v>
      </c>
      <c r="K401" s="161">
        <v>2021</v>
      </c>
      <c r="L401" s="169" t="s">
        <v>1976</v>
      </c>
      <c r="M401" s="169" t="s">
        <v>1977</v>
      </c>
      <c r="N401" s="162" t="s">
        <v>1978</v>
      </c>
      <c r="O401" s="160" t="s">
        <v>667</v>
      </c>
      <c r="P401" s="160" t="s">
        <v>675</v>
      </c>
      <c r="Q401" s="163">
        <v>28856</v>
      </c>
      <c r="R401" s="160">
        <v>4</v>
      </c>
      <c r="S401" s="169"/>
      <c r="T401" s="169"/>
      <c r="U401" s="160"/>
      <c r="V401" s="160"/>
      <c r="W401" s="160"/>
      <c r="X401" s="161">
        <v>0</v>
      </c>
      <c r="Y401" s="161">
        <v>0</v>
      </c>
      <c r="Z401" s="164" t="s">
        <v>1488</v>
      </c>
      <c r="AA401" s="165">
        <v>2021</v>
      </c>
      <c r="AB401" s="165">
        <v>11</v>
      </c>
      <c r="AC401" s="165">
        <v>7</v>
      </c>
      <c r="AD401" s="170" t="b">
        <f>IF(ISBLANK(GroupMember[[#This Row],[1. Identifiant interne d’exploitation agricole*]]),"",IF(ISERROR(MATCH(GroupMember[[#This Row],[1. Identifiant interne d’exploitation agricole*]],CertifiedCrop[1. Identifiant interne d’exploitation agricole*],0)),FALSE,TRUE))</f>
        <v>1</v>
      </c>
      <c r="AE401" s="170" t="b">
        <f>IF(ISBLANK(GroupMember[[#This Row],[1. Identifiant interne d’exploitation agricole*]]),"",IF(ISERROR(MATCH(GroupMember[[#This Row],[1. Identifiant interne d’exploitation agricole*]],FarmUnit[1. Identifiant interne d’exploitation agricole*],0)),FALSE,TRUE))</f>
        <v>1</v>
      </c>
      <c r="AF401" s="11" t="str">
        <f t="shared" si="24"/>
        <v>ZAN PROSPER</v>
      </c>
      <c r="AG401" s="171" t="str">
        <f t="shared" si="25"/>
        <v>7/11/2021</v>
      </c>
      <c r="AH401" s="59">
        <f t="shared" si="27"/>
        <v>5</v>
      </c>
      <c r="AI401" s="57">
        <f t="shared" si="26"/>
        <v>0</v>
      </c>
    </row>
    <row r="402" spans="1:35" ht="13.5" x14ac:dyDescent="0.25">
      <c r="A402" s="160" t="s">
        <v>1979</v>
      </c>
      <c r="B402" s="160" t="s">
        <v>667</v>
      </c>
      <c r="C402" s="1" t="s">
        <v>1979</v>
      </c>
      <c r="D402" s="160" t="s">
        <v>1846</v>
      </c>
      <c r="E402" s="160" t="s">
        <v>669</v>
      </c>
      <c r="F402" s="160" t="s">
        <v>670</v>
      </c>
      <c r="G402" s="160" t="s">
        <v>671</v>
      </c>
      <c r="H402" s="161">
        <v>7</v>
      </c>
      <c r="I402" s="160" t="s">
        <v>3365</v>
      </c>
      <c r="J402" s="160">
        <v>1</v>
      </c>
      <c r="K402" s="161">
        <v>2021</v>
      </c>
      <c r="L402" s="169" t="s">
        <v>1282</v>
      </c>
      <c r="M402" s="169" t="s">
        <v>1067</v>
      </c>
      <c r="N402" s="162" t="s">
        <v>1980</v>
      </c>
      <c r="O402" s="160" t="s">
        <v>667</v>
      </c>
      <c r="P402" s="160" t="s">
        <v>675</v>
      </c>
      <c r="Q402" s="163">
        <v>29444</v>
      </c>
      <c r="R402" s="160">
        <v>4</v>
      </c>
      <c r="S402" s="169"/>
      <c r="T402" s="169"/>
      <c r="U402" s="160"/>
      <c r="V402" s="160"/>
      <c r="W402" s="160"/>
      <c r="X402" s="161">
        <v>0</v>
      </c>
      <c r="Y402" s="161">
        <v>0</v>
      </c>
      <c r="Z402" s="164" t="s">
        <v>1488</v>
      </c>
      <c r="AA402" s="165">
        <v>2021</v>
      </c>
      <c r="AB402" s="165">
        <v>11</v>
      </c>
      <c r="AC402" s="165">
        <v>7</v>
      </c>
      <c r="AD402" s="170" t="b">
        <f>IF(ISBLANK(GroupMember[[#This Row],[1. Identifiant interne d’exploitation agricole*]]),"",IF(ISERROR(MATCH(GroupMember[[#This Row],[1. Identifiant interne d’exploitation agricole*]],CertifiedCrop[1. Identifiant interne d’exploitation agricole*],0)),FALSE,TRUE))</f>
        <v>1</v>
      </c>
      <c r="AE402" s="170" t="b">
        <f>IF(ISBLANK(GroupMember[[#This Row],[1. Identifiant interne d’exploitation agricole*]]),"",IF(ISERROR(MATCH(GroupMember[[#This Row],[1. Identifiant interne d’exploitation agricole*]],FarmUnit[1. Identifiant interne d’exploitation agricole*],0)),FALSE,TRUE))</f>
        <v>1</v>
      </c>
      <c r="AF402" s="11" t="str">
        <f t="shared" si="24"/>
        <v>SEDE ERIC</v>
      </c>
      <c r="AG402" s="171" t="str">
        <f t="shared" si="25"/>
        <v>7/11/2021</v>
      </c>
      <c r="AH402" s="59">
        <f t="shared" si="27"/>
        <v>5</v>
      </c>
      <c r="AI402" s="57">
        <f t="shared" si="26"/>
        <v>0</v>
      </c>
    </row>
    <row r="403" spans="1:35" ht="13.5" x14ac:dyDescent="0.25">
      <c r="A403" s="160" t="s">
        <v>1981</v>
      </c>
      <c r="B403" s="160" t="s">
        <v>667</v>
      </c>
      <c r="C403" s="160" t="s">
        <v>1981</v>
      </c>
      <c r="D403" s="160" t="s">
        <v>1846</v>
      </c>
      <c r="E403" s="160" t="s">
        <v>669</v>
      </c>
      <c r="F403" s="160" t="s">
        <v>670</v>
      </c>
      <c r="G403" s="160" t="s">
        <v>671</v>
      </c>
      <c r="H403" s="161">
        <v>6</v>
      </c>
      <c r="I403" s="160" t="s">
        <v>3365</v>
      </c>
      <c r="J403" s="160">
        <v>1</v>
      </c>
      <c r="K403" s="161">
        <v>2021</v>
      </c>
      <c r="L403" s="169" t="s">
        <v>1669</v>
      </c>
      <c r="M403" s="169" t="s">
        <v>1982</v>
      </c>
      <c r="N403" s="162" t="s">
        <v>1983</v>
      </c>
      <c r="O403" s="160" t="s">
        <v>667</v>
      </c>
      <c r="P403" s="160" t="s">
        <v>675</v>
      </c>
      <c r="Q403" s="163">
        <v>29902</v>
      </c>
      <c r="R403" s="160">
        <v>5</v>
      </c>
      <c r="S403" s="169"/>
      <c r="T403" s="169"/>
      <c r="U403" s="160"/>
      <c r="V403" s="160"/>
      <c r="W403" s="160"/>
      <c r="X403" s="161">
        <v>0</v>
      </c>
      <c r="Y403" s="161">
        <v>0</v>
      </c>
      <c r="Z403" s="164" t="s">
        <v>1488</v>
      </c>
      <c r="AA403" s="165">
        <v>2021</v>
      </c>
      <c r="AB403" s="165">
        <v>11</v>
      </c>
      <c r="AC403" s="165">
        <v>7</v>
      </c>
      <c r="AD403" s="170" t="b">
        <f>IF(ISBLANK(GroupMember[[#This Row],[1. Identifiant interne d’exploitation agricole*]]),"",IF(ISERROR(MATCH(GroupMember[[#This Row],[1. Identifiant interne d’exploitation agricole*]],CertifiedCrop[1. Identifiant interne d’exploitation agricole*],0)),FALSE,TRUE))</f>
        <v>1</v>
      </c>
      <c r="AE403" s="170" t="b">
        <f>IF(ISBLANK(GroupMember[[#This Row],[1. Identifiant interne d’exploitation agricole*]]),"",IF(ISERROR(MATCH(GroupMember[[#This Row],[1. Identifiant interne d’exploitation agricole*]],FarmUnit[1. Identifiant interne d’exploitation agricole*],0)),FALSE,TRUE))</f>
        <v>1</v>
      </c>
      <c r="AF403" s="11" t="str">
        <f t="shared" si="24"/>
        <v>DOUHO MARCELIN</v>
      </c>
      <c r="AG403" s="171" t="str">
        <f t="shared" si="25"/>
        <v>7/11/2021</v>
      </c>
      <c r="AH403" s="59">
        <f t="shared" si="27"/>
        <v>5</v>
      </c>
      <c r="AI403" s="57">
        <f t="shared" si="26"/>
        <v>0</v>
      </c>
    </row>
    <row r="404" spans="1:35" ht="13.5" x14ac:dyDescent="0.25">
      <c r="A404" s="160" t="s">
        <v>1984</v>
      </c>
      <c r="B404" s="160" t="s">
        <v>667</v>
      </c>
      <c r="C404" s="1" t="s">
        <v>1984</v>
      </c>
      <c r="D404" s="160" t="s">
        <v>1846</v>
      </c>
      <c r="E404" s="160" t="s">
        <v>669</v>
      </c>
      <c r="F404" s="160" t="s">
        <v>670</v>
      </c>
      <c r="G404" s="160" t="s">
        <v>671</v>
      </c>
      <c r="H404" s="161">
        <v>6.5</v>
      </c>
      <c r="I404" s="160" t="s">
        <v>3365</v>
      </c>
      <c r="J404" s="160">
        <v>1</v>
      </c>
      <c r="K404" s="161">
        <v>2021</v>
      </c>
      <c r="L404" s="169" t="s">
        <v>1751</v>
      </c>
      <c r="M404" s="169" t="s">
        <v>1985</v>
      </c>
      <c r="N404" s="162" t="s">
        <v>1986</v>
      </c>
      <c r="O404" s="160" t="s">
        <v>667</v>
      </c>
      <c r="P404" s="160" t="s">
        <v>675</v>
      </c>
      <c r="Q404" s="163">
        <v>28816</v>
      </c>
      <c r="R404" s="160">
        <v>5</v>
      </c>
      <c r="S404" s="169"/>
      <c r="T404" s="169"/>
      <c r="U404" s="160"/>
      <c r="V404" s="160"/>
      <c r="W404" s="160"/>
      <c r="X404" s="161">
        <v>0</v>
      </c>
      <c r="Y404" s="161">
        <v>0</v>
      </c>
      <c r="Z404" s="164" t="s">
        <v>1488</v>
      </c>
      <c r="AA404" s="165">
        <v>2021</v>
      </c>
      <c r="AB404" s="165">
        <v>11</v>
      </c>
      <c r="AC404" s="165">
        <v>7</v>
      </c>
      <c r="AD404" s="170" t="b">
        <f>IF(ISBLANK(GroupMember[[#This Row],[1. Identifiant interne d’exploitation agricole*]]),"",IF(ISERROR(MATCH(GroupMember[[#This Row],[1. Identifiant interne d’exploitation agricole*]],CertifiedCrop[1. Identifiant interne d’exploitation agricole*],0)),FALSE,TRUE))</f>
        <v>1</v>
      </c>
      <c r="AE404" s="170" t="b">
        <f>IF(ISBLANK(GroupMember[[#This Row],[1. Identifiant interne d’exploitation agricole*]]),"",IF(ISERROR(MATCH(GroupMember[[#This Row],[1. Identifiant interne d’exploitation agricole*]],FarmUnit[1. Identifiant interne d’exploitation agricole*],0)),FALSE,TRUE))</f>
        <v>1</v>
      </c>
      <c r="AF404" s="11" t="str">
        <f t="shared" si="24"/>
        <v>DOUHO  FULGENCE</v>
      </c>
      <c r="AG404" s="171" t="str">
        <f t="shared" si="25"/>
        <v>7/11/2021</v>
      </c>
      <c r="AH404" s="59">
        <f t="shared" si="27"/>
        <v>5</v>
      </c>
      <c r="AI404" s="57">
        <f t="shared" si="26"/>
        <v>0</v>
      </c>
    </row>
    <row r="405" spans="1:35" ht="13.5" x14ac:dyDescent="0.25">
      <c r="A405" s="160" t="s">
        <v>1987</v>
      </c>
      <c r="B405" s="160" t="s">
        <v>667</v>
      </c>
      <c r="C405" s="160" t="s">
        <v>1987</v>
      </c>
      <c r="D405" s="160" t="s">
        <v>1846</v>
      </c>
      <c r="E405" s="160" t="s">
        <v>669</v>
      </c>
      <c r="F405" s="160" t="s">
        <v>670</v>
      </c>
      <c r="G405" s="160" t="s">
        <v>671</v>
      </c>
      <c r="H405" s="161">
        <v>6.5</v>
      </c>
      <c r="I405" s="160" t="s">
        <v>3365</v>
      </c>
      <c r="J405" s="160">
        <v>1</v>
      </c>
      <c r="K405" s="161">
        <v>2021</v>
      </c>
      <c r="L405" s="169" t="s">
        <v>790</v>
      </c>
      <c r="M405" s="169" t="s">
        <v>1988</v>
      </c>
      <c r="N405" s="162" t="s">
        <v>1989</v>
      </c>
      <c r="O405" s="160" t="s">
        <v>667</v>
      </c>
      <c r="P405" s="160" t="s">
        <v>675</v>
      </c>
      <c r="Q405" s="163">
        <v>28463</v>
      </c>
      <c r="R405" s="160">
        <v>6</v>
      </c>
      <c r="S405" s="169"/>
      <c r="T405" s="169"/>
      <c r="U405" s="160"/>
      <c r="V405" s="160"/>
      <c r="W405" s="160"/>
      <c r="X405" s="161">
        <v>0</v>
      </c>
      <c r="Y405" s="161">
        <v>0</v>
      </c>
      <c r="Z405" s="164" t="s">
        <v>1488</v>
      </c>
      <c r="AA405" s="165">
        <v>2021</v>
      </c>
      <c r="AB405" s="165">
        <v>11</v>
      </c>
      <c r="AC405" s="165">
        <v>7</v>
      </c>
      <c r="AD405" s="170" t="b">
        <f>IF(ISBLANK(GroupMember[[#This Row],[1. Identifiant interne d’exploitation agricole*]]),"",IF(ISERROR(MATCH(GroupMember[[#This Row],[1. Identifiant interne d’exploitation agricole*]],CertifiedCrop[1. Identifiant interne d’exploitation agricole*],0)),FALSE,TRUE))</f>
        <v>1</v>
      </c>
      <c r="AE405" s="170" t="b">
        <f>IF(ISBLANK(GroupMember[[#This Row],[1. Identifiant interne d’exploitation agricole*]]),"",IF(ISERROR(MATCH(GroupMember[[#This Row],[1. Identifiant interne d’exploitation agricole*]],FarmUnit[1. Identifiant interne d’exploitation agricole*],0)),FALSE,TRUE))</f>
        <v>1</v>
      </c>
      <c r="AF405" s="11" t="str">
        <f t="shared" si="24"/>
        <v>LOUA FULBERT</v>
      </c>
      <c r="AG405" s="171" t="str">
        <f t="shared" si="25"/>
        <v>7/11/2021</v>
      </c>
      <c r="AH405" s="59">
        <f t="shared" si="27"/>
        <v>5</v>
      </c>
      <c r="AI405" s="57">
        <f t="shared" si="26"/>
        <v>0</v>
      </c>
    </row>
    <row r="406" spans="1:35" ht="13.5" x14ac:dyDescent="0.25">
      <c r="A406" s="160" t="s">
        <v>1990</v>
      </c>
      <c r="B406" s="160" t="s">
        <v>667</v>
      </c>
      <c r="C406" s="1" t="s">
        <v>1990</v>
      </c>
      <c r="D406" s="160" t="s">
        <v>1846</v>
      </c>
      <c r="E406" s="160" t="s">
        <v>669</v>
      </c>
      <c r="F406" s="160" t="s">
        <v>670</v>
      </c>
      <c r="G406" s="160" t="s">
        <v>671</v>
      </c>
      <c r="H406" s="161">
        <v>4</v>
      </c>
      <c r="I406" s="160" t="s">
        <v>3365</v>
      </c>
      <c r="J406" s="160">
        <v>1</v>
      </c>
      <c r="K406" s="161">
        <v>2021</v>
      </c>
      <c r="L406" s="169" t="s">
        <v>1532</v>
      </c>
      <c r="M406" s="169" t="s">
        <v>1241</v>
      </c>
      <c r="N406" s="162" t="s">
        <v>1991</v>
      </c>
      <c r="O406" s="160" t="s">
        <v>667</v>
      </c>
      <c r="P406" s="160" t="s">
        <v>675</v>
      </c>
      <c r="Q406" s="163">
        <v>29475</v>
      </c>
      <c r="R406" s="160">
        <v>2</v>
      </c>
      <c r="S406" s="169"/>
      <c r="T406" s="169"/>
      <c r="U406" s="160"/>
      <c r="V406" s="160"/>
      <c r="W406" s="160"/>
      <c r="X406" s="161">
        <v>0</v>
      </c>
      <c r="Y406" s="161">
        <v>0</v>
      </c>
      <c r="Z406" s="164" t="s">
        <v>1488</v>
      </c>
      <c r="AA406" s="165">
        <v>2021</v>
      </c>
      <c r="AB406" s="165">
        <v>11</v>
      </c>
      <c r="AC406" s="165">
        <v>8</v>
      </c>
      <c r="AD406" s="170" t="b">
        <f>IF(ISBLANK(GroupMember[[#This Row],[1. Identifiant interne d’exploitation agricole*]]),"",IF(ISERROR(MATCH(GroupMember[[#This Row],[1. Identifiant interne d’exploitation agricole*]],CertifiedCrop[1. Identifiant interne d’exploitation agricole*],0)),FALSE,TRUE))</f>
        <v>1</v>
      </c>
      <c r="AE406" s="170" t="b">
        <f>IF(ISBLANK(GroupMember[[#This Row],[1. Identifiant interne d’exploitation agricole*]]),"",IF(ISERROR(MATCH(GroupMember[[#This Row],[1. Identifiant interne d’exploitation agricole*]],FarmUnit[1. Identifiant interne d’exploitation agricole*],0)),FALSE,TRUE))</f>
        <v>1</v>
      </c>
      <c r="AF406" s="11" t="str">
        <f t="shared" si="24"/>
        <v>GOH  ARSENE</v>
      </c>
      <c r="AG406" s="171" t="str">
        <f t="shared" si="25"/>
        <v>8/11/2021</v>
      </c>
      <c r="AH406" s="59">
        <f t="shared" si="27"/>
        <v>3</v>
      </c>
      <c r="AI406" s="57">
        <f t="shared" si="26"/>
        <v>0</v>
      </c>
    </row>
    <row r="407" spans="1:35" ht="13.5" x14ac:dyDescent="0.25">
      <c r="A407" s="160" t="s">
        <v>1992</v>
      </c>
      <c r="B407" s="160" t="s">
        <v>667</v>
      </c>
      <c r="C407" s="160" t="s">
        <v>1992</v>
      </c>
      <c r="D407" s="160" t="s">
        <v>1566</v>
      </c>
      <c r="E407" s="160" t="s">
        <v>669</v>
      </c>
      <c r="F407" s="160" t="s">
        <v>670</v>
      </c>
      <c r="G407" s="160" t="s">
        <v>671</v>
      </c>
      <c r="H407" s="161">
        <v>2</v>
      </c>
      <c r="I407" s="160" t="s">
        <v>3365</v>
      </c>
      <c r="J407" s="160">
        <v>1</v>
      </c>
      <c r="K407" s="161">
        <v>2021</v>
      </c>
      <c r="L407" s="169" t="s">
        <v>889</v>
      </c>
      <c r="M407" s="169" t="s">
        <v>1993</v>
      </c>
      <c r="N407" s="162" t="s">
        <v>667</v>
      </c>
      <c r="O407" s="160" t="s">
        <v>667</v>
      </c>
      <c r="P407" s="160" t="s">
        <v>675</v>
      </c>
      <c r="Q407" s="163">
        <v>28491</v>
      </c>
      <c r="R407" s="160">
        <v>4</v>
      </c>
      <c r="S407" s="169"/>
      <c r="T407" s="169"/>
      <c r="U407" s="160"/>
      <c r="V407" s="160"/>
      <c r="W407" s="160"/>
      <c r="X407" s="161">
        <v>0</v>
      </c>
      <c r="Y407" s="161">
        <v>0</v>
      </c>
      <c r="Z407" s="164" t="s">
        <v>1488</v>
      </c>
      <c r="AA407" s="165">
        <v>2021</v>
      </c>
      <c r="AB407" s="165">
        <v>11</v>
      </c>
      <c r="AC407" s="165">
        <v>8</v>
      </c>
      <c r="AD407" s="170" t="b">
        <f>IF(ISBLANK(GroupMember[[#This Row],[1. Identifiant interne d’exploitation agricole*]]),"",IF(ISERROR(MATCH(GroupMember[[#This Row],[1. Identifiant interne d’exploitation agricole*]],CertifiedCrop[1. Identifiant interne d’exploitation agricole*],0)),FALSE,TRUE))</f>
        <v>1</v>
      </c>
      <c r="AE407" s="170" t="b">
        <f>IF(ISBLANK(GroupMember[[#This Row],[1. Identifiant interne d’exploitation agricole*]]),"",IF(ISERROR(MATCH(GroupMember[[#This Row],[1. Identifiant interne d’exploitation agricole*]],FarmUnit[1. Identifiant interne d’exploitation agricole*],0)),FALSE,TRUE))</f>
        <v>1</v>
      </c>
      <c r="AF407" s="11" t="str">
        <f t="shared" si="24"/>
        <v>TIA ZOPHERIN</v>
      </c>
      <c r="AG407" s="171" t="str">
        <f t="shared" si="25"/>
        <v>8/11/2021</v>
      </c>
      <c r="AH407" s="59">
        <f t="shared" si="27"/>
        <v>3</v>
      </c>
      <c r="AI407" s="57">
        <f t="shared" si="26"/>
        <v>0</v>
      </c>
    </row>
    <row r="408" spans="1:35" ht="13.5" x14ac:dyDescent="0.25">
      <c r="A408" s="160" t="s">
        <v>1994</v>
      </c>
      <c r="B408" s="160" t="s">
        <v>667</v>
      </c>
      <c r="C408" s="1" t="s">
        <v>1994</v>
      </c>
      <c r="D408" s="160" t="s">
        <v>1566</v>
      </c>
      <c r="E408" s="160" t="s">
        <v>669</v>
      </c>
      <c r="F408" s="160" t="s">
        <v>670</v>
      </c>
      <c r="G408" s="160" t="s">
        <v>671</v>
      </c>
      <c r="H408" s="161">
        <v>2</v>
      </c>
      <c r="I408" s="160" t="s">
        <v>3365</v>
      </c>
      <c r="J408" s="160">
        <v>1</v>
      </c>
      <c r="K408" s="161">
        <v>2021</v>
      </c>
      <c r="L408" s="169" t="s">
        <v>1995</v>
      </c>
      <c r="M408" s="169" t="s">
        <v>1996</v>
      </c>
      <c r="N408" s="162" t="s">
        <v>1997</v>
      </c>
      <c r="O408" s="160" t="s">
        <v>667</v>
      </c>
      <c r="P408" s="160" t="s">
        <v>675</v>
      </c>
      <c r="Q408" s="163">
        <v>29440</v>
      </c>
      <c r="R408" s="160">
        <v>3</v>
      </c>
      <c r="S408" s="169"/>
      <c r="T408" s="169"/>
      <c r="U408" s="160"/>
      <c r="V408" s="160"/>
      <c r="W408" s="160"/>
      <c r="X408" s="161">
        <v>0</v>
      </c>
      <c r="Y408" s="161">
        <v>0</v>
      </c>
      <c r="Z408" s="164" t="s">
        <v>1488</v>
      </c>
      <c r="AA408" s="165">
        <v>2021</v>
      </c>
      <c r="AB408" s="165">
        <v>11</v>
      </c>
      <c r="AC408" s="165">
        <v>8</v>
      </c>
      <c r="AD408" s="170" t="b">
        <f>IF(ISBLANK(GroupMember[[#This Row],[1. Identifiant interne d’exploitation agricole*]]),"",IF(ISERROR(MATCH(GroupMember[[#This Row],[1. Identifiant interne d’exploitation agricole*]],CertifiedCrop[1. Identifiant interne d’exploitation agricole*],0)),FALSE,TRUE))</f>
        <v>1</v>
      </c>
      <c r="AE408" s="170" t="b">
        <f>IF(ISBLANK(GroupMember[[#This Row],[1. Identifiant interne d’exploitation agricole*]]),"",IF(ISERROR(MATCH(GroupMember[[#This Row],[1. Identifiant interne d’exploitation agricole*]],FarmUnit[1. Identifiant interne d’exploitation agricole*],0)),FALSE,TRUE))</f>
        <v>1</v>
      </c>
      <c r="AF408" s="11" t="str">
        <f t="shared" si="24"/>
        <v>SANNE JEROME</v>
      </c>
      <c r="AG408" s="171" t="str">
        <f t="shared" si="25"/>
        <v>8/11/2021</v>
      </c>
      <c r="AH408" s="59">
        <f t="shared" si="27"/>
        <v>3</v>
      </c>
      <c r="AI408" s="57">
        <f t="shared" si="26"/>
        <v>0</v>
      </c>
    </row>
    <row r="409" spans="1:35" ht="13.5" x14ac:dyDescent="0.25">
      <c r="A409" s="160" t="s">
        <v>1998</v>
      </c>
      <c r="B409" s="160" t="s">
        <v>667</v>
      </c>
      <c r="C409" s="160" t="s">
        <v>1998</v>
      </c>
      <c r="D409" s="160" t="s">
        <v>1566</v>
      </c>
      <c r="E409" s="160" t="s">
        <v>669</v>
      </c>
      <c r="F409" s="160" t="s">
        <v>670</v>
      </c>
      <c r="G409" s="160" t="s">
        <v>671</v>
      </c>
      <c r="H409" s="161">
        <v>2</v>
      </c>
      <c r="I409" s="160" t="s">
        <v>3365</v>
      </c>
      <c r="J409" s="160">
        <v>1</v>
      </c>
      <c r="K409" s="161">
        <v>2021</v>
      </c>
      <c r="L409" s="169" t="s">
        <v>982</v>
      </c>
      <c r="M409" s="169" t="s">
        <v>673</v>
      </c>
      <c r="N409" s="162" t="s">
        <v>667</v>
      </c>
      <c r="O409" s="160" t="s">
        <v>667</v>
      </c>
      <c r="P409" s="160" t="s">
        <v>675</v>
      </c>
      <c r="Q409" s="163">
        <v>25600</v>
      </c>
      <c r="R409" s="160">
        <v>4</v>
      </c>
      <c r="S409" s="169"/>
      <c r="T409" s="169"/>
      <c r="U409" s="160"/>
      <c r="V409" s="160"/>
      <c r="W409" s="160"/>
      <c r="X409" s="161">
        <v>0</v>
      </c>
      <c r="Y409" s="161">
        <v>0</v>
      </c>
      <c r="Z409" s="164" t="s">
        <v>1488</v>
      </c>
      <c r="AA409" s="165">
        <v>2021</v>
      </c>
      <c r="AB409" s="165">
        <v>11</v>
      </c>
      <c r="AC409" s="165">
        <v>9</v>
      </c>
      <c r="AD409" s="170" t="b">
        <f>IF(ISBLANK(GroupMember[[#This Row],[1. Identifiant interne d’exploitation agricole*]]),"",IF(ISERROR(MATCH(GroupMember[[#This Row],[1. Identifiant interne d’exploitation agricole*]],CertifiedCrop[1. Identifiant interne d’exploitation agricole*],0)),FALSE,TRUE))</f>
        <v>1</v>
      </c>
      <c r="AE409" s="170" t="b">
        <f>IF(ISBLANK(GroupMember[[#This Row],[1. Identifiant interne d’exploitation agricole*]]),"",IF(ISERROR(MATCH(GroupMember[[#This Row],[1. Identifiant interne d’exploitation agricole*]],FarmUnit[1. Identifiant interne d’exploitation agricole*],0)),FALSE,TRUE))</f>
        <v>1</v>
      </c>
      <c r="AF409" s="11" t="str">
        <f t="shared" si="24"/>
        <v>GONDO WOHI</v>
      </c>
      <c r="AG409" s="171" t="str">
        <f t="shared" si="25"/>
        <v>9/11/2021</v>
      </c>
      <c r="AH409" s="59">
        <f t="shared" si="27"/>
        <v>3</v>
      </c>
      <c r="AI409" s="57">
        <f t="shared" si="26"/>
        <v>0</v>
      </c>
    </row>
    <row r="410" spans="1:35" ht="13.5" x14ac:dyDescent="0.25">
      <c r="A410" s="160" t="s">
        <v>1999</v>
      </c>
      <c r="B410" s="160" t="s">
        <v>667</v>
      </c>
      <c r="C410" s="1" t="s">
        <v>1999</v>
      </c>
      <c r="D410" s="160" t="s">
        <v>1566</v>
      </c>
      <c r="E410" s="160" t="s">
        <v>669</v>
      </c>
      <c r="F410" s="160" t="s">
        <v>670</v>
      </c>
      <c r="G410" s="160" t="s">
        <v>671</v>
      </c>
      <c r="H410" s="161">
        <v>3</v>
      </c>
      <c r="I410" s="160" t="s">
        <v>3365</v>
      </c>
      <c r="J410" s="160">
        <v>1</v>
      </c>
      <c r="K410" s="161">
        <v>2021</v>
      </c>
      <c r="L410" s="169" t="s">
        <v>2000</v>
      </c>
      <c r="M410" s="169" t="s">
        <v>879</v>
      </c>
      <c r="N410" s="162" t="s">
        <v>667</v>
      </c>
      <c r="O410" s="160" t="s">
        <v>667</v>
      </c>
      <c r="P410" s="160" t="s">
        <v>675</v>
      </c>
      <c r="Q410" s="163">
        <v>25569</v>
      </c>
      <c r="R410" s="160">
        <v>3</v>
      </c>
      <c r="S410" s="169"/>
      <c r="T410" s="169"/>
      <c r="U410" s="160"/>
      <c r="V410" s="160"/>
      <c r="W410" s="160"/>
      <c r="X410" s="161">
        <v>0</v>
      </c>
      <c r="Y410" s="161">
        <v>0</v>
      </c>
      <c r="Z410" s="164" t="s">
        <v>1488</v>
      </c>
      <c r="AA410" s="165">
        <v>2021</v>
      </c>
      <c r="AB410" s="165">
        <v>11</v>
      </c>
      <c r="AC410" s="165">
        <v>9</v>
      </c>
      <c r="AD410" s="170" t="b">
        <f>IF(ISBLANK(GroupMember[[#This Row],[1. Identifiant interne d’exploitation agricole*]]),"",IF(ISERROR(MATCH(GroupMember[[#This Row],[1. Identifiant interne d’exploitation agricole*]],CertifiedCrop[1. Identifiant interne d’exploitation agricole*],0)),FALSE,TRUE))</f>
        <v>1</v>
      </c>
      <c r="AE410" s="170" t="b">
        <f>IF(ISBLANK(GroupMember[[#This Row],[1. Identifiant interne d’exploitation agricole*]]),"",IF(ISERROR(MATCH(GroupMember[[#This Row],[1. Identifiant interne d’exploitation agricole*]],FarmUnit[1. Identifiant interne d’exploitation agricole*],0)),FALSE,TRUE))</f>
        <v>1</v>
      </c>
      <c r="AF410" s="11" t="str">
        <f t="shared" si="24"/>
        <v>SEHI LAZARE</v>
      </c>
      <c r="AG410" s="171" t="str">
        <f t="shared" si="25"/>
        <v>9/11/2021</v>
      </c>
      <c r="AH410" s="59">
        <f t="shared" si="27"/>
        <v>3</v>
      </c>
      <c r="AI410" s="57">
        <f t="shared" si="26"/>
        <v>0</v>
      </c>
    </row>
    <row r="411" spans="1:35" ht="13.5" x14ac:dyDescent="0.25">
      <c r="A411" s="160" t="s">
        <v>2001</v>
      </c>
      <c r="B411" s="160" t="s">
        <v>667</v>
      </c>
      <c r="C411" s="160" t="s">
        <v>2001</v>
      </c>
      <c r="D411" s="160" t="s">
        <v>1009</v>
      </c>
      <c r="E411" s="160" t="s">
        <v>669</v>
      </c>
      <c r="F411" s="160" t="s">
        <v>670</v>
      </c>
      <c r="G411" s="160" t="s">
        <v>671</v>
      </c>
      <c r="H411" s="161">
        <v>2</v>
      </c>
      <c r="I411" s="160" t="s">
        <v>3365</v>
      </c>
      <c r="J411" s="160">
        <v>1</v>
      </c>
      <c r="K411" s="161">
        <v>2021</v>
      </c>
      <c r="L411" s="169" t="s">
        <v>2002</v>
      </c>
      <c r="M411" s="169" t="s">
        <v>2003</v>
      </c>
      <c r="N411" s="162" t="s">
        <v>667</v>
      </c>
      <c r="O411" s="160" t="s">
        <v>667</v>
      </c>
      <c r="P411" s="160" t="s">
        <v>675</v>
      </c>
      <c r="Q411" s="163">
        <v>28491</v>
      </c>
      <c r="R411" s="160">
        <v>4</v>
      </c>
      <c r="S411" s="169"/>
      <c r="T411" s="169"/>
      <c r="U411" s="160"/>
      <c r="V411" s="160"/>
      <c r="W411" s="160"/>
      <c r="X411" s="161">
        <v>0</v>
      </c>
      <c r="Y411" s="161">
        <v>0</v>
      </c>
      <c r="Z411" s="164" t="s">
        <v>1488</v>
      </c>
      <c r="AA411" s="165">
        <v>2021</v>
      </c>
      <c r="AB411" s="165">
        <v>11</v>
      </c>
      <c r="AC411" s="165">
        <v>9</v>
      </c>
      <c r="AD411" s="170" t="b">
        <f>IF(ISBLANK(GroupMember[[#This Row],[1. Identifiant interne d’exploitation agricole*]]),"",IF(ISERROR(MATCH(GroupMember[[#This Row],[1. Identifiant interne d’exploitation agricole*]],CertifiedCrop[1. Identifiant interne d’exploitation agricole*],0)),FALSE,TRUE))</f>
        <v>1</v>
      </c>
      <c r="AE411" s="170" t="b">
        <f>IF(ISBLANK(GroupMember[[#This Row],[1. Identifiant interne d’exploitation agricole*]]),"",IF(ISERROR(MATCH(GroupMember[[#This Row],[1. Identifiant interne d’exploitation agricole*]],FarmUnit[1. Identifiant interne d’exploitation agricole*],0)),FALSE,TRUE))</f>
        <v>1</v>
      </c>
      <c r="AF411" s="11" t="str">
        <f t="shared" si="24"/>
        <v>LEON  MARTIN</v>
      </c>
      <c r="AG411" s="171" t="str">
        <f t="shared" si="25"/>
        <v>9/11/2021</v>
      </c>
      <c r="AH411" s="59">
        <f t="shared" si="27"/>
        <v>3</v>
      </c>
      <c r="AI411" s="57">
        <f t="shared" si="26"/>
        <v>0</v>
      </c>
    </row>
    <row r="412" spans="1:35" ht="13.5" x14ac:dyDescent="0.25">
      <c r="A412" s="160" t="s">
        <v>2004</v>
      </c>
      <c r="B412" s="160" t="s">
        <v>667</v>
      </c>
      <c r="C412" s="1" t="s">
        <v>2004</v>
      </c>
      <c r="D412" s="160" t="s">
        <v>1009</v>
      </c>
      <c r="E412" s="160" t="s">
        <v>669</v>
      </c>
      <c r="F412" s="160" t="s">
        <v>670</v>
      </c>
      <c r="G412" s="160" t="s">
        <v>671</v>
      </c>
      <c r="H412" s="161">
        <v>2</v>
      </c>
      <c r="I412" s="160" t="s">
        <v>3365</v>
      </c>
      <c r="J412" s="160">
        <v>1</v>
      </c>
      <c r="K412" s="161">
        <v>2021</v>
      </c>
      <c r="L412" s="169" t="s">
        <v>806</v>
      </c>
      <c r="M412" s="169" t="s">
        <v>2005</v>
      </c>
      <c r="N412" s="162" t="s">
        <v>2006</v>
      </c>
      <c r="O412" s="160" t="s">
        <v>667</v>
      </c>
      <c r="P412" s="160" t="s">
        <v>675</v>
      </c>
      <c r="Q412" s="163" t="s">
        <v>667</v>
      </c>
      <c r="R412" s="160">
        <v>2</v>
      </c>
      <c r="S412" s="169"/>
      <c r="T412" s="169"/>
      <c r="U412" s="160"/>
      <c r="V412" s="160"/>
      <c r="W412" s="160"/>
      <c r="X412" s="161">
        <v>0</v>
      </c>
      <c r="Y412" s="161">
        <v>0</v>
      </c>
      <c r="Z412" s="164" t="s">
        <v>1488</v>
      </c>
      <c r="AA412" s="165">
        <v>2021</v>
      </c>
      <c r="AB412" s="165">
        <v>11</v>
      </c>
      <c r="AC412" s="165">
        <v>10</v>
      </c>
      <c r="AD412" s="170" t="b">
        <f>IF(ISBLANK(GroupMember[[#This Row],[1. Identifiant interne d’exploitation agricole*]]),"",IF(ISERROR(MATCH(GroupMember[[#This Row],[1. Identifiant interne d’exploitation agricole*]],CertifiedCrop[1. Identifiant interne d’exploitation agricole*],0)),FALSE,TRUE))</f>
        <v>1</v>
      </c>
      <c r="AE412" s="170" t="b">
        <f>IF(ISBLANK(GroupMember[[#This Row],[1. Identifiant interne d’exploitation agricole*]]),"",IF(ISERROR(MATCH(GroupMember[[#This Row],[1. Identifiant interne d’exploitation agricole*]],FarmUnit[1. Identifiant interne d’exploitation agricole*],0)),FALSE,TRUE))</f>
        <v>1</v>
      </c>
      <c r="AF412" s="11" t="str">
        <f t="shared" si="24"/>
        <v>KONE LAMOUSSA</v>
      </c>
      <c r="AG412" s="171" t="str">
        <f t="shared" si="25"/>
        <v>10/11/2021</v>
      </c>
      <c r="AH412" s="59">
        <f t="shared" si="27"/>
        <v>3</v>
      </c>
      <c r="AI412" s="57">
        <f t="shared" si="26"/>
        <v>0</v>
      </c>
    </row>
    <row r="413" spans="1:35" ht="13.5" x14ac:dyDescent="0.25">
      <c r="A413" s="160" t="s">
        <v>2007</v>
      </c>
      <c r="B413" s="160" t="s">
        <v>667</v>
      </c>
      <c r="C413" s="160" t="s">
        <v>2007</v>
      </c>
      <c r="D413" s="160" t="s">
        <v>1009</v>
      </c>
      <c r="E413" s="160" t="s">
        <v>669</v>
      </c>
      <c r="F413" s="160" t="s">
        <v>670</v>
      </c>
      <c r="G413" s="160" t="s">
        <v>671</v>
      </c>
      <c r="H413" s="161">
        <v>2</v>
      </c>
      <c r="I413" s="160" t="s">
        <v>3365</v>
      </c>
      <c r="J413" s="160">
        <v>1</v>
      </c>
      <c r="K413" s="161">
        <v>2021</v>
      </c>
      <c r="L413" s="169" t="s">
        <v>2008</v>
      </c>
      <c r="M413" s="169" t="s">
        <v>2009</v>
      </c>
      <c r="N413" s="162" t="s">
        <v>667</v>
      </c>
      <c r="O413" s="160" t="s">
        <v>667</v>
      </c>
      <c r="P413" s="160" t="s">
        <v>675</v>
      </c>
      <c r="Q413" s="163">
        <v>30574</v>
      </c>
      <c r="R413" s="160">
        <v>3</v>
      </c>
      <c r="S413" s="169"/>
      <c r="T413" s="169"/>
      <c r="U413" s="160"/>
      <c r="V413" s="160"/>
      <c r="W413" s="160"/>
      <c r="X413" s="161">
        <v>0</v>
      </c>
      <c r="Y413" s="161">
        <v>0</v>
      </c>
      <c r="Z413" s="164" t="s">
        <v>1488</v>
      </c>
      <c r="AA413" s="165">
        <v>2021</v>
      </c>
      <c r="AB413" s="165">
        <v>11</v>
      </c>
      <c r="AC413" s="165">
        <v>10</v>
      </c>
      <c r="AD413" s="170" t="b">
        <f>IF(ISBLANK(GroupMember[[#This Row],[1. Identifiant interne d’exploitation agricole*]]),"",IF(ISERROR(MATCH(GroupMember[[#This Row],[1. Identifiant interne d’exploitation agricole*]],CertifiedCrop[1. Identifiant interne d’exploitation agricole*],0)),FALSE,TRUE))</f>
        <v>1</v>
      </c>
      <c r="AE413" s="170" t="b">
        <f>IF(ISBLANK(GroupMember[[#This Row],[1. Identifiant interne d’exploitation agricole*]]),"",IF(ISERROR(MATCH(GroupMember[[#This Row],[1. Identifiant interne d’exploitation agricole*]],FarmUnit[1. Identifiant interne d’exploitation agricole*],0)),FALSE,TRUE))</f>
        <v>1</v>
      </c>
      <c r="AF413" s="11" t="str">
        <f t="shared" si="24"/>
        <v>KOUASSI GOMEZ</v>
      </c>
      <c r="AG413" s="171" t="str">
        <f t="shared" si="25"/>
        <v>10/11/2021</v>
      </c>
      <c r="AH413" s="59">
        <f t="shared" si="27"/>
        <v>3</v>
      </c>
      <c r="AI413" s="57">
        <f t="shared" si="26"/>
        <v>0</v>
      </c>
    </row>
    <row r="414" spans="1:35" ht="13.5" x14ac:dyDescent="0.25">
      <c r="A414" s="160" t="s">
        <v>2010</v>
      </c>
      <c r="B414" s="160" t="s">
        <v>667</v>
      </c>
      <c r="C414" s="1" t="s">
        <v>2010</v>
      </c>
      <c r="D414" s="160" t="s">
        <v>1009</v>
      </c>
      <c r="E414" s="160" t="s">
        <v>669</v>
      </c>
      <c r="F414" s="160" t="s">
        <v>670</v>
      </c>
      <c r="G414" s="160" t="s">
        <v>671</v>
      </c>
      <c r="H414" s="161">
        <v>2</v>
      </c>
      <c r="I414" s="160" t="s">
        <v>3365</v>
      </c>
      <c r="J414" s="160">
        <v>1</v>
      </c>
      <c r="K414" s="161">
        <v>2021</v>
      </c>
      <c r="L414" s="169" t="s">
        <v>2011</v>
      </c>
      <c r="M414" s="169" t="s">
        <v>2012</v>
      </c>
      <c r="N414" s="162" t="s">
        <v>667</v>
      </c>
      <c r="O414" s="160" t="s">
        <v>667</v>
      </c>
      <c r="P414" s="160" t="s">
        <v>675</v>
      </c>
      <c r="Q414" s="163" t="s">
        <v>667</v>
      </c>
      <c r="R414" s="160">
        <v>1</v>
      </c>
      <c r="S414" s="169"/>
      <c r="T414" s="169"/>
      <c r="U414" s="160"/>
      <c r="V414" s="160"/>
      <c r="W414" s="160"/>
      <c r="X414" s="161">
        <v>0</v>
      </c>
      <c r="Y414" s="161">
        <v>0</v>
      </c>
      <c r="Z414" s="164" t="s">
        <v>1488</v>
      </c>
      <c r="AA414" s="165">
        <v>2021</v>
      </c>
      <c r="AB414" s="165">
        <v>11</v>
      </c>
      <c r="AC414" s="165">
        <v>10</v>
      </c>
      <c r="AD414" s="170" t="b">
        <f>IF(ISBLANK(GroupMember[[#This Row],[1. Identifiant interne d’exploitation agricole*]]),"",IF(ISERROR(MATCH(GroupMember[[#This Row],[1. Identifiant interne d’exploitation agricole*]],CertifiedCrop[1. Identifiant interne d’exploitation agricole*],0)),FALSE,TRUE))</f>
        <v>1</v>
      </c>
      <c r="AE414" s="170" t="b">
        <f>IF(ISBLANK(GroupMember[[#This Row],[1. Identifiant interne d’exploitation agricole*]]),"",IF(ISERROR(MATCH(GroupMember[[#This Row],[1. Identifiant interne d’exploitation agricole*]],FarmUnit[1. Identifiant interne d’exploitation agricole*],0)),FALSE,TRUE))</f>
        <v>1</v>
      </c>
      <c r="AF414" s="11" t="str">
        <f t="shared" si="24"/>
        <v>AHOUTOU N'GUESSAN DONATIEN</v>
      </c>
      <c r="AG414" s="171" t="str">
        <f t="shared" si="25"/>
        <v>10/11/2021</v>
      </c>
      <c r="AH414" s="59">
        <f t="shared" si="27"/>
        <v>3</v>
      </c>
      <c r="AI414" s="57">
        <f t="shared" si="26"/>
        <v>0</v>
      </c>
    </row>
    <row r="415" spans="1:35" ht="13.5" x14ac:dyDescent="0.25">
      <c r="A415" s="160" t="s">
        <v>2013</v>
      </c>
      <c r="B415" s="160" t="s">
        <v>667</v>
      </c>
      <c r="C415" s="160" t="s">
        <v>2013</v>
      </c>
      <c r="D415" s="160" t="s">
        <v>1009</v>
      </c>
      <c r="E415" s="160" t="s">
        <v>669</v>
      </c>
      <c r="F415" s="160" t="s">
        <v>670</v>
      </c>
      <c r="G415" s="160" t="s">
        <v>671</v>
      </c>
      <c r="H415" s="161">
        <v>2.5</v>
      </c>
      <c r="I415" s="160" t="s">
        <v>3365</v>
      </c>
      <c r="J415" s="160">
        <v>1</v>
      </c>
      <c r="K415" s="161">
        <v>2021</v>
      </c>
      <c r="L415" s="169" t="s">
        <v>2014</v>
      </c>
      <c r="M415" s="169" t="s">
        <v>2015</v>
      </c>
      <c r="N415" s="162" t="s">
        <v>2016</v>
      </c>
      <c r="O415" s="160" t="s">
        <v>2017</v>
      </c>
      <c r="P415" s="160" t="s">
        <v>675</v>
      </c>
      <c r="Q415" s="163" t="s">
        <v>2018</v>
      </c>
      <c r="R415" s="160">
        <v>7</v>
      </c>
      <c r="S415" s="169"/>
      <c r="T415" s="169"/>
      <c r="U415" s="160"/>
      <c r="V415" s="160"/>
      <c r="W415" s="160"/>
      <c r="X415" s="161">
        <v>0</v>
      </c>
      <c r="Y415" s="161">
        <v>0</v>
      </c>
      <c r="Z415" s="164" t="s">
        <v>1488</v>
      </c>
      <c r="AA415" s="165">
        <v>2021</v>
      </c>
      <c r="AB415" s="165">
        <v>11</v>
      </c>
      <c r="AC415" s="165">
        <v>11</v>
      </c>
      <c r="AD415" s="170" t="b">
        <f>IF(ISBLANK(GroupMember[[#This Row],[1. Identifiant interne d’exploitation agricole*]]),"",IF(ISERROR(MATCH(GroupMember[[#This Row],[1. Identifiant interne d’exploitation agricole*]],CertifiedCrop[1. Identifiant interne d’exploitation agricole*],0)),FALSE,TRUE))</f>
        <v>1</v>
      </c>
      <c r="AE415" s="170" t="b">
        <f>IF(ISBLANK(GroupMember[[#This Row],[1. Identifiant interne d’exploitation agricole*]]),"",IF(ISERROR(MATCH(GroupMember[[#This Row],[1. Identifiant interne d’exploitation agricole*]],FarmUnit[1. Identifiant interne d’exploitation agricole*],0)),FALSE,TRUE))</f>
        <v>1</v>
      </c>
      <c r="AF415" s="11" t="str">
        <f t="shared" si="24"/>
        <v>ATTA AFFOUA ANASTASIE</v>
      </c>
      <c r="AG415" s="171" t="str">
        <f t="shared" si="25"/>
        <v>11/11/2021</v>
      </c>
      <c r="AH415" s="59">
        <f t="shared" si="27"/>
        <v>3</v>
      </c>
      <c r="AI415" s="57">
        <f t="shared" si="26"/>
        <v>0</v>
      </c>
    </row>
    <row r="416" spans="1:35" ht="13.5" x14ac:dyDescent="0.25">
      <c r="A416" s="160" t="s">
        <v>2019</v>
      </c>
      <c r="B416" s="160" t="s">
        <v>667</v>
      </c>
      <c r="C416" s="1" t="s">
        <v>2019</v>
      </c>
      <c r="D416" s="160" t="s">
        <v>1009</v>
      </c>
      <c r="E416" s="160" t="s">
        <v>669</v>
      </c>
      <c r="F416" s="160" t="s">
        <v>670</v>
      </c>
      <c r="G416" s="160" t="s">
        <v>671</v>
      </c>
      <c r="H416" s="161">
        <v>3</v>
      </c>
      <c r="I416" s="160" t="s">
        <v>3365</v>
      </c>
      <c r="J416" s="160">
        <v>1</v>
      </c>
      <c r="K416" s="161">
        <v>2021</v>
      </c>
      <c r="L416" s="169" t="s">
        <v>2020</v>
      </c>
      <c r="M416" s="169" t="s">
        <v>2021</v>
      </c>
      <c r="N416" s="162" t="s">
        <v>2022</v>
      </c>
      <c r="O416" s="160" t="s">
        <v>2023</v>
      </c>
      <c r="P416" s="160" t="s">
        <v>675</v>
      </c>
      <c r="Q416" s="163">
        <v>29602</v>
      </c>
      <c r="R416" s="160">
        <v>7</v>
      </c>
      <c r="S416" s="169"/>
      <c r="T416" s="169"/>
      <c r="U416" s="160"/>
      <c r="V416" s="160"/>
      <c r="W416" s="160"/>
      <c r="X416" s="161">
        <v>0</v>
      </c>
      <c r="Y416" s="161">
        <v>0</v>
      </c>
      <c r="Z416" s="164" t="s">
        <v>1488</v>
      </c>
      <c r="AA416" s="165">
        <v>2021</v>
      </c>
      <c r="AB416" s="165">
        <v>11</v>
      </c>
      <c r="AC416" s="165">
        <v>11</v>
      </c>
      <c r="AD416" s="170" t="b">
        <f>IF(ISBLANK(GroupMember[[#This Row],[1. Identifiant interne d’exploitation agricole*]]),"",IF(ISERROR(MATCH(GroupMember[[#This Row],[1. Identifiant interne d’exploitation agricole*]],CertifiedCrop[1. Identifiant interne d’exploitation agricole*],0)),FALSE,TRUE))</f>
        <v>1</v>
      </c>
      <c r="AE416" s="170" t="b">
        <f>IF(ISBLANK(GroupMember[[#This Row],[1. Identifiant interne d’exploitation agricole*]]),"",IF(ISERROR(MATCH(GroupMember[[#This Row],[1. Identifiant interne d’exploitation agricole*]],FarmUnit[1. Identifiant interne d’exploitation agricole*],0)),FALSE,TRUE))</f>
        <v>1</v>
      </c>
      <c r="AF416" s="11" t="str">
        <f t="shared" si="24"/>
        <v>SAOURE KOUAME LEON</v>
      </c>
      <c r="AG416" s="171" t="str">
        <f t="shared" si="25"/>
        <v>11/11/2021</v>
      </c>
      <c r="AH416" s="59">
        <f t="shared" si="27"/>
        <v>3</v>
      </c>
      <c r="AI416" s="57">
        <f t="shared" si="26"/>
        <v>0</v>
      </c>
    </row>
    <row r="417" spans="1:35" ht="13.5" x14ac:dyDescent="0.25">
      <c r="A417" s="160" t="s">
        <v>2024</v>
      </c>
      <c r="B417" s="160" t="s">
        <v>667</v>
      </c>
      <c r="C417" s="160" t="s">
        <v>2024</v>
      </c>
      <c r="D417" s="160" t="s">
        <v>1009</v>
      </c>
      <c r="E417" s="160" t="s">
        <v>669</v>
      </c>
      <c r="F417" s="160" t="s">
        <v>670</v>
      </c>
      <c r="G417" s="160" t="s">
        <v>671</v>
      </c>
      <c r="H417" s="161">
        <v>2</v>
      </c>
      <c r="I417" s="160" t="s">
        <v>3365</v>
      </c>
      <c r="J417" s="160">
        <v>1</v>
      </c>
      <c r="K417" s="161">
        <v>2021</v>
      </c>
      <c r="L417" s="169" t="s">
        <v>2025</v>
      </c>
      <c r="M417" s="169" t="s">
        <v>2026</v>
      </c>
      <c r="N417" s="162" t="s">
        <v>667</v>
      </c>
      <c r="O417" s="160" t="s">
        <v>667</v>
      </c>
      <c r="P417" s="160" t="s">
        <v>675</v>
      </c>
      <c r="Q417" s="163">
        <v>30205</v>
      </c>
      <c r="R417" s="160">
        <v>4</v>
      </c>
      <c r="S417" s="169"/>
      <c r="T417" s="169"/>
      <c r="U417" s="160"/>
      <c r="V417" s="160"/>
      <c r="W417" s="160"/>
      <c r="X417" s="161">
        <v>0</v>
      </c>
      <c r="Y417" s="161">
        <v>0</v>
      </c>
      <c r="Z417" s="164" t="s">
        <v>1488</v>
      </c>
      <c r="AA417" s="165">
        <v>2021</v>
      </c>
      <c r="AB417" s="165">
        <v>11</v>
      </c>
      <c r="AC417" s="165">
        <v>11</v>
      </c>
      <c r="AD417" s="170" t="b">
        <f>IF(ISBLANK(GroupMember[[#This Row],[1. Identifiant interne d’exploitation agricole*]]),"",IF(ISERROR(MATCH(GroupMember[[#This Row],[1. Identifiant interne d’exploitation agricole*]],CertifiedCrop[1. Identifiant interne d’exploitation agricole*],0)),FALSE,TRUE))</f>
        <v>1</v>
      </c>
      <c r="AE417" s="170" t="b">
        <f>IF(ISBLANK(GroupMember[[#This Row],[1. Identifiant interne d’exploitation agricole*]]),"",IF(ISERROR(MATCH(GroupMember[[#This Row],[1. Identifiant interne d’exploitation agricole*]],FarmUnit[1. Identifiant interne d’exploitation agricole*],0)),FALSE,TRUE))</f>
        <v>1</v>
      </c>
      <c r="AF417" s="11" t="str">
        <f t="shared" si="24"/>
        <v>KOUAKOU BROU</v>
      </c>
      <c r="AG417" s="171" t="str">
        <f t="shared" si="25"/>
        <v>11/11/2021</v>
      </c>
      <c r="AH417" s="59">
        <f t="shared" si="27"/>
        <v>3</v>
      </c>
      <c r="AI417" s="57">
        <f t="shared" si="26"/>
        <v>0</v>
      </c>
    </row>
    <row r="418" spans="1:35" ht="13.5" x14ac:dyDescent="0.25">
      <c r="A418" s="160" t="s">
        <v>2027</v>
      </c>
      <c r="B418" s="160" t="s">
        <v>667</v>
      </c>
      <c r="C418" s="1" t="s">
        <v>2027</v>
      </c>
      <c r="D418" s="160" t="s">
        <v>1009</v>
      </c>
      <c r="E418" s="160" t="s">
        <v>669</v>
      </c>
      <c r="F418" s="160" t="s">
        <v>670</v>
      </c>
      <c r="G418" s="160" t="s">
        <v>671</v>
      </c>
      <c r="H418" s="161">
        <v>2</v>
      </c>
      <c r="I418" s="160" t="s">
        <v>3365</v>
      </c>
      <c r="J418" s="160">
        <v>1</v>
      </c>
      <c r="K418" s="161">
        <v>2021</v>
      </c>
      <c r="L418" s="169" t="s">
        <v>2028</v>
      </c>
      <c r="M418" s="169" t="s">
        <v>2029</v>
      </c>
      <c r="N418" s="162" t="s">
        <v>667</v>
      </c>
      <c r="O418" s="160" t="s">
        <v>667</v>
      </c>
      <c r="P418" s="160" t="s">
        <v>675</v>
      </c>
      <c r="Q418" s="163" t="s">
        <v>667</v>
      </c>
      <c r="R418" s="160">
        <v>4</v>
      </c>
      <c r="S418" s="169"/>
      <c r="T418" s="169"/>
      <c r="U418" s="160"/>
      <c r="V418" s="160"/>
      <c r="W418" s="160"/>
      <c r="X418" s="161">
        <v>0</v>
      </c>
      <c r="Y418" s="161">
        <v>0</v>
      </c>
      <c r="Z418" s="164" t="s">
        <v>1488</v>
      </c>
      <c r="AA418" s="165">
        <v>2021</v>
      </c>
      <c r="AB418" s="165">
        <v>11</v>
      </c>
      <c r="AC418" s="165">
        <v>12</v>
      </c>
      <c r="AD418" s="170" t="b">
        <f>IF(ISBLANK(GroupMember[[#This Row],[1. Identifiant interne d’exploitation agricole*]]),"",IF(ISERROR(MATCH(GroupMember[[#This Row],[1. Identifiant interne d’exploitation agricole*]],CertifiedCrop[1. Identifiant interne d’exploitation agricole*],0)),FALSE,TRUE))</f>
        <v>1</v>
      </c>
      <c r="AE418" s="170" t="b">
        <f>IF(ISBLANK(GroupMember[[#This Row],[1. Identifiant interne d’exploitation agricole*]]),"",IF(ISERROR(MATCH(GroupMember[[#This Row],[1. Identifiant interne d’exploitation agricole*]],FarmUnit[1. Identifiant interne d’exploitation agricole*],0)),FALSE,TRUE))</f>
        <v>1</v>
      </c>
      <c r="AF418" s="11" t="str">
        <f t="shared" si="24"/>
        <v>AGO KOUAME ZINFORIEN</v>
      </c>
      <c r="AG418" s="171" t="str">
        <f t="shared" si="25"/>
        <v>12/11/2021</v>
      </c>
      <c r="AH418" s="59">
        <f t="shared" si="27"/>
        <v>4</v>
      </c>
      <c r="AI418" s="57">
        <f t="shared" si="26"/>
        <v>0</v>
      </c>
    </row>
    <row r="419" spans="1:35" ht="13.5" x14ac:dyDescent="0.25">
      <c r="A419" s="160" t="s">
        <v>2030</v>
      </c>
      <c r="B419" s="160" t="s">
        <v>667</v>
      </c>
      <c r="C419" s="160" t="s">
        <v>2030</v>
      </c>
      <c r="D419" s="160" t="s">
        <v>1619</v>
      </c>
      <c r="E419" s="160" t="s">
        <v>669</v>
      </c>
      <c r="F419" s="160" t="s">
        <v>670</v>
      </c>
      <c r="G419" s="160" t="s">
        <v>671</v>
      </c>
      <c r="H419" s="161">
        <v>1</v>
      </c>
      <c r="I419" s="160" t="s">
        <v>3365</v>
      </c>
      <c r="J419" s="160">
        <v>1</v>
      </c>
      <c r="K419" s="161">
        <v>2021</v>
      </c>
      <c r="L419" s="169" t="s">
        <v>1686</v>
      </c>
      <c r="M419" s="169" t="s">
        <v>2031</v>
      </c>
      <c r="N419" s="162" t="s">
        <v>667</v>
      </c>
      <c r="O419" s="160" t="s">
        <v>667</v>
      </c>
      <c r="P419" s="163" t="s">
        <v>675</v>
      </c>
      <c r="Q419" s="163">
        <v>31532</v>
      </c>
      <c r="R419" s="160">
        <v>3</v>
      </c>
      <c r="S419" s="169"/>
      <c r="T419" s="169"/>
      <c r="U419" s="160"/>
      <c r="V419" s="160"/>
      <c r="W419" s="160"/>
      <c r="X419" s="161">
        <v>0</v>
      </c>
      <c r="Y419" s="161">
        <v>0</v>
      </c>
      <c r="Z419" s="164" t="s">
        <v>1488</v>
      </c>
      <c r="AA419" s="165">
        <v>2021</v>
      </c>
      <c r="AB419" s="165">
        <v>11</v>
      </c>
      <c r="AC419" s="165">
        <v>12</v>
      </c>
      <c r="AD419" s="170" t="b">
        <f>IF(ISBLANK(GroupMember[[#This Row],[1. Identifiant interne d’exploitation agricole*]]),"",IF(ISERROR(MATCH(GroupMember[[#This Row],[1. Identifiant interne d’exploitation agricole*]],CertifiedCrop[1. Identifiant interne d’exploitation agricole*],0)),FALSE,TRUE))</f>
        <v>1</v>
      </c>
      <c r="AE419" s="170" t="b">
        <f>IF(ISBLANK(GroupMember[[#This Row],[1. Identifiant interne d’exploitation agricole*]]),"",IF(ISERROR(MATCH(GroupMember[[#This Row],[1. Identifiant interne d’exploitation agricole*]],FarmUnit[1. Identifiant interne d’exploitation agricole*],0)),FALSE,TRUE))</f>
        <v>1</v>
      </c>
      <c r="AF419" s="11" t="str">
        <f t="shared" si="24"/>
        <v>SIDIBE YORO PASCAL</v>
      </c>
      <c r="AG419" s="171" t="str">
        <f t="shared" si="25"/>
        <v>12/11/2021</v>
      </c>
      <c r="AH419" s="59">
        <f t="shared" si="27"/>
        <v>4</v>
      </c>
      <c r="AI419" s="57">
        <f t="shared" si="26"/>
        <v>0</v>
      </c>
    </row>
    <row r="420" spans="1:35" ht="13.5" x14ac:dyDescent="0.25">
      <c r="A420" s="160" t="s">
        <v>2032</v>
      </c>
      <c r="B420" s="160" t="s">
        <v>667</v>
      </c>
      <c r="C420" s="1" t="s">
        <v>2032</v>
      </c>
      <c r="D420" s="160" t="s">
        <v>1619</v>
      </c>
      <c r="E420" s="160" t="s">
        <v>669</v>
      </c>
      <c r="F420" s="160" t="s">
        <v>670</v>
      </c>
      <c r="G420" s="160" t="s">
        <v>671</v>
      </c>
      <c r="H420" s="161">
        <v>3</v>
      </c>
      <c r="I420" s="160" t="s">
        <v>3365</v>
      </c>
      <c r="J420" s="160">
        <v>1</v>
      </c>
      <c r="K420" s="161">
        <v>2021</v>
      </c>
      <c r="L420" s="169" t="s">
        <v>2033</v>
      </c>
      <c r="M420" s="169" t="s">
        <v>2034</v>
      </c>
      <c r="N420" s="162" t="s">
        <v>667</v>
      </c>
      <c r="O420" s="160" t="s">
        <v>667</v>
      </c>
      <c r="P420" s="160" t="s">
        <v>675</v>
      </c>
      <c r="Q420" s="163">
        <v>29608</v>
      </c>
      <c r="R420" s="160">
        <v>2</v>
      </c>
      <c r="S420" s="169"/>
      <c r="T420" s="169"/>
      <c r="U420" s="160"/>
      <c r="V420" s="160"/>
      <c r="W420" s="160"/>
      <c r="X420" s="161">
        <v>0</v>
      </c>
      <c r="Y420" s="161">
        <v>0</v>
      </c>
      <c r="Z420" s="164" t="s">
        <v>1488</v>
      </c>
      <c r="AA420" s="165">
        <v>2021</v>
      </c>
      <c r="AB420" s="165">
        <v>11</v>
      </c>
      <c r="AC420" s="165">
        <v>12</v>
      </c>
      <c r="AD420" s="170" t="b">
        <f>IF(ISBLANK(GroupMember[[#This Row],[1. Identifiant interne d’exploitation agricole*]]),"",IF(ISERROR(MATCH(GroupMember[[#This Row],[1. Identifiant interne d’exploitation agricole*]],CertifiedCrop[1. Identifiant interne d’exploitation agricole*],0)),FALSE,TRUE))</f>
        <v>1</v>
      </c>
      <c r="AE420" s="170" t="b">
        <f>IF(ISBLANK(GroupMember[[#This Row],[1. Identifiant interne d’exploitation agricole*]]),"",IF(ISERROR(MATCH(GroupMember[[#This Row],[1. Identifiant interne d’exploitation agricole*]],FarmUnit[1. Identifiant interne d’exploitation agricole*],0)),FALSE,TRUE))</f>
        <v>1</v>
      </c>
      <c r="AF420" s="11" t="str">
        <f t="shared" si="24"/>
        <v>GUEGARA GOH NOEL</v>
      </c>
      <c r="AG420" s="171" t="str">
        <f t="shared" si="25"/>
        <v>12/11/2021</v>
      </c>
      <c r="AH420" s="59">
        <f t="shared" si="27"/>
        <v>4</v>
      </c>
      <c r="AI420" s="57">
        <f t="shared" si="26"/>
        <v>0</v>
      </c>
    </row>
    <row r="421" spans="1:35" ht="13.5" x14ac:dyDescent="0.25">
      <c r="A421" s="160" t="s">
        <v>2035</v>
      </c>
      <c r="B421" s="160" t="s">
        <v>667</v>
      </c>
      <c r="C421" s="160" t="s">
        <v>2035</v>
      </c>
      <c r="D421" s="160" t="s">
        <v>1009</v>
      </c>
      <c r="E421" s="160" t="s">
        <v>669</v>
      </c>
      <c r="F421" s="160" t="s">
        <v>670</v>
      </c>
      <c r="G421" s="160" t="s">
        <v>671</v>
      </c>
      <c r="H421" s="161">
        <v>1</v>
      </c>
      <c r="I421" s="160" t="s">
        <v>3365</v>
      </c>
      <c r="J421" s="160">
        <v>1</v>
      </c>
      <c r="K421" s="161">
        <v>2021</v>
      </c>
      <c r="L421" s="169" t="s">
        <v>1206</v>
      </c>
      <c r="M421" s="169" t="s">
        <v>1608</v>
      </c>
      <c r="N421" s="162" t="s">
        <v>667</v>
      </c>
      <c r="O421" s="160" t="s">
        <v>667</v>
      </c>
      <c r="P421" s="160" t="s">
        <v>675</v>
      </c>
      <c r="Q421" s="163">
        <v>32509</v>
      </c>
      <c r="R421" s="160">
        <v>1</v>
      </c>
      <c r="S421" s="169"/>
      <c r="T421" s="169"/>
      <c r="U421" s="160"/>
      <c r="V421" s="160"/>
      <c r="W421" s="160"/>
      <c r="X421" s="161">
        <v>0</v>
      </c>
      <c r="Y421" s="161">
        <v>0</v>
      </c>
      <c r="Z421" s="164" t="s">
        <v>1488</v>
      </c>
      <c r="AA421" s="165">
        <v>2021</v>
      </c>
      <c r="AB421" s="165">
        <v>11</v>
      </c>
      <c r="AC421" s="165">
        <v>12</v>
      </c>
      <c r="AD421" s="170" t="b">
        <f>IF(ISBLANK(GroupMember[[#This Row],[1. Identifiant interne d’exploitation agricole*]]),"",IF(ISERROR(MATCH(GroupMember[[#This Row],[1. Identifiant interne d’exploitation agricole*]],CertifiedCrop[1. Identifiant interne d’exploitation agricole*],0)),FALSE,TRUE))</f>
        <v>1</v>
      </c>
      <c r="AE421" s="170" t="b">
        <f>IF(ISBLANK(GroupMember[[#This Row],[1. Identifiant interne d’exploitation agricole*]]),"",IF(ISERROR(MATCH(GroupMember[[#This Row],[1. Identifiant interne d’exploitation agricole*]],FarmUnit[1. Identifiant interne d’exploitation agricole*],0)),FALSE,TRUE))</f>
        <v>1</v>
      </c>
      <c r="AF421" s="11" t="str">
        <f t="shared" si="24"/>
        <v>KOUASSI  ANDERSON</v>
      </c>
      <c r="AG421" s="171" t="str">
        <f t="shared" si="25"/>
        <v>12/11/2021</v>
      </c>
      <c r="AH421" s="59">
        <f t="shared" si="27"/>
        <v>4</v>
      </c>
      <c r="AI421" s="57">
        <f t="shared" si="26"/>
        <v>0</v>
      </c>
    </row>
    <row r="422" spans="1:35" ht="13.5" x14ac:dyDescent="0.25">
      <c r="A422" s="160" t="s">
        <v>2036</v>
      </c>
      <c r="B422" s="160" t="s">
        <v>667</v>
      </c>
      <c r="C422" s="1" t="s">
        <v>2036</v>
      </c>
      <c r="D422" s="160" t="s">
        <v>1009</v>
      </c>
      <c r="E422" s="160" t="s">
        <v>669</v>
      </c>
      <c r="F422" s="160" t="s">
        <v>670</v>
      </c>
      <c r="G422" s="160" t="s">
        <v>671</v>
      </c>
      <c r="H422" s="161">
        <v>2</v>
      </c>
      <c r="I422" s="160" t="s">
        <v>3365</v>
      </c>
      <c r="J422" s="160">
        <v>1</v>
      </c>
      <c r="K422" s="161">
        <v>2021</v>
      </c>
      <c r="L422" s="169" t="s">
        <v>2025</v>
      </c>
      <c r="M422" s="169" t="s">
        <v>2037</v>
      </c>
      <c r="N422" s="162" t="s">
        <v>2038</v>
      </c>
      <c r="O422" s="160" t="s">
        <v>667</v>
      </c>
      <c r="P422" s="160" t="s">
        <v>675</v>
      </c>
      <c r="Q422" s="163">
        <v>36495</v>
      </c>
      <c r="R422" s="160">
        <v>1</v>
      </c>
      <c r="S422" s="169"/>
      <c r="T422" s="169"/>
      <c r="U422" s="160"/>
      <c r="V422" s="160"/>
      <c r="W422" s="160"/>
      <c r="X422" s="161">
        <v>0</v>
      </c>
      <c r="Y422" s="161">
        <v>0</v>
      </c>
      <c r="Z422" s="164" t="s">
        <v>1488</v>
      </c>
      <c r="AA422" s="165">
        <v>2021</v>
      </c>
      <c r="AB422" s="165">
        <v>11</v>
      </c>
      <c r="AC422" s="165">
        <v>13</v>
      </c>
      <c r="AD422" s="170" t="b">
        <f>IF(ISBLANK(GroupMember[[#This Row],[1. Identifiant interne d’exploitation agricole*]]),"",IF(ISERROR(MATCH(GroupMember[[#This Row],[1. Identifiant interne d’exploitation agricole*]],CertifiedCrop[1. Identifiant interne d’exploitation agricole*],0)),FALSE,TRUE))</f>
        <v>1</v>
      </c>
      <c r="AE422" s="170" t="b">
        <f>IF(ISBLANK(GroupMember[[#This Row],[1. Identifiant interne d’exploitation agricole*]]),"",IF(ISERROR(MATCH(GroupMember[[#This Row],[1. Identifiant interne d’exploitation agricole*]],FarmUnit[1. Identifiant interne d’exploitation agricole*],0)),FALSE,TRUE))</f>
        <v>1</v>
      </c>
      <c r="AF422" s="11" t="str">
        <f t="shared" si="24"/>
        <v>KOUAKOU KONAN ARSENE</v>
      </c>
      <c r="AG422" s="171" t="str">
        <f t="shared" si="25"/>
        <v>13/11/2021</v>
      </c>
      <c r="AH422" s="59">
        <f t="shared" si="27"/>
        <v>4</v>
      </c>
      <c r="AI422" s="57">
        <f t="shared" si="26"/>
        <v>0</v>
      </c>
    </row>
    <row r="423" spans="1:35" ht="13.5" x14ac:dyDescent="0.25">
      <c r="A423" s="160" t="s">
        <v>2039</v>
      </c>
      <c r="B423" s="160" t="s">
        <v>667</v>
      </c>
      <c r="C423" s="160" t="s">
        <v>2039</v>
      </c>
      <c r="D423" s="160" t="s">
        <v>1009</v>
      </c>
      <c r="E423" s="160" t="s">
        <v>669</v>
      </c>
      <c r="F423" s="160" t="s">
        <v>670</v>
      </c>
      <c r="G423" s="160" t="s">
        <v>671</v>
      </c>
      <c r="H423" s="161">
        <v>2</v>
      </c>
      <c r="I423" s="160" t="s">
        <v>3365</v>
      </c>
      <c r="J423" s="160">
        <v>1</v>
      </c>
      <c r="K423" s="161">
        <v>2021</v>
      </c>
      <c r="L423" s="169" t="s">
        <v>2025</v>
      </c>
      <c r="M423" s="169" t="s">
        <v>2040</v>
      </c>
      <c r="N423" s="162" t="s">
        <v>2041</v>
      </c>
      <c r="O423" s="160" t="s">
        <v>667</v>
      </c>
      <c r="P423" s="160" t="s">
        <v>675</v>
      </c>
      <c r="Q423" s="163">
        <v>29891</v>
      </c>
      <c r="R423" s="160">
        <v>5</v>
      </c>
      <c r="S423" s="169"/>
      <c r="T423" s="169"/>
      <c r="U423" s="160"/>
      <c r="V423" s="160"/>
      <c r="W423" s="160"/>
      <c r="X423" s="161">
        <v>0</v>
      </c>
      <c r="Y423" s="161">
        <v>0</v>
      </c>
      <c r="Z423" s="164" t="s">
        <v>1488</v>
      </c>
      <c r="AA423" s="165">
        <v>2021</v>
      </c>
      <c r="AB423" s="165">
        <v>11</v>
      </c>
      <c r="AC423" s="165">
        <v>13</v>
      </c>
      <c r="AD423" s="170" t="b">
        <f>IF(ISBLANK(GroupMember[[#This Row],[1. Identifiant interne d’exploitation agricole*]]),"",IF(ISERROR(MATCH(GroupMember[[#This Row],[1. Identifiant interne d’exploitation agricole*]],CertifiedCrop[1. Identifiant interne d’exploitation agricole*],0)),FALSE,TRUE))</f>
        <v>1</v>
      </c>
      <c r="AE423" s="170" t="b">
        <f>IF(ISBLANK(GroupMember[[#This Row],[1. Identifiant interne d’exploitation agricole*]]),"",IF(ISERROR(MATCH(GroupMember[[#This Row],[1. Identifiant interne d’exploitation agricole*]],FarmUnit[1. Identifiant interne d’exploitation agricole*],0)),FALSE,TRUE))</f>
        <v>1</v>
      </c>
      <c r="AF423" s="11" t="str">
        <f t="shared" si="24"/>
        <v>KOUAKOU KOUAKOU MICHEL</v>
      </c>
      <c r="AG423" s="171" t="str">
        <f t="shared" si="25"/>
        <v>13/11/2021</v>
      </c>
      <c r="AH423" s="59">
        <f t="shared" si="27"/>
        <v>4</v>
      </c>
      <c r="AI423" s="57">
        <f t="shared" si="26"/>
        <v>0</v>
      </c>
    </row>
    <row r="424" spans="1:35" ht="13.5" x14ac:dyDescent="0.25">
      <c r="A424" s="160" t="s">
        <v>2042</v>
      </c>
      <c r="B424" s="160" t="s">
        <v>667</v>
      </c>
      <c r="C424" s="1" t="s">
        <v>2042</v>
      </c>
      <c r="D424" s="160" t="s">
        <v>1486</v>
      </c>
      <c r="E424" s="160" t="s">
        <v>669</v>
      </c>
      <c r="F424" s="160" t="s">
        <v>670</v>
      </c>
      <c r="G424" s="160" t="s">
        <v>671</v>
      </c>
      <c r="H424" s="161">
        <v>4</v>
      </c>
      <c r="I424" s="160" t="s">
        <v>3365</v>
      </c>
      <c r="J424" s="160">
        <v>1</v>
      </c>
      <c r="K424" s="161">
        <v>2021</v>
      </c>
      <c r="L424" s="169" t="s">
        <v>1809</v>
      </c>
      <c r="M424" s="169" t="s">
        <v>2043</v>
      </c>
      <c r="N424" s="162" t="s">
        <v>667</v>
      </c>
      <c r="O424" s="160" t="s">
        <v>667</v>
      </c>
      <c r="P424" s="160" t="s">
        <v>675</v>
      </c>
      <c r="Q424" s="163">
        <v>31131</v>
      </c>
      <c r="R424" s="160">
        <v>1</v>
      </c>
      <c r="S424" s="169"/>
      <c r="T424" s="169"/>
      <c r="U424" s="160"/>
      <c r="V424" s="160"/>
      <c r="W424" s="160"/>
      <c r="X424" s="161">
        <v>0</v>
      </c>
      <c r="Y424" s="161">
        <v>0</v>
      </c>
      <c r="Z424" s="164" t="s">
        <v>1488</v>
      </c>
      <c r="AA424" s="165">
        <v>2021</v>
      </c>
      <c r="AB424" s="165">
        <v>11</v>
      </c>
      <c r="AC424" s="165">
        <v>13</v>
      </c>
      <c r="AD424" s="170" t="b">
        <f>IF(ISBLANK(GroupMember[[#This Row],[1. Identifiant interne d’exploitation agricole*]]),"",IF(ISERROR(MATCH(GroupMember[[#This Row],[1. Identifiant interne d’exploitation agricole*]],CertifiedCrop[1. Identifiant interne d’exploitation agricole*],0)),FALSE,TRUE))</f>
        <v>1</v>
      </c>
      <c r="AE424" s="170" t="b">
        <f>IF(ISBLANK(GroupMember[[#This Row],[1. Identifiant interne d’exploitation agricole*]]),"",IF(ISERROR(MATCH(GroupMember[[#This Row],[1. Identifiant interne d’exploitation agricole*]],FarmUnit[1. Identifiant interne d’exploitation agricole*],0)),FALSE,TRUE))</f>
        <v>1</v>
      </c>
      <c r="AF424" s="11" t="str">
        <f t="shared" si="24"/>
        <v>DOUO TIA FRANCIS</v>
      </c>
      <c r="AG424" s="171" t="str">
        <f t="shared" si="25"/>
        <v>13/11/2021</v>
      </c>
      <c r="AH424" s="59">
        <f t="shared" si="27"/>
        <v>4</v>
      </c>
      <c r="AI424" s="57">
        <f t="shared" si="26"/>
        <v>0</v>
      </c>
    </row>
    <row r="425" spans="1:35" ht="13.5" x14ac:dyDescent="0.25">
      <c r="A425" s="160" t="s">
        <v>2044</v>
      </c>
      <c r="B425" s="160" t="s">
        <v>667</v>
      </c>
      <c r="C425" s="160" t="s">
        <v>2044</v>
      </c>
      <c r="D425" s="160" t="s">
        <v>1486</v>
      </c>
      <c r="E425" s="160" t="s">
        <v>669</v>
      </c>
      <c r="F425" s="160" t="s">
        <v>670</v>
      </c>
      <c r="G425" s="160" t="s">
        <v>671</v>
      </c>
      <c r="H425" s="161">
        <v>4</v>
      </c>
      <c r="I425" s="160" t="s">
        <v>3365</v>
      </c>
      <c r="J425" s="160">
        <v>1</v>
      </c>
      <c r="K425" s="161">
        <v>2021</v>
      </c>
      <c r="L425" s="169" t="s">
        <v>1409</v>
      </c>
      <c r="M425" s="169" t="s">
        <v>2045</v>
      </c>
      <c r="N425" s="162" t="s">
        <v>2046</v>
      </c>
      <c r="O425" s="160" t="s">
        <v>667</v>
      </c>
      <c r="P425" s="160" t="s">
        <v>675</v>
      </c>
      <c r="Q425" s="163">
        <v>29529</v>
      </c>
      <c r="R425" s="160">
        <v>4</v>
      </c>
      <c r="S425" s="169"/>
      <c r="T425" s="169"/>
      <c r="U425" s="160"/>
      <c r="V425" s="160"/>
      <c r="W425" s="160"/>
      <c r="X425" s="161">
        <v>0</v>
      </c>
      <c r="Y425" s="161">
        <v>0</v>
      </c>
      <c r="Z425" s="164" t="s">
        <v>1488</v>
      </c>
      <c r="AA425" s="165">
        <v>2021</v>
      </c>
      <c r="AB425" s="165">
        <v>11</v>
      </c>
      <c r="AC425" s="165">
        <v>13</v>
      </c>
      <c r="AD425" s="170" t="b">
        <f>IF(ISBLANK(GroupMember[[#This Row],[1. Identifiant interne d’exploitation agricole*]]),"",IF(ISERROR(MATCH(GroupMember[[#This Row],[1. Identifiant interne d’exploitation agricole*]],CertifiedCrop[1. Identifiant interne d’exploitation agricole*],0)),FALSE,TRUE))</f>
        <v>1</v>
      </c>
      <c r="AE425" s="170" t="b">
        <f>IF(ISBLANK(GroupMember[[#This Row],[1. Identifiant interne d’exploitation agricole*]]),"",IF(ISERROR(MATCH(GroupMember[[#This Row],[1. Identifiant interne d’exploitation agricole*]],FarmUnit[1. Identifiant interne d’exploitation agricole*],0)),FALSE,TRUE))</f>
        <v>1</v>
      </c>
      <c r="AF425" s="11" t="str">
        <f t="shared" si="24"/>
        <v>VEHI GOUESSE OLIVIER</v>
      </c>
      <c r="AG425" s="171" t="str">
        <f t="shared" si="25"/>
        <v>13/11/2021</v>
      </c>
      <c r="AH425" s="59">
        <f t="shared" si="27"/>
        <v>4</v>
      </c>
      <c r="AI425" s="57">
        <f t="shared" si="26"/>
        <v>0</v>
      </c>
    </row>
    <row r="426" spans="1:35" ht="13.5" x14ac:dyDescent="0.25">
      <c r="A426" s="160" t="s">
        <v>2047</v>
      </c>
      <c r="B426" s="160" t="s">
        <v>667</v>
      </c>
      <c r="C426" s="1" t="s">
        <v>2047</v>
      </c>
      <c r="D426" s="160" t="s">
        <v>1486</v>
      </c>
      <c r="E426" s="160" t="s">
        <v>669</v>
      </c>
      <c r="F426" s="160" t="s">
        <v>670</v>
      </c>
      <c r="G426" s="160" t="s">
        <v>671</v>
      </c>
      <c r="H426" s="161">
        <v>5</v>
      </c>
      <c r="I426" s="160" t="s">
        <v>3365</v>
      </c>
      <c r="J426" s="160">
        <v>1</v>
      </c>
      <c r="K426" s="161">
        <v>2021</v>
      </c>
      <c r="L426" s="169" t="s">
        <v>790</v>
      </c>
      <c r="M426" s="169" t="s">
        <v>1551</v>
      </c>
      <c r="N426" s="162" t="s">
        <v>667</v>
      </c>
      <c r="O426" s="160" t="s">
        <v>667</v>
      </c>
      <c r="P426" s="160" t="s">
        <v>675</v>
      </c>
      <c r="Q426" s="163">
        <v>26246</v>
      </c>
      <c r="R426" s="160">
        <v>1</v>
      </c>
      <c r="S426" s="169"/>
      <c r="T426" s="169"/>
      <c r="U426" s="160"/>
      <c r="V426" s="160"/>
      <c r="W426" s="160"/>
      <c r="X426" s="161">
        <v>0</v>
      </c>
      <c r="Y426" s="161">
        <v>0</v>
      </c>
      <c r="Z426" s="164" t="s">
        <v>1488</v>
      </c>
      <c r="AA426" s="165">
        <v>2021</v>
      </c>
      <c r="AB426" s="165">
        <v>11</v>
      </c>
      <c r="AC426" s="165">
        <v>14</v>
      </c>
      <c r="AD426" s="170" t="b">
        <f>IF(ISBLANK(GroupMember[[#This Row],[1. Identifiant interne d’exploitation agricole*]]),"",IF(ISERROR(MATCH(GroupMember[[#This Row],[1. Identifiant interne d’exploitation agricole*]],CertifiedCrop[1. Identifiant interne d’exploitation agricole*],0)),FALSE,TRUE))</f>
        <v>1</v>
      </c>
      <c r="AE426" s="170" t="b">
        <f>IF(ISBLANK(GroupMember[[#This Row],[1. Identifiant interne d’exploitation agricole*]]),"",IF(ISERROR(MATCH(GroupMember[[#This Row],[1. Identifiant interne d’exploitation agricole*]],FarmUnit[1. Identifiant interne d’exploitation agricole*],0)),FALSE,TRUE))</f>
        <v>1</v>
      </c>
      <c r="AF426" s="11" t="str">
        <f t="shared" si="24"/>
        <v>LOUA RENE</v>
      </c>
      <c r="AG426" s="171" t="str">
        <f t="shared" si="25"/>
        <v>14/11/2021</v>
      </c>
      <c r="AH426" s="59">
        <f t="shared" si="27"/>
        <v>3</v>
      </c>
      <c r="AI426" s="57">
        <f t="shared" si="26"/>
        <v>0</v>
      </c>
    </row>
    <row r="427" spans="1:35" ht="13.5" x14ac:dyDescent="0.25">
      <c r="A427" s="160" t="s">
        <v>2048</v>
      </c>
      <c r="B427" s="160" t="s">
        <v>667</v>
      </c>
      <c r="C427" s="160" t="s">
        <v>2048</v>
      </c>
      <c r="D427" s="160" t="s">
        <v>1486</v>
      </c>
      <c r="E427" s="160" t="s">
        <v>669</v>
      </c>
      <c r="F427" s="160" t="s">
        <v>670</v>
      </c>
      <c r="G427" s="160" t="s">
        <v>671</v>
      </c>
      <c r="H427" s="161">
        <v>4.5</v>
      </c>
      <c r="I427" s="160" t="s">
        <v>3365</v>
      </c>
      <c r="J427" s="160">
        <v>1</v>
      </c>
      <c r="K427" s="161">
        <v>2021</v>
      </c>
      <c r="L427" s="169" t="s">
        <v>1703</v>
      </c>
      <c r="M427" s="169" t="s">
        <v>2049</v>
      </c>
      <c r="N427" s="162" t="s">
        <v>667</v>
      </c>
      <c r="O427" s="160" t="s">
        <v>667</v>
      </c>
      <c r="P427" s="160" t="s">
        <v>675</v>
      </c>
      <c r="Q427" s="163">
        <v>33181</v>
      </c>
      <c r="R427" s="160">
        <v>3</v>
      </c>
      <c r="S427" s="169"/>
      <c r="T427" s="169"/>
      <c r="U427" s="160"/>
      <c r="V427" s="160"/>
      <c r="W427" s="160"/>
      <c r="X427" s="161">
        <v>0</v>
      </c>
      <c r="Y427" s="161">
        <v>0</v>
      </c>
      <c r="Z427" s="164" t="s">
        <v>1488</v>
      </c>
      <c r="AA427" s="165">
        <v>2021</v>
      </c>
      <c r="AB427" s="165">
        <v>11</v>
      </c>
      <c r="AC427" s="165">
        <v>14</v>
      </c>
      <c r="AD427" s="170" t="b">
        <f>IF(ISBLANK(GroupMember[[#This Row],[1. Identifiant interne d’exploitation agricole*]]),"",IF(ISERROR(MATCH(GroupMember[[#This Row],[1. Identifiant interne d’exploitation agricole*]],CertifiedCrop[1. Identifiant interne d’exploitation agricole*],0)),FALSE,TRUE))</f>
        <v>1</v>
      </c>
      <c r="AE427" s="170" t="b">
        <f>IF(ISBLANK(GroupMember[[#This Row],[1. Identifiant interne d’exploitation agricole*]]),"",IF(ISERROR(MATCH(GroupMember[[#This Row],[1. Identifiant interne d’exploitation agricole*]],FarmUnit[1. Identifiant interne d’exploitation agricole*],0)),FALSE,TRUE))</f>
        <v>1</v>
      </c>
      <c r="AF427" s="11" t="str">
        <f t="shared" si="24"/>
        <v>GAGBE NARCISE</v>
      </c>
      <c r="AG427" s="171" t="str">
        <f t="shared" si="25"/>
        <v>14/11/2021</v>
      </c>
      <c r="AH427" s="59">
        <f t="shared" si="27"/>
        <v>3</v>
      </c>
      <c r="AI427" s="57">
        <f t="shared" si="26"/>
        <v>0</v>
      </c>
    </row>
    <row r="428" spans="1:35" ht="13.5" x14ac:dyDescent="0.25">
      <c r="A428" s="160" t="s">
        <v>2050</v>
      </c>
      <c r="B428" s="160" t="s">
        <v>667</v>
      </c>
      <c r="C428" s="1" t="s">
        <v>2050</v>
      </c>
      <c r="D428" s="160" t="s">
        <v>1486</v>
      </c>
      <c r="E428" s="160" t="s">
        <v>669</v>
      </c>
      <c r="F428" s="160" t="s">
        <v>670</v>
      </c>
      <c r="G428" s="160" t="s">
        <v>671</v>
      </c>
      <c r="H428" s="161">
        <v>4</v>
      </c>
      <c r="I428" s="160" t="s">
        <v>3365</v>
      </c>
      <c r="J428" s="160">
        <v>1</v>
      </c>
      <c r="K428" s="161">
        <v>2021</v>
      </c>
      <c r="L428" s="169" t="s">
        <v>1578</v>
      </c>
      <c r="M428" s="169" t="s">
        <v>2051</v>
      </c>
      <c r="N428" s="162" t="s">
        <v>667</v>
      </c>
      <c r="O428" s="160" t="s">
        <v>667</v>
      </c>
      <c r="P428" s="160" t="s">
        <v>675</v>
      </c>
      <c r="Q428" s="163">
        <v>30295</v>
      </c>
      <c r="R428" s="160">
        <v>1</v>
      </c>
      <c r="S428" s="169"/>
      <c r="T428" s="169"/>
      <c r="U428" s="160"/>
      <c r="V428" s="160"/>
      <c r="W428" s="160"/>
      <c r="X428" s="161">
        <v>0</v>
      </c>
      <c r="Y428" s="161">
        <v>0</v>
      </c>
      <c r="Z428" s="164" t="s">
        <v>1488</v>
      </c>
      <c r="AA428" s="165">
        <v>2021</v>
      </c>
      <c r="AB428" s="165">
        <v>11</v>
      </c>
      <c r="AC428" s="165">
        <v>14</v>
      </c>
      <c r="AD428" s="170" t="b">
        <f>IF(ISBLANK(GroupMember[[#This Row],[1. Identifiant interne d’exploitation agricole*]]),"",IF(ISERROR(MATCH(GroupMember[[#This Row],[1. Identifiant interne d’exploitation agricole*]],CertifiedCrop[1. Identifiant interne d’exploitation agricole*],0)),FALSE,TRUE))</f>
        <v>1</v>
      </c>
      <c r="AE428" s="170" t="b">
        <f>IF(ISBLANK(GroupMember[[#This Row],[1. Identifiant interne d’exploitation agricole*]]),"",IF(ISERROR(MATCH(GroupMember[[#This Row],[1. Identifiant interne d’exploitation agricole*]],FarmUnit[1. Identifiant interne d’exploitation agricole*],0)),FALSE,TRUE))</f>
        <v>1</v>
      </c>
      <c r="AF428" s="11" t="str">
        <f t="shared" si="24"/>
        <v>YARA GRAH</v>
      </c>
      <c r="AG428" s="171" t="str">
        <f t="shared" si="25"/>
        <v>14/11/2021</v>
      </c>
      <c r="AH428" s="59">
        <f t="shared" si="27"/>
        <v>3</v>
      </c>
      <c r="AI428" s="57">
        <f t="shared" si="26"/>
        <v>0</v>
      </c>
    </row>
    <row r="429" spans="1:35" ht="13.5" x14ac:dyDescent="0.25">
      <c r="A429" s="160" t="s">
        <v>2052</v>
      </c>
      <c r="B429" s="160" t="s">
        <v>667</v>
      </c>
      <c r="C429" s="160" t="s">
        <v>2052</v>
      </c>
      <c r="D429" s="160" t="s">
        <v>1486</v>
      </c>
      <c r="E429" s="160" t="s">
        <v>669</v>
      </c>
      <c r="F429" s="160" t="s">
        <v>670</v>
      </c>
      <c r="G429" s="160" t="s">
        <v>671</v>
      </c>
      <c r="H429" s="161">
        <v>5</v>
      </c>
      <c r="I429" s="160" t="s">
        <v>3365</v>
      </c>
      <c r="J429" s="160">
        <v>1</v>
      </c>
      <c r="K429" s="161">
        <v>2021</v>
      </c>
      <c r="L429" s="169" t="s">
        <v>2053</v>
      </c>
      <c r="M429" s="169" t="s">
        <v>2054</v>
      </c>
      <c r="N429" s="162" t="s">
        <v>2055</v>
      </c>
      <c r="O429" s="160" t="s">
        <v>667</v>
      </c>
      <c r="P429" s="160" t="s">
        <v>675</v>
      </c>
      <c r="Q429" s="163">
        <v>32540</v>
      </c>
      <c r="R429" s="160">
        <v>2</v>
      </c>
      <c r="S429" s="169"/>
      <c r="T429" s="169"/>
      <c r="U429" s="160"/>
      <c r="V429" s="160"/>
      <c r="W429" s="160"/>
      <c r="X429" s="161">
        <v>0</v>
      </c>
      <c r="Y429" s="161">
        <v>0</v>
      </c>
      <c r="Z429" s="164" t="s">
        <v>1488</v>
      </c>
      <c r="AA429" s="165">
        <v>2021</v>
      </c>
      <c r="AB429" s="165">
        <v>11</v>
      </c>
      <c r="AC429" s="165">
        <v>15</v>
      </c>
      <c r="AD429" s="170" t="b">
        <f>IF(ISBLANK(GroupMember[[#This Row],[1. Identifiant interne d’exploitation agricole*]]),"",IF(ISERROR(MATCH(GroupMember[[#This Row],[1. Identifiant interne d’exploitation agricole*]],CertifiedCrop[1. Identifiant interne d’exploitation agricole*],0)),FALSE,TRUE))</f>
        <v>1</v>
      </c>
      <c r="AE429" s="170" t="b">
        <f>IF(ISBLANK(GroupMember[[#This Row],[1. Identifiant interne d’exploitation agricole*]]),"",IF(ISERROR(MATCH(GroupMember[[#This Row],[1. Identifiant interne d’exploitation agricole*]],FarmUnit[1. Identifiant interne d’exploitation agricole*],0)),FALSE,TRUE))</f>
        <v>1</v>
      </c>
      <c r="AF429" s="11" t="str">
        <f t="shared" si="24"/>
        <v>GRAH  ALO ALPHONSE</v>
      </c>
      <c r="AG429" s="171" t="str">
        <f t="shared" si="25"/>
        <v>15/11/2021</v>
      </c>
      <c r="AH429" s="59">
        <f t="shared" si="27"/>
        <v>3</v>
      </c>
      <c r="AI429" s="57">
        <f t="shared" si="26"/>
        <v>0</v>
      </c>
    </row>
    <row r="430" spans="1:35" ht="13.5" x14ac:dyDescent="0.25">
      <c r="A430" s="160" t="s">
        <v>2056</v>
      </c>
      <c r="B430" s="160" t="s">
        <v>667</v>
      </c>
      <c r="C430" s="1" t="s">
        <v>2056</v>
      </c>
      <c r="D430" s="160" t="s">
        <v>1486</v>
      </c>
      <c r="E430" s="160" t="s">
        <v>669</v>
      </c>
      <c r="F430" s="160" t="s">
        <v>670</v>
      </c>
      <c r="G430" s="160" t="s">
        <v>671</v>
      </c>
      <c r="H430" s="161">
        <v>4</v>
      </c>
      <c r="I430" s="160" t="s">
        <v>3365</v>
      </c>
      <c r="J430" s="160">
        <v>1</v>
      </c>
      <c r="K430" s="161">
        <v>2021</v>
      </c>
      <c r="L430" s="169" t="s">
        <v>2057</v>
      </c>
      <c r="M430" s="169" t="s">
        <v>2058</v>
      </c>
      <c r="N430" s="162" t="s">
        <v>667</v>
      </c>
      <c r="O430" s="160" t="s">
        <v>667</v>
      </c>
      <c r="P430" s="160" t="s">
        <v>675</v>
      </c>
      <c r="Q430" s="163">
        <v>31413</v>
      </c>
      <c r="R430" s="160">
        <v>2</v>
      </c>
      <c r="S430" s="169"/>
      <c r="T430" s="169"/>
      <c r="U430" s="160"/>
      <c r="V430" s="160"/>
      <c r="W430" s="160"/>
      <c r="X430" s="161">
        <v>0</v>
      </c>
      <c r="Y430" s="161">
        <v>0</v>
      </c>
      <c r="Z430" s="164" t="s">
        <v>1488</v>
      </c>
      <c r="AA430" s="165">
        <v>2021</v>
      </c>
      <c r="AB430" s="165">
        <v>11</v>
      </c>
      <c r="AC430" s="165">
        <v>15</v>
      </c>
      <c r="AD430" s="170" t="b">
        <f>IF(ISBLANK(GroupMember[[#This Row],[1. Identifiant interne d’exploitation agricole*]]),"",IF(ISERROR(MATCH(GroupMember[[#This Row],[1. Identifiant interne d’exploitation agricole*]],CertifiedCrop[1. Identifiant interne d’exploitation agricole*],0)),FALSE,TRUE))</f>
        <v>1</v>
      </c>
      <c r="AE430" s="170" t="b">
        <f>IF(ISBLANK(GroupMember[[#This Row],[1. Identifiant interne d’exploitation agricole*]]),"",IF(ISERROR(MATCH(GroupMember[[#This Row],[1. Identifiant interne d’exploitation agricole*]],FarmUnit[1. Identifiant interne d’exploitation agricole*],0)),FALSE,TRUE))</f>
        <v>1</v>
      </c>
      <c r="AF430" s="11" t="str">
        <f t="shared" si="24"/>
        <v>GOUEH  FERDINAND</v>
      </c>
      <c r="AG430" s="171" t="str">
        <f t="shared" si="25"/>
        <v>15/11/2021</v>
      </c>
      <c r="AH430" s="59">
        <f t="shared" si="27"/>
        <v>3</v>
      </c>
      <c r="AI430" s="57">
        <f t="shared" si="26"/>
        <v>0</v>
      </c>
    </row>
    <row r="431" spans="1:35" ht="13.5" x14ac:dyDescent="0.25">
      <c r="A431" s="160" t="s">
        <v>2059</v>
      </c>
      <c r="B431" s="160" t="s">
        <v>667</v>
      </c>
      <c r="C431" s="160" t="s">
        <v>2059</v>
      </c>
      <c r="D431" s="160" t="s">
        <v>1486</v>
      </c>
      <c r="E431" s="160" t="s">
        <v>669</v>
      </c>
      <c r="F431" s="160" t="s">
        <v>670</v>
      </c>
      <c r="G431" s="160" t="s">
        <v>671</v>
      </c>
      <c r="H431" s="161">
        <v>4</v>
      </c>
      <c r="I431" s="160" t="s">
        <v>3365</v>
      </c>
      <c r="J431" s="160">
        <v>1</v>
      </c>
      <c r="K431" s="161">
        <v>2021</v>
      </c>
      <c r="L431" s="169" t="s">
        <v>1822</v>
      </c>
      <c r="M431" s="169" t="s">
        <v>1813</v>
      </c>
      <c r="N431" s="162" t="s">
        <v>2060</v>
      </c>
      <c r="O431" s="160" t="s">
        <v>667</v>
      </c>
      <c r="P431" s="160" t="s">
        <v>675</v>
      </c>
      <c r="Q431" s="163">
        <v>29168</v>
      </c>
      <c r="R431" s="160">
        <v>3</v>
      </c>
      <c r="S431" s="169"/>
      <c r="T431" s="169"/>
      <c r="U431" s="160"/>
      <c r="V431" s="160"/>
      <c r="W431" s="160"/>
      <c r="X431" s="161">
        <v>0</v>
      </c>
      <c r="Y431" s="161">
        <v>0</v>
      </c>
      <c r="Z431" s="164" t="s">
        <v>1488</v>
      </c>
      <c r="AA431" s="165">
        <v>2021</v>
      </c>
      <c r="AB431" s="165">
        <v>11</v>
      </c>
      <c r="AC431" s="165">
        <v>15</v>
      </c>
      <c r="AD431" s="170" t="b">
        <f>IF(ISBLANK(GroupMember[[#This Row],[1. Identifiant interne d’exploitation agricole*]]),"",IF(ISERROR(MATCH(GroupMember[[#This Row],[1. Identifiant interne d’exploitation agricole*]],CertifiedCrop[1. Identifiant interne d’exploitation agricole*],0)),FALSE,TRUE))</f>
        <v>1</v>
      </c>
      <c r="AE431" s="170" t="b">
        <f>IF(ISBLANK(GroupMember[[#This Row],[1. Identifiant interne d’exploitation agricole*]]),"",IF(ISERROR(MATCH(GroupMember[[#This Row],[1. Identifiant interne d’exploitation agricole*]],FarmUnit[1. Identifiant interne d’exploitation agricole*],0)),FALSE,TRUE))</f>
        <v>1</v>
      </c>
      <c r="AF431" s="11" t="str">
        <f t="shared" si="24"/>
        <v>VEHI  OLIVIER</v>
      </c>
      <c r="AG431" s="171" t="str">
        <f t="shared" si="25"/>
        <v>15/11/2021</v>
      </c>
      <c r="AH431" s="59">
        <f t="shared" si="27"/>
        <v>3</v>
      </c>
      <c r="AI431" s="57">
        <f t="shared" si="26"/>
        <v>0</v>
      </c>
    </row>
    <row r="432" spans="1:35" ht="13.5" x14ac:dyDescent="0.25">
      <c r="A432" s="160" t="s">
        <v>2061</v>
      </c>
      <c r="B432" s="160" t="s">
        <v>667</v>
      </c>
      <c r="C432" s="1" t="s">
        <v>2061</v>
      </c>
      <c r="D432" s="160" t="s">
        <v>1009</v>
      </c>
      <c r="E432" s="160" t="s">
        <v>669</v>
      </c>
      <c r="F432" s="160" t="s">
        <v>670</v>
      </c>
      <c r="G432" s="160" t="s">
        <v>671</v>
      </c>
      <c r="H432" s="161">
        <v>4</v>
      </c>
      <c r="I432" s="160" t="s">
        <v>3365</v>
      </c>
      <c r="J432" s="160">
        <v>1</v>
      </c>
      <c r="K432" s="161">
        <v>2021</v>
      </c>
      <c r="L432" s="169" t="s">
        <v>2062</v>
      </c>
      <c r="M432" s="169" t="s">
        <v>2063</v>
      </c>
      <c r="N432" s="162" t="s">
        <v>667</v>
      </c>
      <c r="O432" s="160" t="s">
        <v>667</v>
      </c>
      <c r="P432" s="160" t="s">
        <v>675</v>
      </c>
      <c r="Q432" s="163" t="s">
        <v>2064</v>
      </c>
      <c r="R432" s="160">
        <v>4</v>
      </c>
      <c r="S432" s="169"/>
      <c r="T432" s="169"/>
      <c r="U432" s="160"/>
      <c r="V432" s="160"/>
      <c r="W432" s="160"/>
      <c r="X432" s="161">
        <v>0</v>
      </c>
      <c r="Y432" s="161">
        <v>0</v>
      </c>
      <c r="Z432" s="164" t="s">
        <v>1488</v>
      </c>
      <c r="AA432" s="165">
        <v>2021</v>
      </c>
      <c r="AB432" s="165">
        <v>11</v>
      </c>
      <c r="AC432" s="165">
        <v>16</v>
      </c>
      <c r="AD432" s="170" t="b">
        <f>IF(ISBLANK(GroupMember[[#This Row],[1. Identifiant interne d’exploitation agricole*]]),"",IF(ISERROR(MATCH(GroupMember[[#This Row],[1. Identifiant interne d’exploitation agricole*]],CertifiedCrop[1. Identifiant interne d’exploitation agricole*],0)),FALSE,TRUE))</f>
        <v>1</v>
      </c>
      <c r="AE432" s="170" t="b">
        <f>IF(ISBLANK(GroupMember[[#This Row],[1. Identifiant interne d’exploitation agricole*]]),"",IF(ISERROR(MATCH(GroupMember[[#This Row],[1. Identifiant interne d’exploitation agricole*]],FarmUnit[1. Identifiant interne d’exploitation agricole*],0)),FALSE,TRUE))</f>
        <v>1</v>
      </c>
      <c r="AF432" s="11" t="str">
        <f t="shared" si="24"/>
        <v>BELEM SEIDOU</v>
      </c>
      <c r="AG432" s="171" t="str">
        <f t="shared" si="25"/>
        <v>16/11/2021</v>
      </c>
      <c r="AH432" s="59">
        <f t="shared" si="27"/>
        <v>4</v>
      </c>
      <c r="AI432" s="57">
        <f t="shared" si="26"/>
        <v>0</v>
      </c>
    </row>
    <row r="433" spans="1:35" ht="13.5" x14ac:dyDescent="0.25">
      <c r="A433" s="160" t="s">
        <v>2065</v>
      </c>
      <c r="B433" s="160" t="s">
        <v>667</v>
      </c>
      <c r="C433" s="160" t="s">
        <v>2065</v>
      </c>
      <c r="D433" s="160" t="s">
        <v>1009</v>
      </c>
      <c r="E433" s="160" t="s">
        <v>669</v>
      </c>
      <c r="F433" s="160" t="s">
        <v>670</v>
      </c>
      <c r="G433" s="160" t="s">
        <v>671</v>
      </c>
      <c r="H433" s="161">
        <v>5</v>
      </c>
      <c r="I433" s="160" t="s">
        <v>3365</v>
      </c>
      <c r="J433" s="160">
        <v>1</v>
      </c>
      <c r="K433" s="161">
        <v>2021</v>
      </c>
      <c r="L433" s="169" t="s">
        <v>672</v>
      </c>
      <c r="M433" s="169" t="s">
        <v>1592</v>
      </c>
      <c r="N433" s="162" t="s">
        <v>667</v>
      </c>
      <c r="O433" s="160" t="s">
        <v>667</v>
      </c>
      <c r="P433" s="160" t="s">
        <v>675</v>
      </c>
      <c r="Q433" s="163" t="s">
        <v>667</v>
      </c>
      <c r="R433" s="160">
        <v>3</v>
      </c>
      <c r="S433" s="169"/>
      <c r="T433" s="169"/>
      <c r="U433" s="160"/>
      <c r="V433" s="160"/>
      <c r="W433" s="160"/>
      <c r="X433" s="161">
        <v>0</v>
      </c>
      <c r="Y433" s="161">
        <v>0</v>
      </c>
      <c r="Z433" s="164" t="s">
        <v>1488</v>
      </c>
      <c r="AA433" s="165">
        <v>2021</v>
      </c>
      <c r="AB433" s="165">
        <v>11</v>
      </c>
      <c r="AC433" s="165">
        <v>16</v>
      </c>
      <c r="AD433" s="170" t="b">
        <f>IF(ISBLANK(GroupMember[[#This Row],[1. Identifiant interne d’exploitation agricole*]]),"",IF(ISERROR(MATCH(GroupMember[[#This Row],[1. Identifiant interne d’exploitation agricole*]],CertifiedCrop[1. Identifiant interne d’exploitation agricole*],0)),FALSE,TRUE))</f>
        <v>1</v>
      </c>
      <c r="AE433" s="170" t="b">
        <f>IF(ISBLANK(GroupMember[[#This Row],[1. Identifiant interne d’exploitation agricole*]]),"",IF(ISERROR(MATCH(GroupMember[[#This Row],[1. Identifiant interne d’exploitation agricole*]],FarmUnit[1. Identifiant interne d’exploitation agricole*],0)),FALSE,TRUE))</f>
        <v>1</v>
      </c>
      <c r="AF433" s="11" t="str">
        <f t="shared" si="24"/>
        <v>BAKAYOKO SOPOUDE</v>
      </c>
      <c r="AG433" s="171" t="str">
        <f t="shared" si="25"/>
        <v>16/11/2021</v>
      </c>
      <c r="AH433" s="59">
        <f t="shared" si="27"/>
        <v>4</v>
      </c>
      <c r="AI433" s="57">
        <f t="shared" si="26"/>
        <v>0</v>
      </c>
    </row>
    <row r="434" spans="1:35" ht="13.5" x14ac:dyDescent="0.25">
      <c r="A434" s="160" t="s">
        <v>2066</v>
      </c>
      <c r="B434" s="160" t="s">
        <v>667</v>
      </c>
      <c r="C434" s="1" t="s">
        <v>2066</v>
      </c>
      <c r="D434" s="160" t="s">
        <v>1009</v>
      </c>
      <c r="E434" s="160" t="s">
        <v>669</v>
      </c>
      <c r="F434" s="160" t="s">
        <v>670</v>
      </c>
      <c r="G434" s="160" t="s">
        <v>671</v>
      </c>
      <c r="H434" s="161">
        <v>4</v>
      </c>
      <c r="I434" s="160" t="s">
        <v>3365</v>
      </c>
      <c r="J434" s="160">
        <v>1</v>
      </c>
      <c r="K434" s="161">
        <v>2021</v>
      </c>
      <c r="L434" s="169" t="s">
        <v>1758</v>
      </c>
      <c r="M434" s="169" t="s">
        <v>2067</v>
      </c>
      <c r="N434" s="162" t="s">
        <v>667</v>
      </c>
      <c r="O434" s="160" t="s">
        <v>667</v>
      </c>
      <c r="P434" s="160" t="s">
        <v>675</v>
      </c>
      <c r="Q434" s="163">
        <v>30060</v>
      </c>
      <c r="R434" s="160">
        <v>2</v>
      </c>
      <c r="S434" s="169"/>
      <c r="T434" s="169"/>
      <c r="U434" s="160"/>
      <c r="V434" s="160"/>
      <c r="W434" s="160"/>
      <c r="X434" s="161">
        <v>0</v>
      </c>
      <c r="Y434" s="161">
        <v>0</v>
      </c>
      <c r="Z434" s="164" t="s">
        <v>1488</v>
      </c>
      <c r="AA434" s="165">
        <v>2021</v>
      </c>
      <c r="AB434" s="165">
        <v>11</v>
      </c>
      <c r="AC434" s="165">
        <v>16</v>
      </c>
      <c r="AD434" s="170" t="b">
        <f>IF(ISBLANK(GroupMember[[#This Row],[1. Identifiant interne d’exploitation agricole*]]),"",IF(ISERROR(MATCH(GroupMember[[#This Row],[1. Identifiant interne d’exploitation agricole*]],CertifiedCrop[1. Identifiant interne d’exploitation agricole*],0)),FALSE,TRUE))</f>
        <v>1</v>
      </c>
      <c r="AE434" s="170" t="b">
        <f>IF(ISBLANK(GroupMember[[#This Row],[1. Identifiant interne d’exploitation agricole*]]),"",IF(ISERROR(MATCH(GroupMember[[#This Row],[1. Identifiant interne d’exploitation agricole*]],FarmUnit[1. Identifiant interne d’exploitation agricole*],0)),FALSE,TRUE))</f>
        <v>1</v>
      </c>
      <c r="AF434" s="11" t="str">
        <f t="shared" si="24"/>
        <v>BABA TIA JEAN BAPTISTE</v>
      </c>
      <c r="AG434" s="171" t="str">
        <f t="shared" si="25"/>
        <v>16/11/2021</v>
      </c>
      <c r="AH434" s="59">
        <f t="shared" si="27"/>
        <v>4</v>
      </c>
      <c r="AI434" s="57">
        <f t="shared" si="26"/>
        <v>0</v>
      </c>
    </row>
    <row r="435" spans="1:35" ht="13.5" x14ac:dyDescent="0.25">
      <c r="A435" s="160" t="s">
        <v>2068</v>
      </c>
      <c r="B435" s="160" t="s">
        <v>667</v>
      </c>
      <c r="C435" s="160" t="s">
        <v>2068</v>
      </c>
      <c r="D435" s="160" t="s">
        <v>1009</v>
      </c>
      <c r="E435" s="160" t="s">
        <v>669</v>
      </c>
      <c r="F435" s="160" t="s">
        <v>670</v>
      </c>
      <c r="G435" s="160" t="s">
        <v>671</v>
      </c>
      <c r="H435" s="161">
        <v>4</v>
      </c>
      <c r="I435" s="160" t="s">
        <v>3365</v>
      </c>
      <c r="J435" s="160">
        <v>1</v>
      </c>
      <c r="K435" s="161">
        <v>2021</v>
      </c>
      <c r="L435" s="169" t="s">
        <v>689</v>
      </c>
      <c r="M435" s="169" t="s">
        <v>2069</v>
      </c>
      <c r="N435" s="162" t="s">
        <v>667</v>
      </c>
      <c r="O435" s="160" t="s">
        <v>667</v>
      </c>
      <c r="P435" s="160" t="s">
        <v>675</v>
      </c>
      <c r="Q435" s="163">
        <v>33148</v>
      </c>
      <c r="R435" s="160">
        <v>3</v>
      </c>
      <c r="S435" s="169"/>
      <c r="T435" s="169"/>
      <c r="U435" s="160"/>
      <c r="V435" s="160"/>
      <c r="W435" s="160"/>
      <c r="X435" s="161">
        <v>0</v>
      </c>
      <c r="Y435" s="161">
        <v>0</v>
      </c>
      <c r="Z435" s="164" t="s">
        <v>1488</v>
      </c>
      <c r="AA435" s="165">
        <v>2021</v>
      </c>
      <c r="AB435" s="165">
        <v>11</v>
      </c>
      <c r="AC435" s="165">
        <v>16</v>
      </c>
      <c r="AD435" s="170" t="b">
        <f>IF(ISBLANK(GroupMember[[#This Row],[1. Identifiant interne d’exploitation agricole*]]),"",IF(ISERROR(MATCH(GroupMember[[#This Row],[1. Identifiant interne d’exploitation agricole*]],CertifiedCrop[1. Identifiant interne d’exploitation agricole*],0)),FALSE,TRUE))</f>
        <v>1</v>
      </c>
      <c r="AE435" s="170" t="b">
        <f>IF(ISBLANK(GroupMember[[#This Row],[1. Identifiant interne d’exploitation agricole*]]),"",IF(ISERROR(MATCH(GroupMember[[#This Row],[1. Identifiant interne d’exploitation agricole*]],FarmUnit[1. Identifiant interne d’exploitation agricole*],0)),FALSE,TRUE))</f>
        <v>1</v>
      </c>
      <c r="AF435" s="11" t="str">
        <f t="shared" ref="AF435:AF498" si="28">IFERROR(CONCATENATE(L435," ",M435),"")</f>
        <v>DIOMANDE  BOUAKE</v>
      </c>
      <c r="AG435" s="171" t="str">
        <f t="shared" ref="AG435:AG498" si="29">CONCATENATE(AC435,"/",AB435,"/",AA435)</f>
        <v>16/11/2021</v>
      </c>
      <c r="AH435" s="59">
        <f t="shared" si="27"/>
        <v>4</v>
      </c>
      <c r="AI435" s="57">
        <f t="shared" ref="AI435:AI498" si="30">IF((X435+Y435/12)&lt;0,"",(X435+Y435/12))</f>
        <v>0</v>
      </c>
    </row>
    <row r="436" spans="1:35" ht="13.5" x14ac:dyDescent="0.25">
      <c r="A436" s="160" t="s">
        <v>2070</v>
      </c>
      <c r="B436" s="160" t="s">
        <v>667</v>
      </c>
      <c r="C436" s="1" t="s">
        <v>2070</v>
      </c>
      <c r="D436" s="160" t="s">
        <v>1009</v>
      </c>
      <c r="E436" s="160" t="s">
        <v>669</v>
      </c>
      <c r="F436" s="160" t="s">
        <v>670</v>
      </c>
      <c r="G436" s="160" t="s">
        <v>671</v>
      </c>
      <c r="H436" s="161">
        <v>6</v>
      </c>
      <c r="I436" s="160" t="s">
        <v>3365</v>
      </c>
      <c r="J436" s="160">
        <v>1</v>
      </c>
      <c r="K436" s="161">
        <v>2021</v>
      </c>
      <c r="L436" s="169" t="s">
        <v>689</v>
      </c>
      <c r="M436" s="169" t="s">
        <v>2071</v>
      </c>
      <c r="N436" s="162" t="s">
        <v>667</v>
      </c>
      <c r="O436" s="160" t="s">
        <v>667</v>
      </c>
      <c r="P436" s="160" t="s">
        <v>675</v>
      </c>
      <c r="Q436" s="163">
        <v>25699</v>
      </c>
      <c r="R436" s="160">
        <v>4</v>
      </c>
      <c r="S436" s="169"/>
      <c r="T436" s="169"/>
      <c r="U436" s="160"/>
      <c r="V436" s="160"/>
      <c r="W436" s="160"/>
      <c r="X436" s="161">
        <v>0</v>
      </c>
      <c r="Y436" s="161">
        <v>0</v>
      </c>
      <c r="Z436" s="164" t="s">
        <v>1488</v>
      </c>
      <c r="AA436" s="165">
        <v>2021</v>
      </c>
      <c r="AB436" s="165">
        <v>11</v>
      </c>
      <c r="AC436" s="165">
        <v>17</v>
      </c>
      <c r="AD436" s="170" t="b">
        <f>IF(ISBLANK(GroupMember[[#This Row],[1. Identifiant interne d’exploitation agricole*]]),"",IF(ISERROR(MATCH(GroupMember[[#This Row],[1. Identifiant interne d’exploitation agricole*]],CertifiedCrop[1. Identifiant interne d’exploitation agricole*],0)),FALSE,TRUE))</f>
        <v>1</v>
      </c>
      <c r="AE436" s="170" t="b">
        <f>IF(ISBLANK(GroupMember[[#This Row],[1. Identifiant interne d’exploitation agricole*]]),"",IF(ISERROR(MATCH(GroupMember[[#This Row],[1. Identifiant interne d’exploitation agricole*]],FarmUnit[1. Identifiant interne d’exploitation agricole*],0)),FALSE,TRUE))</f>
        <v>1</v>
      </c>
      <c r="AF436" s="11" t="str">
        <f t="shared" si="28"/>
        <v>DIOMANDE  INZA</v>
      </c>
      <c r="AG436" s="171" t="str">
        <f t="shared" si="29"/>
        <v>17/11/2021</v>
      </c>
      <c r="AH436" s="59">
        <f t="shared" si="27"/>
        <v>4</v>
      </c>
      <c r="AI436" s="57">
        <f t="shared" si="30"/>
        <v>0</v>
      </c>
    </row>
    <row r="437" spans="1:35" ht="13.5" x14ac:dyDescent="0.25">
      <c r="A437" s="160" t="s">
        <v>2072</v>
      </c>
      <c r="B437" s="160" t="s">
        <v>667</v>
      </c>
      <c r="C437" s="160" t="s">
        <v>2072</v>
      </c>
      <c r="D437" s="160" t="s">
        <v>1009</v>
      </c>
      <c r="E437" s="160" t="s">
        <v>669</v>
      </c>
      <c r="F437" s="160" t="s">
        <v>670</v>
      </c>
      <c r="G437" s="160" t="s">
        <v>671</v>
      </c>
      <c r="H437" s="161">
        <v>3</v>
      </c>
      <c r="I437" s="160" t="s">
        <v>3365</v>
      </c>
      <c r="J437" s="160">
        <v>1</v>
      </c>
      <c r="K437" s="161">
        <v>2021</v>
      </c>
      <c r="L437" s="169" t="s">
        <v>2073</v>
      </c>
      <c r="M437" s="169" t="s">
        <v>2074</v>
      </c>
      <c r="N437" s="162" t="s">
        <v>667</v>
      </c>
      <c r="O437" s="160" t="s">
        <v>667</v>
      </c>
      <c r="P437" s="160" t="s">
        <v>675</v>
      </c>
      <c r="Q437" s="163">
        <v>32519</v>
      </c>
      <c r="R437" s="160">
        <v>4</v>
      </c>
      <c r="S437" s="169"/>
      <c r="T437" s="169"/>
      <c r="U437" s="160"/>
      <c r="V437" s="160"/>
      <c r="W437" s="160"/>
      <c r="X437" s="161">
        <v>0</v>
      </c>
      <c r="Y437" s="161">
        <v>0</v>
      </c>
      <c r="Z437" s="164" t="s">
        <v>1488</v>
      </c>
      <c r="AA437" s="165">
        <v>2021</v>
      </c>
      <c r="AB437" s="165">
        <v>11</v>
      </c>
      <c r="AC437" s="165">
        <v>17</v>
      </c>
      <c r="AD437" s="170" t="b">
        <f>IF(ISBLANK(GroupMember[[#This Row],[1. Identifiant interne d’exploitation agricole*]]),"",IF(ISERROR(MATCH(GroupMember[[#This Row],[1. Identifiant interne d’exploitation agricole*]],CertifiedCrop[1. Identifiant interne d’exploitation agricole*],0)),FALSE,TRUE))</f>
        <v>1</v>
      </c>
      <c r="AE437" s="170" t="b">
        <f>IF(ISBLANK(GroupMember[[#This Row],[1. Identifiant interne d’exploitation agricole*]]),"",IF(ISERROR(MATCH(GroupMember[[#This Row],[1. Identifiant interne d’exploitation agricole*]],FarmUnit[1. Identifiant interne d’exploitation agricole*],0)),FALSE,TRUE))</f>
        <v>1</v>
      </c>
      <c r="AF437" s="11" t="str">
        <f t="shared" si="28"/>
        <v>OUEDRAOGO ADAMA</v>
      </c>
      <c r="AG437" s="171" t="str">
        <f t="shared" si="29"/>
        <v>17/11/2021</v>
      </c>
      <c r="AH437" s="59">
        <f t="shared" si="27"/>
        <v>4</v>
      </c>
      <c r="AI437" s="57">
        <f t="shared" si="30"/>
        <v>0</v>
      </c>
    </row>
    <row r="438" spans="1:35" ht="13.5" x14ac:dyDescent="0.25">
      <c r="A438" s="160" t="s">
        <v>2075</v>
      </c>
      <c r="B438" s="160" t="s">
        <v>667</v>
      </c>
      <c r="C438" s="1" t="s">
        <v>2075</v>
      </c>
      <c r="D438" s="160" t="s">
        <v>1009</v>
      </c>
      <c r="E438" s="160" t="s">
        <v>669</v>
      </c>
      <c r="F438" s="160" t="s">
        <v>670</v>
      </c>
      <c r="G438" s="160" t="s">
        <v>671</v>
      </c>
      <c r="H438" s="161">
        <v>4</v>
      </c>
      <c r="I438" s="160" t="s">
        <v>3365</v>
      </c>
      <c r="J438" s="160">
        <v>1</v>
      </c>
      <c r="K438" s="161">
        <v>2021</v>
      </c>
      <c r="L438" s="169" t="s">
        <v>2076</v>
      </c>
      <c r="M438" s="169" t="s">
        <v>2077</v>
      </c>
      <c r="N438" s="162" t="s">
        <v>667</v>
      </c>
      <c r="O438" s="160" t="s">
        <v>667</v>
      </c>
      <c r="P438" s="160" t="s">
        <v>675</v>
      </c>
      <c r="Q438" s="163">
        <v>31725</v>
      </c>
      <c r="R438" s="160">
        <v>2</v>
      </c>
      <c r="S438" s="169"/>
      <c r="T438" s="169"/>
      <c r="U438" s="160"/>
      <c r="V438" s="160"/>
      <c r="W438" s="160"/>
      <c r="X438" s="161">
        <v>0</v>
      </c>
      <c r="Y438" s="161">
        <v>0</v>
      </c>
      <c r="Z438" s="164" t="s">
        <v>1488</v>
      </c>
      <c r="AA438" s="165">
        <v>2021</v>
      </c>
      <c r="AB438" s="165">
        <v>11</v>
      </c>
      <c r="AC438" s="165">
        <v>17</v>
      </c>
      <c r="AD438" s="170" t="b">
        <f>IF(ISBLANK(GroupMember[[#This Row],[1. Identifiant interne d’exploitation agricole*]]),"",IF(ISERROR(MATCH(GroupMember[[#This Row],[1. Identifiant interne d’exploitation agricole*]],CertifiedCrop[1. Identifiant interne d’exploitation agricole*],0)),FALSE,TRUE))</f>
        <v>1</v>
      </c>
      <c r="AE438" s="170" t="b">
        <f>IF(ISBLANK(GroupMember[[#This Row],[1. Identifiant interne d’exploitation agricole*]]),"",IF(ISERROR(MATCH(GroupMember[[#This Row],[1. Identifiant interne d’exploitation agricole*]],FarmUnit[1. Identifiant interne d’exploitation agricole*],0)),FALSE,TRUE))</f>
        <v>1</v>
      </c>
      <c r="AF438" s="11" t="str">
        <f t="shared" si="28"/>
        <v>SAWADOGO HAROUNA</v>
      </c>
      <c r="AG438" s="171" t="str">
        <f t="shared" si="29"/>
        <v>17/11/2021</v>
      </c>
      <c r="AH438" s="59">
        <f t="shared" si="27"/>
        <v>4</v>
      </c>
      <c r="AI438" s="57">
        <f t="shared" si="30"/>
        <v>0</v>
      </c>
    </row>
    <row r="439" spans="1:35" ht="13.5" x14ac:dyDescent="0.25">
      <c r="A439" s="160" t="s">
        <v>2078</v>
      </c>
      <c r="B439" s="160" t="s">
        <v>667</v>
      </c>
      <c r="C439" s="160" t="s">
        <v>2078</v>
      </c>
      <c r="D439" s="160" t="s">
        <v>1009</v>
      </c>
      <c r="E439" s="160" t="s">
        <v>669</v>
      </c>
      <c r="F439" s="160" t="s">
        <v>670</v>
      </c>
      <c r="G439" s="160" t="s">
        <v>671</v>
      </c>
      <c r="H439" s="161">
        <v>5</v>
      </c>
      <c r="I439" s="160" t="s">
        <v>3365</v>
      </c>
      <c r="J439" s="160">
        <v>1</v>
      </c>
      <c r="K439" s="161">
        <v>2021</v>
      </c>
      <c r="L439" s="169" t="s">
        <v>2073</v>
      </c>
      <c r="M439" s="169" t="s">
        <v>2079</v>
      </c>
      <c r="N439" s="162" t="s">
        <v>667</v>
      </c>
      <c r="O439" s="160" t="s">
        <v>667</v>
      </c>
      <c r="P439" s="160" t="s">
        <v>675</v>
      </c>
      <c r="Q439" s="163">
        <v>30693</v>
      </c>
      <c r="R439" s="160">
        <v>4</v>
      </c>
      <c r="S439" s="169"/>
      <c r="T439" s="169"/>
      <c r="U439" s="160"/>
      <c r="V439" s="160"/>
      <c r="W439" s="160"/>
      <c r="X439" s="161">
        <v>0</v>
      </c>
      <c r="Y439" s="161">
        <v>0</v>
      </c>
      <c r="Z439" s="164" t="s">
        <v>1488</v>
      </c>
      <c r="AA439" s="165">
        <v>2021</v>
      </c>
      <c r="AB439" s="165">
        <v>11</v>
      </c>
      <c r="AC439" s="165">
        <v>17</v>
      </c>
      <c r="AD439" s="170" t="b">
        <f>IF(ISBLANK(GroupMember[[#This Row],[1. Identifiant interne d’exploitation agricole*]]),"",IF(ISERROR(MATCH(GroupMember[[#This Row],[1. Identifiant interne d’exploitation agricole*]],CertifiedCrop[1. Identifiant interne d’exploitation agricole*],0)),FALSE,TRUE))</f>
        <v>1</v>
      </c>
      <c r="AE439" s="170" t="b">
        <f>IF(ISBLANK(GroupMember[[#This Row],[1. Identifiant interne d’exploitation agricole*]]),"",IF(ISERROR(MATCH(GroupMember[[#This Row],[1. Identifiant interne d’exploitation agricole*]],FarmUnit[1. Identifiant interne d’exploitation agricole*],0)),FALSE,TRUE))</f>
        <v>1</v>
      </c>
      <c r="AF439" s="11" t="str">
        <f t="shared" si="28"/>
        <v>OUEDRAOGO ZAKARIA</v>
      </c>
      <c r="AG439" s="171" t="str">
        <f t="shared" si="29"/>
        <v>17/11/2021</v>
      </c>
      <c r="AH439" s="59">
        <f t="shared" si="27"/>
        <v>4</v>
      </c>
      <c r="AI439" s="57">
        <f t="shared" si="30"/>
        <v>0</v>
      </c>
    </row>
    <row r="440" spans="1:35" ht="13.5" x14ac:dyDescent="0.25">
      <c r="A440" s="160" t="s">
        <v>2080</v>
      </c>
      <c r="B440" s="160" t="s">
        <v>667</v>
      </c>
      <c r="C440" s="1" t="s">
        <v>2080</v>
      </c>
      <c r="D440" s="160" t="s">
        <v>1009</v>
      </c>
      <c r="E440" s="160" t="s">
        <v>669</v>
      </c>
      <c r="F440" s="160" t="s">
        <v>670</v>
      </c>
      <c r="G440" s="160" t="s">
        <v>671</v>
      </c>
      <c r="H440" s="161">
        <v>3</v>
      </c>
      <c r="I440" s="160" t="s">
        <v>3365</v>
      </c>
      <c r="J440" s="160">
        <v>1</v>
      </c>
      <c r="K440" s="161">
        <v>2021</v>
      </c>
      <c r="L440" s="169" t="s">
        <v>689</v>
      </c>
      <c r="M440" s="169" t="s">
        <v>937</v>
      </c>
      <c r="N440" s="162" t="s">
        <v>667</v>
      </c>
      <c r="O440" s="160" t="s">
        <v>667</v>
      </c>
      <c r="P440" s="160" t="s">
        <v>675</v>
      </c>
      <c r="Q440" s="163" t="s">
        <v>667</v>
      </c>
      <c r="R440" s="160">
        <v>4</v>
      </c>
      <c r="S440" s="169"/>
      <c r="T440" s="169"/>
      <c r="U440" s="160"/>
      <c r="V440" s="160"/>
      <c r="W440" s="160"/>
      <c r="X440" s="161">
        <v>0</v>
      </c>
      <c r="Y440" s="161">
        <v>0</v>
      </c>
      <c r="Z440" s="164" t="s">
        <v>1488</v>
      </c>
      <c r="AA440" s="165">
        <v>2021</v>
      </c>
      <c r="AB440" s="165">
        <v>11</v>
      </c>
      <c r="AC440" s="165">
        <v>18</v>
      </c>
      <c r="AD440" s="170" t="b">
        <f>IF(ISBLANK(GroupMember[[#This Row],[1. Identifiant interne d’exploitation agricole*]]),"",IF(ISERROR(MATCH(GroupMember[[#This Row],[1. Identifiant interne d’exploitation agricole*]],CertifiedCrop[1. Identifiant interne d’exploitation agricole*],0)),FALSE,TRUE))</f>
        <v>1</v>
      </c>
      <c r="AE440" s="170" t="b">
        <f>IF(ISBLANK(GroupMember[[#This Row],[1. Identifiant interne d’exploitation agricole*]]),"",IF(ISERROR(MATCH(GroupMember[[#This Row],[1. Identifiant interne d’exploitation agricole*]],FarmUnit[1. Identifiant interne d’exploitation agricole*],0)),FALSE,TRUE))</f>
        <v>1</v>
      </c>
      <c r="AF440" s="11" t="str">
        <f t="shared" si="28"/>
        <v>DIOMANDE  KESSE</v>
      </c>
      <c r="AG440" s="171" t="str">
        <f t="shared" si="29"/>
        <v>18/11/2021</v>
      </c>
      <c r="AH440" s="59">
        <f t="shared" si="27"/>
        <v>5</v>
      </c>
      <c r="AI440" s="57">
        <f t="shared" si="30"/>
        <v>0</v>
      </c>
    </row>
    <row r="441" spans="1:35" ht="13.5" x14ac:dyDescent="0.25">
      <c r="A441" s="160" t="s">
        <v>2081</v>
      </c>
      <c r="B441" s="160" t="s">
        <v>667</v>
      </c>
      <c r="C441" s="160" t="s">
        <v>2081</v>
      </c>
      <c r="D441" s="160" t="s">
        <v>1009</v>
      </c>
      <c r="E441" s="160" t="s">
        <v>669</v>
      </c>
      <c r="F441" s="160" t="s">
        <v>670</v>
      </c>
      <c r="G441" s="160" t="s">
        <v>671</v>
      </c>
      <c r="H441" s="161">
        <v>4</v>
      </c>
      <c r="I441" s="160" t="s">
        <v>3365</v>
      </c>
      <c r="J441" s="160">
        <v>1</v>
      </c>
      <c r="K441" s="161">
        <v>2021</v>
      </c>
      <c r="L441" s="169" t="s">
        <v>2082</v>
      </c>
      <c r="M441" s="169" t="s">
        <v>2083</v>
      </c>
      <c r="N441" s="162" t="s">
        <v>667</v>
      </c>
      <c r="O441" s="160" t="s">
        <v>667</v>
      </c>
      <c r="P441" s="160" t="s">
        <v>675</v>
      </c>
      <c r="Q441" s="163">
        <v>33239</v>
      </c>
      <c r="R441" s="160">
        <v>5</v>
      </c>
      <c r="S441" s="169"/>
      <c r="T441" s="169"/>
      <c r="U441" s="160"/>
      <c r="V441" s="160"/>
      <c r="W441" s="160"/>
      <c r="X441" s="161">
        <v>0</v>
      </c>
      <c r="Y441" s="161">
        <v>0</v>
      </c>
      <c r="Z441" s="164" t="s">
        <v>1488</v>
      </c>
      <c r="AA441" s="165">
        <v>2021</v>
      </c>
      <c r="AB441" s="165">
        <v>11</v>
      </c>
      <c r="AC441" s="165">
        <v>18</v>
      </c>
      <c r="AD441" s="170" t="b">
        <f>IF(ISBLANK(GroupMember[[#This Row],[1. Identifiant interne d’exploitation agricole*]]),"",IF(ISERROR(MATCH(GroupMember[[#This Row],[1. Identifiant interne d’exploitation agricole*]],CertifiedCrop[1. Identifiant interne d’exploitation agricole*],0)),FALSE,TRUE))</f>
        <v>1</v>
      </c>
      <c r="AE441" s="170" t="b">
        <f>IF(ISBLANK(GroupMember[[#This Row],[1. Identifiant interne d’exploitation agricole*]]),"",IF(ISERROR(MATCH(GroupMember[[#This Row],[1. Identifiant interne d’exploitation agricole*]],FarmUnit[1. Identifiant interne d’exploitation agricole*],0)),FALSE,TRUE))</f>
        <v>1</v>
      </c>
      <c r="AF441" s="11" t="str">
        <f t="shared" si="28"/>
        <v>MAKA KPAN DENIS</v>
      </c>
      <c r="AG441" s="171" t="str">
        <f t="shared" si="29"/>
        <v>18/11/2021</v>
      </c>
      <c r="AH441" s="59">
        <f t="shared" si="27"/>
        <v>5</v>
      </c>
      <c r="AI441" s="57">
        <f t="shared" si="30"/>
        <v>0</v>
      </c>
    </row>
    <row r="442" spans="1:35" ht="13.5" x14ac:dyDescent="0.25">
      <c r="A442" s="160" t="s">
        <v>2084</v>
      </c>
      <c r="B442" s="160" t="s">
        <v>667</v>
      </c>
      <c r="C442" s="1" t="s">
        <v>2084</v>
      </c>
      <c r="D442" s="160" t="s">
        <v>1009</v>
      </c>
      <c r="E442" s="160" t="s">
        <v>669</v>
      </c>
      <c r="F442" s="160" t="s">
        <v>670</v>
      </c>
      <c r="G442" s="160" t="s">
        <v>671</v>
      </c>
      <c r="H442" s="161">
        <v>3</v>
      </c>
      <c r="I442" s="160" t="s">
        <v>3365</v>
      </c>
      <c r="J442" s="160">
        <v>1</v>
      </c>
      <c r="K442" s="161">
        <v>2021</v>
      </c>
      <c r="L442" s="169" t="s">
        <v>2085</v>
      </c>
      <c r="M442" s="169" t="s">
        <v>2086</v>
      </c>
      <c r="N442" s="162" t="s">
        <v>667</v>
      </c>
      <c r="O442" s="160" t="s">
        <v>667</v>
      </c>
      <c r="P442" s="160" t="s">
        <v>675</v>
      </c>
      <c r="Q442" s="163">
        <v>35827</v>
      </c>
      <c r="R442" s="160">
        <v>4</v>
      </c>
      <c r="S442" s="169"/>
      <c r="T442" s="169"/>
      <c r="U442" s="160"/>
      <c r="V442" s="160"/>
      <c r="W442" s="160"/>
      <c r="X442" s="161">
        <v>0</v>
      </c>
      <c r="Y442" s="161">
        <v>0</v>
      </c>
      <c r="Z442" s="164" t="s">
        <v>1488</v>
      </c>
      <c r="AA442" s="165">
        <v>2021</v>
      </c>
      <c r="AB442" s="165">
        <v>11</v>
      </c>
      <c r="AC442" s="165">
        <v>18</v>
      </c>
      <c r="AD442" s="170" t="b">
        <f>IF(ISBLANK(GroupMember[[#This Row],[1. Identifiant interne d’exploitation agricole*]]),"",IF(ISERROR(MATCH(GroupMember[[#This Row],[1. Identifiant interne d’exploitation agricole*]],CertifiedCrop[1. Identifiant interne d’exploitation agricole*],0)),FALSE,TRUE))</f>
        <v>1</v>
      </c>
      <c r="AE442" s="170" t="b">
        <f>IF(ISBLANK(GroupMember[[#This Row],[1. Identifiant interne d’exploitation agricole*]]),"",IF(ISERROR(MATCH(GroupMember[[#This Row],[1. Identifiant interne d’exploitation agricole*]],FarmUnit[1. Identifiant interne d’exploitation agricole*],0)),FALSE,TRUE))</f>
        <v>1</v>
      </c>
      <c r="AF442" s="11" t="str">
        <f t="shared" si="28"/>
        <v>PAN TOKPA CHARLES</v>
      </c>
      <c r="AG442" s="171" t="str">
        <f t="shared" si="29"/>
        <v>18/11/2021</v>
      </c>
      <c r="AH442" s="59">
        <f t="shared" si="27"/>
        <v>5</v>
      </c>
      <c r="AI442" s="57">
        <f t="shared" si="30"/>
        <v>0</v>
      </c>
    </row>
    <row r="443" spans="1:35" ht="13.5" x14ac:dyDescent="0.25">
      <c r="A443" s="160" t="s">
        <v>2087</v>
      </c>
      <c r="B443" s="160" t="s">
        <v>667</v>
      </c>
      <c r="C443" s="160" t="s">
        <v>2087</v>
      </c>
      <c r="D443" s="160" t="s">
        <v>1009</v>
      </c>
      <c r="E443" s="160" t="s">
        <v>669</v>
      </c>
      <c r="F443" s="160" t="s">
        <v>670</v>
      </c>
      <c r="G443" s="160" t="s">
        <v>671</v>
      </c>
      <c r="H443" s="161">
        <v>4</v>
      </c>
      <c r="I443" s="160" t="s">
        <v>3365</v>
      </c>
      <c r="J443" s="160">
        <v>1</v>
      </c>
      <c r="K443" s="161">
        <v>2021</v>
      </c>
      <c r="L443" s="169" t="s">
        <v>2088</v>
      </c>
      <c r="M443" s="169" t="s">
        <v>2089</v>
      </c>
      <c r="N443" s="162" t="s">
        <v>667</v>
      </c>
      <c r="O443" s="160" t="s">
        <v>667</v>
      </c>
      <c r="P443" s="160" t="s">
        <v>675</v>
      </c>
      <c r="Q443" s="163">
        <v>31321</v>
      </c>
      <c r="R443" s="160">
        <v>5</v>
      </c>
      <c r="S443" s="169"/>
      <c r="T443" s="169"/>
      <c r="U443" s="160"/>
      <c r="V443" s="160"/>
      <c r="W443" s="160"/>
      <c r="X443" s="161">
        <v>0</v>
      </c>
      <c r="Y443" s="161">
        <v>0</v>
      </c>
      <c r="Z443" s="164" t="s">
        <v>1488</v>
      </c>
      <c r="AA443" s="165">
        <v>2021</v>
      </c>
      <c r="AB443" s="165">
        <v>11</v>
      </c>
      <c r="AC443" s="165">
        <v>18</v>
      </c>
      <c r="AD443" s="170" t="b">
        <f>IF(ISBLANK(GroupMember[[#This Row],[1. Identifiant interne d’exploitation agricole*]]),"",IF(ISERROR(MATCH(GroupMember[[#This Row],[1. Identifiant interne d’exploitation agricole*]],CertifiedCrop[1. Identifiant interne d’exploitation agricole*],0)),FALSE,TRUE))</f>
        <v>1</v>
      </c>
      <c r="AE443" s="170" t="b">
        <f>IF(ISBLANK(GroupMember[[#This Row],[1. Identifiant interne d’exploitation agricole*]]),"",IF(ISERROR(MATCH(GroupMember[[#This Row],[1. Identifiant interne d’exploitation agricole*]],FarmUnit[1. Identifiant interne d’exploitation agricole*],0)),FALSE,TRUE))</f>
        <v>1</v>
      </c>
      <c r="AF443" s="11" t="str">
        <f t="shared" si="28"/>
        <v>DAN MINH MODESTE</v>
      </c>
      <c r="AG443" s="171" t="str">
        <f t="shared" si="29"/>
        <v>18/11/2021</v>
      </c>
      <c r="AH443" s="59">
        <f t="shared" si="27"/>
        <v>5</v>
      </c>
      <c r="AI443" s="57">
        <f t="shared" si="30"/>
        <v>0</v>
      </c>
    </row>
    <row r="444" spans="1:35" ht="13.5" x14ac:dyDescent="0.25">
      <c r="A444" s="160" t="s">
        <v>2090</v>
      </c>
      <c r="B444" s="160" t="s">
        <v>667</v>
      </c>
      <c r="C444" s="1" t="s">
        <v>2090</v>
      </c>
      <c r="D444" s="160" t="s">
        <v>1009</v>
      </c>
      <c r="E444" s="160" t="s">
        <v>669</v>
      </c>
      <c r="F444" s="160" t="s">
        <v>670</v>
      </c>
      <c r="G444" s="160" t="s">
        <v>671</v>
      </c>
      <c r="H444" s="161">
        <v>3</v>
      </c>
      <c r="I444" s="160" t="s">
        <v>3365</v>
      </c>
      <c r="J444" s="160">
        <v>1</v>
      </c>
      <c r="K444" s="161">
        <v>2021</v>
      </c>
      <c r="L444" s="169" t="s">
        <v>840</v>
      </c>
      <c r="M444" s="169" t="s">
        <v>2091</v>
      </c>
      <c r="N444" s="162" t="s">
        <v>667</v>
      </c>
      <c r="O444" s="160" t="s">
        <v>667</v>
      </c>
      <c r="P444" s="160" t="s">
        <v>675</v>
      </c>
      <c r="Q444" s="163">
        <v>33970</v>
      </c>
      <c r="R444" s="160">
        <v>4</v>
      </c>
      <c r="S444" s="169"/>
      <c r="T444" s="169"/>
      <c r="U444" s="160"/>
      <c r="V444" s="160"/>
      <c r="W444" s="160"/>
      <c r="X444" s="161">
        <v>0</v>
      </c>
      <c r="Y444" s="161">
        <v>0</v>
      </c>
      <c r="Z444" s="164" t="s">
        <v>1488</v>
      </c>
      <c r="AA444" s="165">
        <v>2021</v>
      </c>
      <c r="AB444" s="165">
        <v>11</v>
      </c>
      <c r="AC444" s="165">
        <v>18</v>
      </c>
      <c r="AD444" s="170" t="b">
        <f>IF(ISBLANK(GroupMember[[#This Row],[1. Identifiant interne d’exploitation agricole*]]),"",IF(ISERROR(MATCH(GroupMember[[#This Row],[1. Identifiant interne d’exploitation agricole*]],CertifiedCrop[1. Identifiant interne d’exploitation agricole*],0)),FALSE,TRUE))</f>
        <v>1</v>
      </c>
      <c r="AE444" s="170" t="b">
        <f>IF(ISBLANK(GroupMember[[#This Row],[1. Identifiant interne d’exploitation agricole*]]),"",IF(ISERROR(MATCH(GroupMember[[#This Row],[1. Identifiant interne d’exploitation agricole*]],FarmUnit[1. Identifiant interne d’exploitation agricole*],0)),FALSE,TRUE))</f>
        <v>1</v>
      </c>
      <c r="AF444" s="11" t="str">
        <f t="shared" si="28"/>
        <v>DIOMANDE ALIOU</v>
      </c>
      <c r="AG444" s="171" t="str">
        <f t="shared" si="29"/>
        <v>18/11/2021</v>
      </c>
      <c r="AH444" s="59">
        <f t="shared" si="27"/>
        <v>5</v>
      </c>
      <c r="AI444" s="57">
        <f t="shared" si="30"/>
        <v>0</v>
      </c>
    </row>
    <row r="445" spans="1:35" ht="13.5" x14ac:dyDescent="0.25">
      <c r="A445" s="160" t="s">
        <v>2092</v>
      </c>
      <c r="B445" s="160" t="s">
        <v>667</v>
      </c>
      <c r="C445" s="160" t="s">
        <v>2092</v>
      </c>
      <c r="D445" s="160" t="s">
        <v>1009</v>
      </c>
      <c r="E445" s="160" t="s">
        <v>669</v>
      </c>
      <c r="F445" s="160" t="s">
        <v>670</v>
      </c>
      <c r="G445" s="160" t="s">
        <v>671</v>
      </c>
      <c r="H445" s="161">
        <v>5</v>
      </c>
      <c r="I445" s="160" t="s">
        <v>3365</v>
      </c>
      <c r="J445" s="160">
        <v>1</v>
      </c>
      <c r="K445" s="161">
        <v>2021</v>
      </c>
      <c r="L445" s="169" t="s">
        <v>689</v>
      </c>
      <c r="M445" s="169" t="s">
        <v>2093</v>
      </c>
      <c r="N445" s="162" t="s">
        <v>667</v>
      </c>
      <c r="O445" s="160" t="s">
        <v>667</v>
      </c>
      <c r="P445" s="160" t="s">
        <v>675</v>
      </c>
      <c r="Q445" s="163">
        <v>31413</v>
      </c>
      <c r="R445" s="160">
        <v>5</v>
      </c>
      <c r="S445" s="169"/>
      <c r="T445" s="169"/>
      <c r="U445" s="160"/>
      <c r="V445" s="160"/>
      <c r="W445" s="160"/>
      <c r="X445" s="161">
        <v>0</v>
      </c>
      <c r="Y445" s="161">
        <v>0</v>
      </c>
      <c r="Z445" s="164" t="s">
        <v>1488</v>
      </c>
      <c r="AA445" s="165">
        <v>2021</v>
      </c>
      <c r="AB445" s="165">
        <v>11</v>
      </c>
      <c r="AC445" s="165">
        <v>19</v>
      </c>
      <c r="AD445" s="170" t="b">
        <f>IF(ISBLANK(GroupMember[[#This Row],[1. Identifiant interne d’exploitation agricole*]]),"",IF(ISERROR(MATCH(GroupMember[[#This Row],[1. Identifiant interne d’exploitation agricole*]],CertifiedCrop[1. Identifiant interne d’exploitation agricole*],0)),FALSE,TRUE))</f>
        <v>1</v>
      </c>
      <c r="AE445" s="170" t="b">
        <f>IF(ISBLANK(GroupMember[[#This Row],[1. Identifiant interne d’exploitation agricole*]]),"",IF(ISERROR(MATCH(GroupMember[[#This Row],[1. Identifiant interne d’exploitation agricole*]],FarmUnit[1. Identifiant interne d’exploitation agricole*],0)),FALSE,TRUE))</f>
        <v>1</v>
      </c>
      <c r="AF445" s="11" t="str">
        <f t="shared" si="28"/>
        <v>DIOMANDE  DOMINIQUE</v>
      </c>
      <c r="AG445" s="171" t="str">
        <f t="shared" si="29"/>
        <v>19/11/2021</v>
      </c>
      <c r="AH445" s="59">
        <f t="shared" si="27"/>
        <v>5</v>
      </c>
      <c r="AI445" s="57">
        <f t="shared" si="30"/>
        <v>0</v>
      </c>
    </row>
    <row r="446" spans="1:35" ht="13.5" x14ac:dyDescent="0.25">
      <c r="A446" s="160" t="s">
        <v>2094</v>
      </c>
      <c r="B446" s="160" t="s">
        <v>667</v>
      </c>
      <c r="C446" s="1" t="s">
        <v>2094</v>
      </c>
      <c r="D446" s="160" t="s">
        <v>1009</v>
      </c>
      <c r="E446" s="160" t="s">
        <v>669</v>
      </c>
      <c r="F446" s="160" t="s">
        <v>670</v>
      </c>
      <c r="G446" s="160" t="s">
        <v>671</v>
      </c>
      <c r="H446" s="161">
        <v>3</v>
      </c>
      <c r="I446" s="160" t="s">
        <v>3365</v>
      </c>
      <c r="J446" s="160">
        <v>1</v>
      </c>
      <c r="K446" s="161">
        <v>2021</v>
      </c>
      <c r="L446" s="169" t="s">
        <v>2095</v>
      </c>
      <c r="M446" s="169" t="s">
        <v>2096</v>
      </c>
      <c r="N446" s="162" t="s">
        <v>667</v>
      </c>
      <c r="O446" s="160" t="s">
        <v>667</v>
      </c>
      <c r="P446" s="160" t="s">
        <v>675</v>
      </c>
      <c r="Q446" s="163">
        <v>28856</v>
      </c>
      <c r="R446" s="160">
        <v>6</v>
      </c>
      <c r="S446" s="169"/>
      <c r="T446" s="169"/>
      <c r="U446" s="160"/>
      <c r="V446" s="160"/>
      <c r="W446" s="160"/>
      <c r="X446" s="161">
        <v>0</v>
      </c>
      <c r="Y446" s="161">
        <v>0</v>
      </c>
      <c r="Z446" s="164" t="s">
        <v>1488</v>
      </c>
      <c r="AA446" s="165">
        <v>2021</v>
      </c>
      <c r="AB446" s="165">
        <v>11</v>
      </c>
      <c r="AC446" s="165">
        <v>19</v>
      </c>
      <c r="AD446" s="170" t="b">
        <f>IF(ISBLANK(GroupMember[[#This Row],[1. Identifiant interne d’exploitation agricole*]]),"",IF(ISERROR(MATCH(GroupMember[[#This Row],[1. Identifiant interne d’exploitation agricole*]],CertifiedCrop[1. Identifiant interne d’exploitation agricole*],0)),FALSE,TRUE))</f>
        <v>1</v>
      </c>
      <c r="AE446" s="170" t="b">
        <f>IF(ISBLANK(GroupMember[[#This Row],[1. Identifiant interne d’exploitation agricole*]]),"",IF(ISERROR(MATCH(GroupMember[[#This Row],[1. Identifiant interne d’exploitation agricole*]],FarmUnit[1. Identifiant interne d’exploitation agricole*],0)),FALSE,TRUE))</f>
        <v>1</v>
      </c>
      <c r="AF446" s="11" t="str">
        <f t="shared" si="28"/>
        <v>NOUFE DJENOURETE</v>
      </c>
      <c r="AG446" s="171" t="str">
        <f t="shared" si="29"/>
        <v>19/11/2021</v>
      </c>
      <c r="AH446" s="59">
        <f t="shared" si="27"/>
        <v>5</v>
      </c>
      <c r="AI446" s="57">
        <f t="shared" si="30"/>
        <v>0</v>
      </c>
    </row>
    <row r="447" spans="1:35" ht="13.5" x14ac:dyDescent="0.25">
      <c r="A447" s="160" t="s">
        <v>2097</v>
      </c>
      <c r="B447" s="160" t="s">
        <v>667</v>
      </c>
      <c r="C447" s="160" t="s">
        <v>2097</v>
      </c>
      <c r="D447" s="160" t="s">
        <v>1009</v>
      </c>
      <c r="E447" s="160" t="s">
        <v>669</v>
      </c>
      <c r="F447" s="160" t="s">
        <v>670</v>
      </c>
      <c r="G447" s="160" t="s">
        <v>671</v>
      </c>
      <c r="H447" s="161">
        <v>3</v>
      </c>
      <c r="I447" s="160" t="s">
        <v>3365</v>
      </c>
      <c r="J447" s="160">
        <v>1</v>
      </c>
      <c r="K447" s="161">
        <v>2021</v>
      </c>
      <c r="L447" s="169" t="s">
        <v>2098</v>
      </c>
      <c r="M447" s="169" t="s">
        <v>1100</v>
      </c>
      <c r="N447" s="162" t="s">
        <v>667</v>
      </c>
      <c r="O447" s="160" t="s">
        <v>667</v>
      </c>
      <c r="P447" s="160" t="s">
        <v>675</v>
      </c>
      <c r="Q447" s="163">
        <v>28856</v>
      </c>
      <c r="R447" s="160">
        <v>5</v>
      </c>
      <c r="S447" s="169"/>
      <c r="T447" s="169"/>
      <c r="U447" s="160"/>
      <c r="V447" s="160"/>
      <c r="W447" s="160"/>
      <c r="X447" s="161">
        <v>0</v>
      </c>
      <c r="Y447" s="161">
        <v>0</v>
      </c>
      <c r="Z447" s="164" t="s">
        <v>1488</v>
      </c>
      <c r="AA447" s="165">
        <v>2021</v>
      </c>
      <c r="AB447" s="165">
        <v>11</v>
      </c>
      <c r="AC447" s="165">
        <v>19</v>
      </c>
      <c r="AD447" s="170" t="b">
        <f>IF(ISBLANK(GroupMember[[#This Row],[1. Identifiant interne d’exploitation agricole*]]),"",IF(ISERROR(MATCH(GroupMember[[#This Row],[1. Identifiant interne d’exploitation agricole*]],CertifiedCrop[1. Identifiant interne d’exploitation agricole*],0)),FALSE,TRUE))</f>
        <v>1</v>
      </c>
      <c r="AE447" s="170" t="b">
        <f>IF(ISBLANK(GroupMember[[#This Row],[1. Identifiant interne d’exploitation agricole*]]),"",IF(ISERROR(MATCH(GroupMember[[#This Row],[1. Identifiant interne d’exploitation agricole*]],FarmUnit[1. Identifiant interne d’exploitation agricole*],0)),FALSE,TRUE))</f>
        <v>1</v>
      </c>
      <c r="AF447" s="11" t="str">
        <f t="shared" si="28"/>
        <v>ISSOUF OUATTARA</v>
      </c>
      <c r="AG447" s="171" t="str">
        <f t="shared" si="29"/>
        <v>19/11/2021</v>
      </c>
      <c r="AH447" s="59">
        <f t="shared" si="27"/>
        <v>5</v>
      </c>
      <c r="AI447" s="57">
        <f t="shared" si="30"/>
        <v>0</v>
      </c>
    </row>
    <row r="448" spans="1:35" ht="13.5" x14ac:dyDescent="0.25">
      <c r="A448" s="160" t="s">
        <v>2099</v>
      </c>
      <c r="B448" s="160" t="s">
        <v>667</v>
      </c>
      <c r="C448" s="1" t="s">
        <v>2099</v>
      </c>
      <c r="D448" s="160" t="s">
        <v>1009</v>
      </c>
      <c r="E448" s="160" t="s">
        <v>669</v>
      </c>
      <c r="F448" s="160" t="s">
        <v>670</v>
      </c>
      <c r="G448" s="160" t="s">
        <v>671</v>
      </c>
      <c r="H448" s="161">
        <v>6</v>
      </c>
      <c r="I448" s="160" t="s">
        <v>3365</v>
      </c>
      <c r="J448" s="160">
        <v>1</v>
      </c>
      <c r="K448" s="161">
        <v>2021</v>
      </c>
      <c r="L448" s="169" t="s">
        <v>2100</v>
      </c>
      <c r="M448" s="169" t="s">
        <v>2101</v>
      </c>
      <c r="N448" s="162" t="s">
        <v>667</v>
      </c>
      <c r="O448" s="160" t="s">
        <v>667</v>
      </c>
      <c r="P448" s="160" t="s">
        <v>675</v>
      </c>
      <c r="Q448" s="163">
        <v>28126</v>
      </c>
      <c r="R448" s="160">
        <v>4</v>
      </c>
      <c r="S448" s="169"/>
      <c r="T448" s="169"/>
      <c r="U448" s="160"/>
      <c r="V448" s="160"/>
      <c r="W448" s="160"/>
      <c r="X448" s="161">
        <v>0</v>
      </c>
      <c r="Y448" s="161">
        <v>0</v>
      </c>
      <c r="Z448" s="164" t="s">
        <v>1488</v>
      </c>
      <c r="AA448" s="165">
        <v>2021</v>
      </c>
      <c r="AB448" s="165">
        <v>11</v>
      </c>
      <c r="AC448" s="165">
        <v>19</v>
      </c>
      <c r="AD448" s="170" t="b">
        <f>IF(ISBLANK(GroupMember[[#This Row],[1. Identifiant interne d’exploitation agricole*]]),"",IF(ISERROR(MATCH(GroupMember[[#This Row],[1. Identifiant interne d’exploitation agricole*]],CertifiedCrop[1. Identifiant interne d’exploitation agricole*],0)),FALSE,TRUE))</f>
        <v>1</v>
      </c>
      <c r="AE448" s="170" t="b">
        <f>IF(ISBLANK(GroupMember[[#This Row],[1. Identifiant interne d’exploitation agricole*]]),"",IF(ISERROR(MATCH(GroupMember[[#This Row],[1. Identifiant interne d’exploitation agricole*]],FarmUnit[1. Identifiant interne d’exploitation agricole*],0)),FALSE,TRUE))</f>
        <v>1</v>
      </c>
      <c r="AF448" s="11" t="str">
        <f t="shared" si="28"/>
        <v>KAMBIRE SIE</v>
      </c>
      <c r="AG448" s="171" t="str">
        <f t="shared" si="29"/>
        <v>19/11/2021</v>
      </c>
      <c r="AH448" s="59">
        <f t="shared" si="27"/>
        <v>5</v>
      </c>
      <c r="AI448" s="57">
        <f t="shared" si="30"/>
        <v>0</v>
      </c>
    </row>
    <row r="449" spans="1:35" ht="13.5" x14ac:dyDescent="0.25">
      <c r="A449" s="160" t="s">
        <v>2102</v>
      </c>
      <c r="B449" s="160" t="s">
        <v>667</v>
      </c>
      <c r="C449" s="160" t="s">
        <v>2102</v>
      </c>
      <c r="D449" s="160" t="s">
        <v>1009</v>
      </c>
      <c r="E449" s="160" t="s">
        <v>669</v>
      </c>
      <c r="F449" s="160" t="s">
        <v>670</v>
      </c>
      <c r="G449" s="160" t="s">
        <v>671</v>
      </c>
      <c r="H449" s="161">
        <v>3</v>
      </c>
      <c r="I449" s="160" t="s">
        <v>3365</v>
      </c>
      <c r="J449" s="160">
        <v>1</v>
      </c>
      <c r="K449" s="161">
        <v>2021</v>
      </c>
      <c r="L449" s="169" t="s">
        <v>1455</v>
      </c>
      <c r="M449" s="169" t="s">
        <v>2103</v>
      </c>
      <c r="N449" s="162" t="s">
        <v>667</v>
      </c>
      <c r="O449" s="160" t="s">
        <v>667</v>
      </c>
      <c r="P449" s="160" t="s">
        <v>675</v>
      </c>
      <c r="Q449" s="163">
        <v>35796</v>
      </c>
      <c r="R449" s="160">
        <v>4</v>
      </c>
      <c r="S449" s="169"/>
      <c r="T449" s="169"/>
      <c r="U449" s="160"/>
      <c r="V449" s="160"/>
      <c r="W449" s="160"/>
      <c r="X449" s="161">
        <v>0</v>
      </c>
      <c r="Y449" s="161">
        <v>0</v>
      </c>
      <c r="Z449" s="164" t="s">
        <v>1488</v>
      </c>
      <c r="AA449" s="165">
        <v>2021</v>
      </c>
      <c r="AB449" s="165">
        <v>11</v>
      </c>
      <c r="AC449" s="165">
        <v>19</v>
      </c>
      <c r="AD449" s="170" t="b">
        <f>IF(ISBLANK(GroupMember[[#This Row],[1. Identifiant interne d’exploitation agricole*]]),"",IF(ISERROR(MATCH(GroupMember[[#This Row],[1. Identifiant interne d’exploitation agricole*]],CertifiedCrop[1. Identifiant interne d’exploitation agricole*],0)),FALSE,TRUE))</f>
        <v>1</v>
      </c>
      <c r="AE449" s="170" t="b">
        <f>IF(ISBLANK(GroupMember[[#This Row],[1. Identifiant interne d’exploitation agricole*]]),"",IF(ISERROR(MATCH(GroupMember[[#This Row],[1. Identifiant interne d’exploitation agricole*]],FarmUnit[1. Identifiant interne d’exploitation agricole*],0)),FALSE,TRUE))</f>
        <v>1</v>
      </c>
      <c r="AF449" s="11" t="str">
        <f t="shared" si="28"/>
        <v>TRAORE  OUMAROU</v>
      </c>
      <c r="AG449" s="171" t="str">
        <f t="shared" si="29"/>
        <v>19/11/2021</v>
      </c>
      <c r="AH449" s="59">
        <f t="shared" si="27"/>
        <v>5</v>
      </c>
      <c r="AI449" s="57">
        <f t="shared" si="30"/>
        <v>0</v>
      </c>
    </row>
    <row r="450" spans="1:35" ht="13.5" x14ac:dyDescent="0.25">
      <c r="A450" s="160" t="s">
        <v>2104</v>
      </c>
      <c r="B450" s="160" t="s">
        <v>667</v>
      </c>
      <c r="C450" s="1" t="s">
        <v>2104</v>
      </c>
      <c r="D450" s="160" t="s">
        <v>1009</v>
      </c>
      <c r="E450" s="160" t="s">
        <v>669</v>
      </c>
      <c r="F450" s="160" t="s">
        <v>670</v>
      </c>
      <c r="G450" s="160" t="s">
        <v>671</v>
      </c>
      <c r="H450" s="161">
        <v>4</v>
      </c>
      <c r="I450" s="160" t="s">
        <v>3365</v>
      </c>
      <c r="J450" s="160">
        <v>1</v>
      </c>
      <c r="K450" s="161">
        <v>2021</v>
      </c>
      <c r="L450" s="169" t="s">
        <v>840</v>
      </c>
      <c r="M450" s="169" t="s">
        <v>2105</v>
      </c>
      <c r="N450" s="162" t="s">
        <v>667</v>
      </c>
      <c r="O450" s="160" t="s">
        <v>667</v>
      </c>
      <c r="P450" s="160" t="s">
        <v>675</v>
      </c>
      <c r="Q450" s="163">
        <v>27760</v>
      </c>
      <c r="R450" s="160">
        <v>7</v>
      </c>
      <c r="S450" s="169"/>
      <c r="T450" s="169"/>
      <c r="U450" s="160"/>
      <c r="V450" s="160"/>
      <c r="W450" s="160"/>
      <c r="X450" s="161">
        <v>0</v>
      </c>
      <c r="Y450" s="161">
        <v>0</v>
      </c>
      <c r="Z450" s="164" t="s">
        <v>1488</v>
      </c>
      <c r="AA450" s="165">
        <v>2021</v>
      </c>
      <c r="AB450" s="165">
        <v>11</v>
      </c>
      <c r="AC450" s="165">
        <v>20</v>
      </c>
      <c r="AD450" s="170" t="b">
        <f>IF(ISBLANK(GroupMember[[#This Row],[1. Identifiant interne d’exploitation agricole*]]),"",IF(ISERROR(MATCH(GroupMember[[#This Row],[1. Identifiant interne d’exploitation agricole*]],CertifiedCrop[1. Identifiant interne d’exploitation agricole*],0)),FALSE,TRUE))</f>
        <v>1</v>
      </c>
      <c r="AE450" s="170" t="b">
        <f>IF(ISBLANK(GroupMember[[#This Row],[1. Identifiant interne d’exploitation agricole*]]),"",IF(ISERROR(MATCH(GroupMember[[#This Row],[1. Identifiant interne d’exploitation agricole*]],FarmUnit[1. Identifiant interne d’exploitation agricole*],0)),FALSE,TRUE))</f>
        <v>1</v>
      </c>
      <c r="AF450" s="11" t="str">
        <f t="shared" si="28"/>
        <v>DIOMANDE GUE SIABA</v>
      </c>
      <c r="AG450" s="171" t="str">
        <f t="shared" si="29"/>
        <v>20/11/2021</v>
      </c>
      <c r="AH450" s="59">
        <f t="shared" si="27"/>
        <v>5</v>
      </c>
      <c r="AI450" s="57">
        <f t="shared" si="30"/>
        <v>0</v>
      </c>
    </row>
    <row r="451" spans="1:35" ht="13.5" x14ac:dyDescent="0.25">
      <c r="A451" s="160" t="s">
        <v>2106</v>
      </c>
      <c r="B451" s="160" t="s">
        <v>667</v>
      </c>
      <c r="C451" s="160" t="s">
        <v>2106</v>
      </c>
      <c r="D451" s="160" t="s">
        <v>1009</v>
      </c>
      <c r="E451" s="160" t="s">
        <v>669</v>
      </c>
      <c r="F451" s="160" t="s">
        <v>670</v>
      </c>
      <c r="G451" s="160" t="s">
        <v>671</v>
      </c>
      <c r="H451" s="161">
        <v>3</v>
      </c>
      <c r="I451" s="160" t="s">
        <v>3365</v>
      </c>
      <c r="J451" s="160">
        <v>1</v>
      </c>
      <c r="K451" s="161">
        <v>2021</v>
      </c>
      <c r="L451" s="169" t="s">
        <v>1455</v>
      </c>
      <c r="M451" s="169" t="s">
        <v>2107</v>
      </c>
      <c r="N451" s="162" t="s">
        <v>667</v>
      </c>
      <c r="O451" s="160" t="s">
        <v>2108</v>
      </c>
      <c r="P451" s="160" t="s">
        <v>675</v>
      </c>
      <c r="Q451" s="163">
        <v>28856</v>
      </c>
      <c r="R451" s="160">
        <v>6</v>
      </c>
      <c r="S451" s="169"/>
      <c r="T451" s="169"/>
      <c r="U451" s="160"/>
      <c r="V451" s="160"/>
      <c r="W451" s="160"/>
      <c r="X451" s="161">
        <v>0</v>
      </c>
      <c r="Y451" s="161">
        <v>0</v>
      </c>
      <c r="Z451" s="164" t="s">
        <v>1488</v>
      </c>
      <c r="AA451" s="165">
        <v>2021</v>
      </c>
      <c r="AB451" s="165">
        <v>11</v>
      </c>
      <c r="AC451" s="165">
        <v>20</v>
      </c>
      <c r="AD451" s="170" t="b">
        <f>IF(ISBLANK(GroupMember[[#This Row],[1. Identifiant interne d’exploitation agricole*]]),"",IF(ISERROR(MATCH(GroupMember[[#This Row],[1. Identifiant interne d’exploitation agricole*]],CertifiedCrop[1. Identifiant interne d’exploitation agricole*],0)),FALSE,TRUE))</f>
        <v>1</v>
      </c>
      <c r="AE451" s="170" t="b">
        <f>IF(ISBLANK(GroupMember[[#This Row],[1. Identifiant interne d’exploitation agricole*]]),"",IF(ISERROR(MATCH(GroupMember[[#This Row],[1. Identifiant interne d’exploitation agricole*]],FarmUnit[1. Identifiant interne d’exploitation agricole*],0)),FALSE,TRUE))</f>
        <v>1</v>
      </c>
      <c r="AF451" s="11" t="str">
        <f t="shared" si="28"/>
        <v>TRAORE  AROUNA</v>
      </c>
      <c r="AG451" s="171" t="str">
        <f t="shared" si="29"/>
        <v>20/11/2021</v>
      </c>
      <c r="AH451" s="59">
        <f t="shared" ref="AH451:AH514" si="31">COUNTIFS(Z:Z,Z451,AG:AG,AG451)</f>
        <v>5</v>
      </c>
      <c r="AI451" s="57">
        <f t="shared" si="30"/>
        <v>0</v>
      </c>
    </row>
    <row r="452" spans="1:35" ht="13.5" x14ac:dyDescent="0.25">
      <c r="A452" s="160" t="s">
        <v>2109</v>
      </c>
      <c r="B452" s="160" t="s">
        <v>667</v>
      </c>
      <c r="C452" s="1" t="s">
        <v>2109</v>
      </c>
      <c r="D452" s="160" t="s">
        <v>1009</v>
      </c>
      <c r="E452" s="160" t="s">
        <v>669</v>
      </c>
      <c r="F452" s="160" t="s">
        <v>670</v>
      </c>
      <c r="G452" s="160" t="s">
        <v>671</v>
      </c>
      <c r="H452" s="161">
        <v>5</v>
      </c>
      <c r="I452" s="160" t="s">
        <v>3365</v>
      </c>
      <c r="J452" s="160">
        <v>1</v>
      </c>
      <c r="K452" s="161">
        <v>2021</v>
      </c>
      <c r="L452" s="169" t="s">
        <v>840</v>
      </c>
      <c r="M452" s="169" t="s">
        <v>2110</v>
      </c>
      <c r="N452" s="162" t="s">
        <v>667</v>
      </c>
      <c r="O452" s="160" t="s">
        <v>667</v>
      </c>
      <c r="P452" s="160" t="s">
        <v>675</v>
      </c>
      <c r="Q452" s="163">
        <v>25569</v>
      </c>
      <c r="R452" s="160">
        <v>6</v>
      </c>
      <c r="S452" s="169"/>
      <c r="T452" s="169"/>
      <c r="U452" s="160"/>
      <c r="V452" s="160"/>
      <c r="W452" s="160"/>
      <c r="X452" s="161">
        <v>0</v>
      </c>
      <c r="Y452" s="161">
        <v>0</v>
      </c>
      <c r="Z452" s="164" t="s">
        <v>1488</v>
      </c>
      <c r="AA452" s="165">
        <v>2021</v>
      </c>
      <c r="AB452" s="165">
        <v>11</v>
      </c>
      <c r="AC452" s="165">
        <v>20</v>
      </c>
      <c r="AD452" s="170" t="b">
        <f>IF(ISBLANK(GroupMember[[#This Row],[1. Identifiant interne d’exploitation agricole*]]),"",IF(ISERROR(MATCH(GroupMember[[#This Row],[1. Identifiant interne d’exploitation agricole*]],CertifiedCrop[1. Identifiant interne d’exploitation agricole*],0)),FALSE,TRUE))</f>
        <v>1</v>
      </c>
      <c r="AE452" s="170" t="b">
        <f>IF(ISBLANK(GroupMember[[#This Row],[1. Identifiant interne d’exploitation agricole*]]),"",IF(ISERROR(MATCH(GroupMember[[#This Row],[1. Identifiant interne d’exploitation agricole*]],FarmUnit[1. Identifiant interne d’exploitation agricole*],0)),FALSE,TRUE))</f>
        <v>1</v>
      </c>
      <c r="AF452" s="11" t="str">
        <f t="shared" si="28"/>
        <v>DIOMANDE IBRAHIM</v>
      </c>
      <c r="AG452" s="171" t="str">
        <f t="shared" si="29"/>
        <v>20/11/2021</v>
      </c>
      <c r="AH452" s="59">
        <f t="shared" si="31"/>
        <v>5</v>
      </c>
      <c r="AI452" s="57">
        <f t="shared" si="30"/>
        <v>0</v>
      </c>
    </row>
    <row r="453" spans="1:35" ht="13.5" x14ac:dyDescent="0.25">
      <c r="A453" s="160" t="s">
        <v>2111</v>
      </c>
      <c r="B453" s="160" t="s">
        <v>667</v>
      </c>
      <c r="C453" s="160" t="s">
        <v>2111</v>
      </c>
      <c r="D453" s="160" t="s">
        <v>1009</v>
      </c>
      <c r="E453" s="160" t="s">
        <v>669</v>
      </c>
      <c r="F453" s="160" t="s">
        <v>670</v>
      </c>
      <c r="G453" s="160" t="s">
        <v>671</v>
      </c>
      <c r="H453" s="161">
        <v>5</v>
      </c>
      <c r="I453" s="160" t="s">
        <v>3365</v>
      </c>
      <c r="J453" s="160">
        <v>1</v>
      </c>
      <c r="K453" s="161">
        <v>2021</v>
      </c>
      <c r="L453" s="169" t="s">
        <v>2112</v>
      </c>
      <c r="M453" s="169" t="s">
        <v>2101</v>
      </c>
      <c r="N453" s="162" t="s">
        <v>667</v>
      </c>
      <c r="O453" s="160" t="s">
        <v>2113</v>
      </c>
      <c r="P453" s="160" t="s">
        <v>675</v>
      </c>
      <c r="Q453" s="163">
        <v>26665</v>
      </c>
      <c r="R453" s="160">
        <v>4</v>
      </c>
      <c r="S453" s="169"/>
      <c r="T453" s="169"/>
      <c r="U453" s="160"/>
      <c r="V453" s="160"/>
      <c r="W453" s="160"/>
      <c r="X453" s="161">
        <v>0</v>
      </c>
      <c r="Y453" s="161">
        <v>0</v>
      </c>
      <c r="Z453" s="164" t="s">
        <v>1488</v>
      </c>
      <c r="AA453" s="165">
        <v>2021</v>
      </c>
      <c r="AB453" s="165">
        <v>11</v>
      </c>
      <c r="AC453" s="165">
        <v>20</v>
      </c>
      <c r="AD453" s="170" t="b">
        <f>IF(ISBLANK(GroupMember[[#This Row],[1. Identifiant interne d’exploitation agricole*]]),"",IF(ISERROR(MATCH(GroupMember[[#This Row],[1. Identifiant interne d’exploitation agricole*]],CertifiedCrop[1. Identifiant interne d’exploitation agricole*],0)),FALSE,TRUE))</f>
        <v>1</v>
      </c>
      <c r="AE453" s="170" t="b">
        <f>IF(ISBLANK(GroupMember[[#This Row],[1. Identifiant interne d’exploitation agricole*]]),"",IF(ISERROR(MATCH(GroupMember[[#This Row],[1. Identifiant interne d’exploitation agricole*]],FarmUnit[1. Identifiant interne d’exploitation agricole*],0)),FALSE,TRUE))</f>
        <v>1</v>
      </c>
      <c r="AF453" s="11" t="str">
        <f t="shared" si="28"/>
        <v>PALE SIE</v>
      </c>
      <c r="AG453" s="171" t="str">
        <f t="shared" si="29"/>
        <v>20/11/2021</v>
      </c>
      <c r="AH453" s="59">
        <f t="shared" si="31"/>
        <v>5</v>
      </c>
      <c r="AI453" s="57">
        <f t="shared" si="30"/>
        <v>0</v>
      </c>
    </row>
    <row r="454" spans="1:35" ht="13.5" x14ac:dyDescent="0.25">
      <c r="A454" s="160" t="s">
        <v>2114</v>
      </c>
      <c r="B454" s="160" t="s">
        <v>667</v>
      </c>
      <c r="C454" s="1" t="s">
        <v>2114</v>
      </c>
      <c r="D454" s="160" t="s">
        <v>1009</v>
      </c>
      <c r="E454" s="160" t="s">
        <v>669</v>
      </c>
      <c r="F454" s="160" t="s">
        <v>670</v>
      </c>
      <c r="G454" s="160" t="s">
        <v>671</v>
      </c>
      <c r="H454" s="161">
        <v>6</v>
      </c>
      <c r="I454" s="160" t="s">
        <v>3365</v>
      </c>
      <c r="J454" s="160">
        <v>1</v>
      </c>
      <c r="K454" s="161">
        <v>2021</v>
      </c>
      <c r="L454" s="169" t="s">
        <v>2115</v>
      </c>
      <c r="M454" s="169" t="s">
        <v>2116</v>
      </c>
      <c r="N454" s="162" t="s">
        <v>2117</v>
      </c>
      <c r="O454" s="160" t="s">
        <v>2118</v>
      </c>
      <c r="P454" s="160" t="s">
        <v>675</v>
      </c>
      <c r="Q454" s="163">
        <v>26299</v>
      </c>
      <c r="R454" s="160">
        <v>5</v>
      </c>
      <c r="S454" s="169"/>
      <c r="T454" s="169"/>
      <c r="U454" s="160"/>
      <c r="V454" s="160"/>
      <c r="W454" s="160"/>
      <c r="X454" s="161">
        <v>0</v>
      </c>
      <c r="Y454" s="161">
        <v>0</v>
      </c>
      <c r="Z454" s="164" t="s">
        <v>1488</v>
      </c>
      <c r="AA454" s="165">
        <v>2021</v>
      </c>
      <c r="AB454" s="165">
        <v>11</v>
      </c>
      <c r="AC454" s="165">
        <v>20</v>
      </c>
      <c r="AD454" s="170" t="b">
        <f>IF(ISBLANK(GroupMember[[#This Row],[1. Identifiant interne d’exploitation agricole*]]),"",IF(ISERROR(MATCH(GroupMember[[#This Row],[1. Identifiant interne d’exploitation agricole*]],CertifiedCrop[1. Identifiant interne d’exploitation agricole*],0)),FALSE,TRUE))</f>
        <v>1</v>
      </c>
      <c r="AE454" s="170" t="b">
        <f>IF(ISBLANK(GroupMember[[#This Row],[1. Identifiant interne d’exploitation agricole*]]),"",IF(ISERROR(MATCH(GroupMember[[#This Row],[1. Identifiant interne d’exploitation agricole*]],FarmUnit[1. Identifiant interne d’exploitation agricole*],0)),FALSE,TRUE))</f>
        <v>1</v>
      </c>
      <c r="AF454" s="11" t="str">
        <f t="shared" si="28"/>
        <v>N'DRI  KOUAKOU MARTIAL</v>
      </c>
      <c r="AG454" s="171" t="str">
        <f t="shared" si="29"/>
        <v>20/11/2021</v>
      </c>
      <c r="AH454" s="59">
        <f t="shared" si="31"/>
        <v>5</v>
      </c>
      <c r="AI454" s="57">
        <f t="shared" si="30"/>
        <v>0</v>
      </c>
    </row>
    <row r="455" spans="1:35" ht="13.5" x14ac:dyDescent="0.25">
      <c r="A455" s="160" t="s">
        <v>2119</v>
      </c>
      <c r="B455" s="160" t="s">
        <v>667</v>
      </c>
      <c r="C455" s="160" t="s">
        <v>2119</v>
      </c>
      <c r="D455" s="160" t="s">
        <v>1009</v>
      </c>
      <c r="E455" s="160" t="s">
        <v>669</v>
      </c>
      <c r="F455" s="160" t="s">
        <v>670</v>
      </c>
      <c r="G455" s="160" t="s">
        <v>671</v>
      </c>
      <c r="H455" s="161">
        <v>4</v>
      </c>
      <c r="I455" s="160" t="s">
        <v>3365</v>
      </c>
      <c r="J455" s="160">
        <v>1</v>
      </c>
      <c r="K455" s="161">
        <v>2021</v>
      </c>
      <c r="L455" s="169" t="s">
        <v>2073</v>
      </c>
      <c r="M455" s="169" t="s">
        <v>2120</v>
      </c>
      <c r="N455" s="162" t="s">
        <v>667</v>
      </c>
      <c r="O455" s="160" t="s">
        <v>667</v>
      </c>
      <c r="P455" s="160" t="s">
        <v>675</v>
      </c>
      <c r="Q455" s="163">
        <v>31413</v>
      </c>
      <c r="R455" s="160">
        <v>6</v>
      </c>
      <c r="S455" s="169"/>
      <c r="T455" s="169"/>
      <c r="U455" s="160"/>
      <c r="V455" s="160"/>
      <c r="W455" s="160"/>
      <c r="X455" s="161">
        <v>0</v>
      </c>
      <c r="Y455" s="161">
        <v>0</v>
      </c>
      <c r="Z455" s="164" t="s">
        <v>1488</v>
      </c>
      <c r="AA455" s="165">
        <v>2021</v>
      </c>
      <c r="AB455" s="165">
        <v>11</v>
      </c>
      <c r="AC455" s="165">
        <v>21</v>
      </c>
      <c r="AD455" s="170" t="b">
        <f>IF(ISBLANK(GroupMember[[#This Row],[1. Identifiant interne d’exploitation agricole*]]),"",IF(ISERROR(MATCH(GroupMember[[#This Row],[1. Identifiant interne d’exploitation agricole*]],CertifiedCrop[1. Identifiant interne d’exploitation agricole*],0)),FALSE,TRUE))</f>
        <v>1</v>
      </c>
      <c r="AE455" s="170" t="b">
        <f>IF(ISBLANK(GroupMember[[#This Row],[1. Identifiant interne d’exploitation agricole*]]),"",IF(ISERROR(MATCH(GroupMember[[#This Row],[1. Identifiant interne d’exploitation agricole*]],FarmUnit[1. Identifiant interne d’exploitation agricole*],0)),FALSE,TRUE))</f>
        <v>1</v>
      </c>
      <c r="AF455" s="11" t="str">
        <f t="shared" si="28"/>
        <v>OUEDRAOGO ISSA</v>
      </c>
      <c r="AG455" s="171" t="str">
        <f t="shared" si="29"/>
        <v>21/11/2021</v>
      </c>
      <c r="AH455" s="59">
        <f t="shared" si="31"/>
        <v>5</v>
      </c>
      <c r="AI455" s="57">
        <f t="shared" si="30"/>
        <v>0</v>
      </c>
    </row>
    <row r="456" spans="1:35" ht="13.5" x14ac:dyDescent="0.25">
      <c r="A456" s="160" t="s">
        <v>2121</v>
      </c>
      <c r="B456" s="160" t="s">
        <v>667</v>
      </c>
      <c r="C456" s="1" t="s">
        <v>2121</v>
      </c>
      <c r="D456" s="160" t="s">
        <v>1009</v>
      </c>
      <c r="E456" s="160" t="s">
        <v>669</v>
      </c>
      <c r="F456" s="160" t="s">
        <v>670</v>
      </c>
      <c r="G456" s="160" t="s">
        <v>671</v>
      </c>
      <c r="H456" s="161">
        <v>3</v>
      </c>
      <c r="I456" s="160" t="s">
        <v>3365</v>
      </c>
      <c r="J456" s="160">
        <v>1</v>
      </c>
      <c r="K456" s="161">
        <v>2021</v>
      </c>
      <c r="L456" s="169" t="s">
        <v>2122</v>
      </c>
      <c r="M456" s="169" t="s">
        <v>1123</v>
      </c>
      <c r="N456" s="162" t="s">
        <v>667</v>
      </c>
      <c r="O456" s="160" t="s">
        <v>2123</v>
      </c>
      <c r="P456" s="160" t="s">
        <v>675</v>
      </c>
      <c r="Q456" s="163">
        <v>32143</v>
      </c>
      <c r="R456" s="160">
        <v>5</v>
      </c>
      <c r="S456" s="169"/>
      <c r="T456" s="169"/>
      <c r="U456" s="160"/>
      <c r="V456" s="160"/>
      <c r="W456" s="160"/>
      <c r="X456" s="161">
        <v>0</v>
      </c>
      <c r="Y456" s="161">
        <v>0</v>
      </c>
      <c r="Z456" s="164" t="s">
        <v>1488</v>
      </c>
      <c r="AA456" s="165">
        <v>2021</v>
      </c>
      <c r="AB456" s="165">
        <v>11</v>
      </c>
      <c r="AC456" s="165">
        <v>21</v>
      </c>
      <c r="AD456" s="170" t="b">
        <f>IF(ISBLANK(GroupMember[[#This Row],[1. Identifiant interne d’exploitation agricole*]]),"",IF(ISERROR(MATCH(GroupMember[[#This Row],[1. Identifiant interne d’exploitation agricole*]],CertifiedCrop[1. Identifiant interne d’exploitation agricole*],0)),FALSE,TRUE))</f>
        <v>1</v>
      </c>
      <c r="AE456" s="170" t="b">
        <f>IF(ISBLANK(GroupMember[[#This Row],[1. Identifiant interne d’exploitation agricole*]]),"",IF(ISERROR(MATCH(GroupMember[[#This Row],[1. Identifiant interne d’exploitation agricole*]],FarmUnit[1. Identifiant interne d’exploitation agricole*],0)),FALSE,TRUE))</f>
        <v>1</v>
      </c>
      <c r="AF456" s="11" t="str">
        <f t="shared" si="28"/>
        <v>GUELY  LOPEZ</v>
      </c>
      <c r="AG456" s="171" t="str">
        <f t="shared" si="29"/>
        <v>21/11/2021</v>
      </c>
      <c r="AH456" s="59">
        <f t="shared" si="31"/>
        <v>5</v>
      </c>
      <c r="AI456" s="57">
        <f t="shared" si="30"/>
        <v>0</v>
      </c>
    </row>
    <row r="457" spans="1:35" ht="13.5" x14ac:dyDescent="0.25">
      <c r="A457" s="160" t="s">
        <v>2124</v>
      </c>
      <c r="B457" s="160" t="s">
        <v>667</v>
      </c>
      <c r="C457" s="160" t="s">
        <v>2124</v>
      </c>
      <c r="D457" s="160" t="s">
        <v>1009</v>
      </c>
      <c r="E457" s="160" t="s">
        <v>669</v>
      </c>
      <c r="F457" s="160" t="s">
        <v>670</v>
      </c>
      <c r="G457" s="160" t="s">
        <v>671</v>
      </c>
      <c r="H457" s="161">
        <v>4</v>
      </c>
      <c r="I457" s="160" t="s">
        <v>3365</v>
      </c>
      <c r="J457" s="160">
        <v>1</v>
      </c>
      <c r="K457" s="161">
        <v>2021</v>
      </c>
      <c r="L457" s="169" t="s">
        <v>2100</v>
      </c>
      <c r="M457" s="169" t="s">
        <v>2125</v>
      </c>
      <c r="N457" s="162" t="s">
        <v>667</v>
      </c>
      <c r="O457" s="160" t="s">
        <v>2126</v>
      </c>
      <c r="P457" s="160" t="s">
        <v>675</v>
      </c>
      <c r="Q457" s="163">
        <v>32143</v>
      </c>
      <c r="R457" s="160">
        <v>6</v>
      </c>
      <c r="S457" s="169"/>
      <c r="T457" s="169"/>
      <c r="U457" s="160"/>
      <c r="V457" s="160"/>
      <c r="W457" s="160"/>
      <c r="X457" s="161">
        <v>0</v>
      </c>
      <c r="Y457" s="161">
        <v>0</v>
      </c>
      <c r="Z457" s="164" t="s">
        <v>1488</v>
      </c>
      <c r="AA457" s="165">
        <v>2021</v>
      </c>
      <c r="AB457" s="165">
        <v>11</v>
      </c>
      <c r="AC457" s="165">
        <v>21</v>
      </c>
      <c r="AD457" s="170" t="b">
        <f>IF(ISBLANK(GroupMember[[#This Row],[1. Identifiant interne d’exploitation agricole*]]),"",IF(ISERROR(MATCH(GroupMember[[#This Row],[1. Identifiant interne d’exploitation agricole*]],CertifiedCrop[1. Identifiant interne d’exploitation agricole*],0)),FALSE,TRUE))</f>
        <v>1</v>
      </c>
      <c r="AE457" s="170" t="b">
        <f>IF(ISBLANK(GroupMember[[#This Row],[1. Identifiant interne d’exploitation agricole*]]),"",IF(ISERROR(MATCH(GroupMember[[#This Row],[1. Identifiant interne d’exploitation agricole*]],FarmUnit[1. Identifiant interne d’exploitation agricole*],0)),FALSE,TRUE))</f>
        <v>1</v>
      </c>
      <c r="AF457" s="11" t="str">
        <f t="shared" si="28"/>
        <v>KAMBIRE WADJITE</v>
      </c>
      <c r="AG457" s="171" t="str">
        <f t="shared" si="29"/>
        <v>21/11/2021</v>
      </c>
      <c r="AH457" s="59">
        <f t="shared" si="31"/>
        <v>5</v>
      </c>
      <c r="AI457" s="57">
        <f t="shared" si="30"/>
        <v>0</v>
      </c>
    </row>
    <row r="458" spans="1:35" ht="13.5" x14ac:dyDescent="0.25">
      <c r="A458" s="160" t="s">
        <v>2127</v>
      </c>
      <c r="B458" s="160" t="s">
        <v>667</v>
      </c>
      <c r="C458" s="1" t="s">
        <v>2127</v>
      </c>
      <c r="D458" s="160" t="s">
        <v>1009</v>
      </c>
      <c r="E458" s="160" t="s">
        <v>669</v>
      </c>
      <c r="F458" s="160" t="s">
        <v>670</v>
      </c>
      <c r="G458" s="160" t="s">
        <v>671</v>
      </c>
      <c r="H458" s="161">
        <v>5</v>
      </c>
      <c r="I458" s="160" t="s">
        <v>3365</v>
      </c>
      <c r="J458" s="160">
        <v>1</v>
      </c>
      <c r="K458" s="161">
        <v>2021</v>
      </c>
      <c r="L458" s="169" t="s">
        <v>2073</v>
      </c>
      <c r="M458" s="169" t="s">
        <v>2128</v>
      </c>
      <c r="N458" s="162" t="s">
        <v>667</v>
      </c>
      <c r="O458" s="160" t="s">
        <v>667</v>
      </c>
      <c r="P458" s="160" t="s">
        <v>675</v>
      </c>
      <c r="Q458" s="163" t="s">
        <v>667</v>
      </c>
      <c r="R458" s="160">
        <v>7</v>
      </c>
      <c r="S458" s="169"/>
      <c r="T458" s="169"/>
      <c r="U458" s="160"/>
      <c r="V458" s="160"/>
      <c r="W458" s="160"/>
      <c r="X458" s="161">
        <v>0</v>
      </c>
      <c r="Y458" s="161">
        <v>0</v>
      </c>
      <c r="Z458" s="164" t="s">
        <v>1488</v>
      </c>
      <c r="AA458" s="165">
        <v>2021</v>
      </c>
      <c r="AB458" s="165">
        <v>11</v>
      </c>
      <c r="AC458" s="165">
        <v>21</v>
      </c>
      <c r="AD458" s="170" t="b">
        <f>IF(ISBLANK(GroupMember[[#This Row],[1. Identifiant interne d’exploitation agricole*]]),"",IF(ISERROR(MATCH(GroupMember[[#This Row],[1. Identifiant interne d’exploitation agricole*]],CertifiedCrop[1. Identifiant interne d’exploitation agricole*],0)),FALSE,TRUE))</f>
        <v>1</v>
      </c>
      <c r="AE458" s="170" t="b">
        <f>IF(ISBLANK(GroupMember[[#This Row],[1. Identifiant interne d’exploitation agricole*]]),"",IF(ISERROR(MATCH(GroupMember[[#This Row],[1. Identifiant interne d’exploitation agricole*]],FarmUnit[1. Identifiant interne d’exploitation agricole*],0)),FALSE,TRUE))</f>
        <v>1</v>
      </c>
      <c r="AF458" s="11" t="str">
        <f t="shared" si="28"/>
        <v>OUEDRAOGO MADY</v>
      </c>
      <c r="AG458" s="171" t="str">
        <f t="shared" si="29"/>
        <v>21/11/2021</v>
      </c>
      <c r="AH458" s="59">
        <f t="shared" si="31"/>
        <v>5</v>
      </c>
      <c r="AI458" s="57">
        <f t="shared" si="30"/>
        <v>0</v>
      </c>
    </row>
    <row r="459" spans="1:35" ht="13.5" x14ac:dyDescent="0.25">
      <c r="A459" s="160" t="s">
        <v>2129</v>
      </c>
      <c r="B459" s="160" t="s">
        <v>667</v>
      </c>
      <c r="C459" s="160" t="s">
        <v>2129</v>
      </c>
      <c r="D459" s="160" t="s">
        <v>1009</v>
      </c>
      <c r="E459" s="160" t="s">
        <v>669</v>
      </c>
      <c r="F459" s="160" t="s">
        <v>670</v>
      </c>
      <c r="G459" s="160" t="s">
        <v>671</v>
      </c>
      <c r="H459" s="161">
        <v>4</v>
      </c>
      <c r="I459" s="160" t="s">
        <v>3365</v>
      </c>
      <c r="J459" s="160">
        <v>1</v>
      </c>
      <c r="K459" s="161">
        <v>2021</v>
      </c>
      <c r="L459" s="169" t="s">
        <v>2112</v>
      </c>
      <c r="M459" s="169" t="s">
        <v>2130</v>
      </c>
      <c r="N459" s="162" t="s">
        <v>667</v>
      </c>
      <c r="O459" s="160" t="s">
        <v>667</v>
      </c>
      <c r="P459" s="160" t="s">
        <v>675</v>
      </c>
      <c r="Q459" s="163">
        <v>32874</v>
      </c>
      <c r="R459" s="160">
        <v>5</v>
      </c>
      <c r="S459" s="169"/>
      <c r="T459" s="169"/>
      <c r="U459" s="160"/>
      <c r="V459" s="160"/>
      <c r="W459" s="160"/>
      <c r="X459" s="161">
        <v>0</v>
      </c>
      <c r="Y459" s="161">
        <v>0</v>
      </c>
      <c r="Z459" s="164" t="s">
        <v>1488</v>
      </c>
      <c r="AA459" s="165">
        <v>2021</v>
      </c>
      <c r="AB459" s="165">
        <v>11</v>
      </c>
      <c r="AC459" s="165">
        <v>21</v>
      </c>
      <c r="AD459" s="170" t="b">
        <f>IF(ISBLANK(GroupMember[[#This Row],[1. Identifiant interne d’exploitation agricole*]]),"",IF(ISERROR(MATCH(GroupMember[[#This Row],[1. Identifiant interne d’exploitation agricole*]],CertifiedCrop[1. Identifiant interne d’exploitation agricole*],0)),FALSE,TRUE))</f>
        <v>1</v>
      </c>
      <c r="AE459" s="170" t="b">
        <f>IF(ISBLANK(GroupMember[[#This Row],[1. Identifiant interne d’exploitation agricole*]]),"",IF(ISERROR(MATCH(GroupMember[[#This Row],[1. Identifiant interne d’exploitation agricole*]],FarmUnit[1. Identifiant interne d’exploitation agricole*],0)),FALSE,TRUE))</f>
        <v>1</v>
      </c>
      <c r="AF459" s="11" t="str">
        <f t="shared" si="28"/>
        <v>PALE LAMBERT</v>
      </c>
      <c r="AG459" s="171" t="str">
        <f t="shared" si="29"/>
        <v>21/11/2021</v>
      </c>
      <c r="AH459" s="59">
        <f t="shared" si="31"/>
        <v>5</v>
      </c>
      <c r="AI459" s="57">
        <f t="shared" si="30"/>
        <v>0</v>
      </c>
    </row>
    <row r="460" spans="1:35" ht="13.5" x14ac:dyDescent="0.25">
      <c r="A460" s="160" t="s">
        <v>2131</v>
      </c>
      <c r="B460" s="160" t="s">
        <v>667</v>
      </c>
      <c r="C460" s="1" t="s">
        <v>2131</v>
      </c>
      <c r="D460" s="160" t="s">
        <v>1009</v>
      </c>
      <c r="E460" s="160" t="s">
        <v>669</v>
      </c>
      <c r="F460" s="160" t="s">
        <v>670</v>
      </c>
      <c r="G460" s="160" t="s">
        <v>671</v>
      </c>
      <c r="H460" s="161">
        <v>5</v>
      </c>
      <c r="I460" s="160" t="s">
        <v>3365</v>
      </c>
      <c r="J460" s="160">
        <v>1</v>
      </c>
      <c r="K460" s="161">
        <v>2021</v>
      </c>
      <c r="L460" s="169" t="s">
        <v>840</v>
      </c>
      <c r="M460" s="169" t="s">
        <v>2132</v>
      </c>
      <c r="N460" s="162" t="s">
        <v>667</v>
      </c>
      <c r="O460" s="160" t="s">
        <v>667</v>
      </c>
      <c r="P460" s="160" t="s">
        <v>675</v>
      </c>
      <c r="Q460" s="163">
        <v>32143</v>
      </c>
      <c r="R460" s="160">
        <v>4</v>
      </c>
      <c r="S460" s="169"/>
      <c r="T460" s="169"/>
      <c r="U460" s="160"/>
      <c r="V460" s="160"/>
      <c r="W460" s="160"/>
      <c r="X460" s="161">
        <v>0</v>
      </c>
      <c r="Y460" s="161">
        <v>0</v>
      </c>
      <c r="Z460" s="164" t="s">
        <v>1488</v>
      </c>
      <c r="AA460" s="165">
        <v>2021</v>
      </c>
      <c r="AB460" s="165">
        <v>11</v>
      </c>
      <c r="AC460" s="165">
        <v>22</v>
      </c>
      <c r="AD460" s="170" t="b">
        <f>IF(ISBLANK(GroupMember[[#This Row],[1. Identifiant interne d’exploitation agricole*]]),"",IF(ISERROR(MATCH(GroupMember[[#This Row],[1. Identifiant interne d’exploitation agricole*]],CertifiedCrop[1. Identifiant interne d’exploitation agricole*],0)),FALSE,TRUE))</f>
        <v>1</v>
      </c>
      <c r="AE460" s="170" t="b">
        <f>IF(ISBLANK(GroupMember[[#This Row],[1. Identifiant interne d’exploitation agricole*]]),"",IF(ISERROR(MATCH(GroupMember[[#This Row],[1. Identifiant interne d’exploitation agricole*]],FarmUnit[1. Identifiant interne d’exploitation agricole*],0)),FALSE,TRUE))</f>
        <v>1</v>
      </c>
      <c r="AF460" s="11" t="str">
        <f t="shared" si="28"/>
        <v>DIOMANDE NAMAN</v>
      </c>
      <c r="AG460" s="171" t="str">
        <f t="shared" si="29"/>
        <v>22/11/2021</v>
      </c>
      <c r="AH460" s="59">
        <f t="shared" si="31"/>
        <v>5</v>
      </c>
      <c r="AI460" s="57">
        <f t="shared" si="30"/>
        <v>0</v>
      </c>
    </row>
    <row r="461" spans="1:35" ht="13.5" x14ac:dyDescent="0.25">
      <c r="A461" s="160" t="s">
        <v>2133</v>
      </c>
      <c r="B461" s="160" t="s">
        <v>667</v>
      </c>
      <c r="C461" s="160" t="s">
        <v>2133</v>
      </c>
      <c r="D461" s="160" t="s">
        <v>1009</v>
      </c>
      <c r="E461" s="160" t="s">
        <v>669</v>
      </c>
      <c r="F461" s="160" t="s">
        <v>670</v>
      </c>
      <c r="G461" s="160" t="s">
        <v>671</v>
      </c>
      <c r="H461" s="161">
        <v>3</v>
      </c>
      <c r="I461" s="160" t="s">
        <v>3365</v>
      </c>
      <c r="J461" s="160">
        <v>1</v>
      </c>
      <c r="K461" s="161">
        <v>2021</v>
      </c>
      <c r="L461" s="169" t="s">
        <v>840</v>
      </c>
      <c r="M461" s="169" t="s">
        <v>2134</v>
      </c>
      <c r="N461" s="162" t="s">
        <v>667</v>
      </c>
      <c r="O461" s="160" t="s">
        <v>667</v>
      </c>
      <c r="P461" s="160" t="s">
        <v>675</v>
      </c>
      <c r="Q461" s="163">
        <v>35065</v>
      </c>
      <c r="R461" s="160">
        <v>3</v>
      </c>
      <c r="S461" s="169"/>
      <c r="T461" s="169"/>
      <c r="U461" s="160"/>
      <c r="V461" s="160"/>
      <c r="W461" s="160"/>
      <c r="X461" s="161">
        <v>0</v>
      </c>
      <c r="Y461" s="161">
        <v>0</v>
      </c>
      <c r="Z461" s="164" t="s">
        <v>1488</v>
      </c>
      <c r="AA461" s="165">
        <v>2021</v>
      </c>
      <c r="AB461" s="165">
        <v>11</v>
      </c>
      <c r="AC461" s="165">
        <v>22</v>
      </c>
      <c r="AD461" s="170" t="b">
        <f>IF(ISBLANK(GroupMember[[#This Row],[1. Identifiant interne d’exploitation agricole*]]),"",IF(ISERROR(MATCH(GroupMember[[#This Row],[1. Identifiant interne d’exploitation agricole*]],CertifiedCrop[1. Identifiant interne d’exploitation agricole*],0)),FALSE,TRUE))</f>
        <v>1</v>
      </c>
      <c r="AE461" s="170" t="b">
        <f>IF(ISBLANK(GroupMember[[#This Row],[1. Identifiant interne d’exploitation agricole*]]),"",IF(ISERROR(MATCH(GroupMember[[#This Row],[1. Identifiant interne d’exploitation agricole*]],FarmUnit[1. Identifiant interne d’exploitation agricole*],0)),FALSE,TRUE))</f>
        <v>1</v>
      </c>
      <c r="AF461" s="11" t="str">
        <f t="shared" si="28"/>
        <v>DIOMANDE SADIA HERMANN</v>
      </c>
      <c r="AG461" s="171" t="str">
        <f t="shared" si="29"/>
        <v>22/11/2021</v>
      </c>
      <c r="AH461" s="59">
        <f t="shared" si="31"/>
        <v>5</v>
      </c>
      <c r="AI461" s="57">
        <f t="shared" si="30"/>
        <v>0</v>
      </c>
    </row>
    <row r="462" spans="1:35" ht="13.5" x14ac:dyDescent="0.25">
      <c r="A462" s="160" t="s">
        <v>2135</v>
      </c>
      <c r="B462" s="160" t="s">
        <v>667</v>
      </c>
      <c r="C462" s="1" t="s">
        <v>2135</v>
      </c>
      <c r="D462" s="160" t="s">
        <v>1009</v>
      </c>
      <c r="E462" s="160" t="s">
        <v>669</v>
      </c>
      <c r="F462" s="160" t="s">
        <v>670</v>
      </c>
      <c r="G462" s="160" t="s">
        <v>671</v>
      </c>
      <c r="H462" s="161">
        <v>3</v>
      </c>
      <c r="I462" s="160" t="s">
        <v>3365</v>
      </c>
      <c r="J462" s="160">
        <v>1</v>
      </c>
      <c r="K462" s="161">
        <v>2021</v>
      </c>
      <c r="L462" s="169" t="s">
        <v>840</v>
      </c>
      <c r="M462" s="169" t="s">
        <v>2136</v>
      </c>
      <c r="N462" s="162" t="s">
        <v>667</v>
      </c>
      <c r="O462" s="160" t="s">
        <v>667</v>
      </c>
      <c r="P462" s="160" t="s">
        <v>675</v>
      </c>
      <c r="Q462" s="163">
        <v>28491</v>
      </c>
      <c r="R462" s="160">
        <v>6</v>
      </c>
      <c r="S462" s="169"/>
      <c r="T462" s="169"/>
      <c r="U462" s="160"/>
      <c r="V462" s="160"/>
      <c r="W462" s="160"/>
      <c r="X462" s="161">
        <v>0</v>
      </c>
      <c r="Y462" s="161">
        <v>0</v>
      </c>
      <c r="Z462" s="164" t="s">
        <v>1488</v>
      </c>
      <c r="AA462" s="165">
        <v>2021</v>
      </c>
      <c r="AB462" s="165">
        <v>11</v>
      </c>
      <c r="AC462" s="165">
        <v>22</v>
      </c>
      <c r="AD462" s="170" t="b">
        <f>IF(ISBLANK(GroupMember[[#This Row],[1. Identifiant interne d’exploitation agricole*]]),"",IF(ISERROR(MATCH(GroupMember[[#This Row],[1. Identifiant interne d’exploitation agricole*]],CertifiedCrop[1. Identifiant interne d’exploitation agricole*],0)),FALSE,TRUE))</f>
        <v>1</v>
      </c>
      <c r="AE462" s="170" t="b">
        <f>IF(ISBLANK(GroupMember[[#This Row],[1. Identifiant interne d’exploitation agricole*]]),"",IF(ISERROR(MATCH(GroupMember[[#This Row],[1. Identifiant interne d’exploitation agricole*]],FarmUnit[1. Identifiant interne d’exploitation agricole*],0)),FALSE,TRUE))</f>
        <v>1</v>
      </c>
      <c r="AF462" s="11" t="str">
        <f t="shared" si="28"/>
        <v>DIOMANDE SADY</v>
      </c>
      <c r="AG462" s="171" t="str">
        <f t="shared" si="29"/>
        <v>22/11/2021</v>
      </c>
      <c r="AH462" s="59">
        <f t="shared" si="31"/>
        <v>5</v>
      </c>
      <c r="AI462" s="57">
        <f t="shared" si="30"/>
        <v>0</v>
      </c>
    </row>
    <row r="463" spans="1:35" ht="13.5" x14ac:dyDescent="0.25">
      <c r="A463" s="160" t="s">
        <v>2137</v>
      </c>
      <c r="B463" s="160" t="s">
        <v>667</v>
      </c>
      <c r="C463" s="160" t="s">
        <v>2137</v>
      </c>
      <c r="D463" s="160" t="s">
        <v>1009</v>
      </c>
      <c r="E463" s="160" t="s">
        <v>669</v>
      </c>
      <c r="F463" s="160" t="s">
        <v>670</v>
      </c>
      <c r="G463" s="160" t="s">
        <v>671</v>
      </c>
      <c r="H463" s="161">
        <v>6</v>
      </c>
      <c r="I463" s="160" t="s">
        <v>3365</v>
      </c>
      <c r="J463" s="160">
        <v>1</v>
      </c>
      <c r="K463" s="161">
        <v>2021</v>
      </c>
      <c r="L463" s="169" t="s">
        <v>840</v>
      </c>
      <c r="M463" s="169" t="s">
        <v>1253</v>
      </c>
      <c r="N463" s="162" t="s">
        <v>667</v>
      </c>
      <c r="O463" s="160" t="s">
        <v>667</v>
      </c>
      <c r="P463" s="160" t="s">
        <v>675</v>
      </c>
      <c r="Q463" s="163">
        <v>32143</v>
      </c>
      <c r="R463" s="160">
        <v>5</v>
      </c>
      <c r="S463" s="169"/>
      <c r="T463" s="169"/>
      <c r="U463" s="160"/>
      <c r="V463" s="160"/>
      <c r="W463" s="160"/>
      <c r="X463" s="161">
        <v>0</v>
      </c>
      <c r="Y463" s="161">
        <v>0</v>
      </c>
      <c r="Z463" s="164" t="s">
        <v>1488</v>
      </c>
      <c r="AA463" s="165">
        <v>2021</v>
      </c>
      <c r="AB463" s="165">
        <v>11</v>
      </c>
      <c r="AC463" s="165">
        <v>22</v>
      </c>
      <c r="AD463" s="170" t="b">
        <f>IF(ISBLANK(GroupMember[[#This Row],[1. Identifiant interne d’exploitation agricole*]]),"",IF(ISERROR(MATCH(GroupMember[[#This Row],[1. Identifiant interne d’exploitation agricole*]],CertifiedCrop[1. Identifiant interne d’exploitation agricole*],0)),FALSE,TRUE))</f>
        <v>1</v>
      </c>
      <c r="AE463" s="170" t="b">
        <f>IF(ISBLANK(GroupMember[[#This Row],[1. Identifiant interne d’exploitation agricole*]]),"",IF(ISERROR(MATCH(GroupMember[[#This Row],[1. Identifiant interne d’exploitation agricole*]],FarmUnit[1. Identifiant interne d’exploitation agricole*],0)),FALSE,TRUE))</f>
        <v>1</v>
      </c>
      <c r="AF463" s="11" t="str">
        <f t="shared" si="28"/>
        <v>DIOMANDE TIEMOKO</v>
      </c>
      <c r="AG463" s="171" t="str">
        <f t="shared" si="29"/>
        <v>22/11/2021</v>
      </c>
      <c r="AH463" s="59">
        <f t="shared" si="31"/>
        <v>5</v>
      </c>
      <c r="AI463" s="57">
        <f t="shared" si="30"/>
        <v>0</v>
      </c>
    </row>
    <row r="464" spans="1:35" ht="13.5" x14ac:dyDescent="0.25">
      <c r="A464" s="160" t="s">
        <v>2138</v>
      </c>
      <c r="B464" s="160" t="s">
        <v>667</v>
      </c>
      <c r="C464" s="1" t="s">
        <v>2138</v>
      </c>
      <c r="D464" s="160" t="s">
        <v>1009</v>
      </c>
      <c r="E464" s="160" t="s">
        <v>669</v>
      </c>
      <c r="F464" s="160" t="s">
        <v>670</v>
      </c>
      <c r="G464" s="160" t="s">
        <v>671</v>
      </c>
      <c r="H464" s="161">
        <v>5</v>
      </c>
      <c r="I464" s="160" t="s">
        <v>3365</v>
      </c>
      <c r="J464" s="160">
        <v>1</v>
      </c>
      <c r="K464" s="161">
        <v>2021</v>
      </c>
      <c r="L464" s="169" t="s">
        <v>2076</v>
      </c>
      <c r="M464" s="169" t="s">
        <v>1247</v>
      </c>
      <c r="N464" s="162" t="s">
        <v>667</v>
      </c>
      <c r="O464" s="160" t="s">
        <v>667</v>
      </c>
      <c r="P464" s="160" t="s">
        <v>675</v>
      </c>
      <c r="Q464" s="163">
        <v>36161</v>
      </c>
      <c r="R464" s="160">
        <v>4</v>
      </c>
      <c r="S464" s="169"/>
      <c r="T464" s="169"/>
      <c r="U464" s="160"/>
      <c r="V464" s="160"/>
      <c r="W464" s="160"/>
      <c r="X464" s="161">
        <v>0</v>
      </c>
      <c r="Y464" s="161">
        <v>0</v>
      </c>
      <c r="Z464" s="164" t="s">
        <v>1488</v>
      </c>
      <c r="AA464" s="165">
        <v>2021</v>
      </c>
      <c r="AB464" s="165">
        <v>11</v>
      </c>
      <c r="AC464" s="165">
        <v>22</v>
      </c>
      <c r="AD464" s="170" t="b">
        <f>IF(ISBLANK(GroupMember[[#This Row],[1. Identifiant interne d’exploitation agricole*]]),"",IF(ISERROR(MATCH(GroupMember[[#This Row],[1. Identifiant interne d’exploitation agricole*]],CertifiedCrop[1. Identifiant interne d’exploitation agricole*],0)),FALSE,TRUE))</f>
        <v>1</v>
      </c>
      <c r="AE464" s="170" t="b">
        <f>IF(ISBLANK(GroupMember[[#This Row],[1. Identifiant interne d’exploitation agricole*]]),"",IF(ISERROR(MATCH(GroupMember[[#This Row],[1. Identifiant interne d’exploitation agricole*]],FarmUnit[1. Identifiant interne d’exploitation agricole*],0)),FALSE,TRUE))</f>
        <v>1</v>
      </c>
      <c r="AF464" s="11" t="str">
        <f t="shared" si="28"/>
        <v>SAWADOGO DAVID</v>
      </c>
      <c r="AG464" s="171" t="str">
        <f t="shared" si="29"/>
        <v>22/11/2021</v>
      </c>
      <c r="AH464" s="59">
        <f t="shared" si="31"/>
        <v>5</v>
      </c>
      <c r="AI464" s="57">
        <f t="shared" si="30"/>
        <v>0</v>
      </c>
    </row>
    <row r="465" spans="1:35" ht="13.5" x14ac:dyDescent="0.25">
      <c r="A465" s="160" t="s">
        <v>2139</v>
      </c>
      <c r="B465" s="160" t="s">
        <v>667</v>
      </c>
      <c r="C465" s="160" t="s">
        <v>2139</v>
      </c>
      <c r="D465" s="160" t="s">
        <v>1009</v>
      </c>
      <c r="E465" s="160" t="s">
        <v>669</v>
      </c>
      <c r="F465" s="160" t="s">
        <v>670</v>
      </c>
      <c r="G465" s="160" t="s">
        <v>671</v>
      </c>
      <c r="H465" s="161">
        <v>3</v>
      </c>
      <c r="I465" s="160" t="s">
        <v>3365</v>
      </c>
      <c r="J465" s="160">
        <v>1</v>
      </c>
      <c r="K465" s="161">
        <v>2021</v>
      </c>
      <c r="L465" s="169" t="s">
        <v>2140</v>
      </c>
      <c r="M465" s="169" t="s">
        <v>2141</v>
      </c>
      <c r="N465" s="162" t="s">
        <v>667</v>
      </c>
      <c r="O465" s="160" t="s">
        <v>667</v>
      </c>
      <c r="P465" s="160" t="s">
        <v>675</v>
      </c>
      <c r="Q465" s="163">
        <v>35431</v>
      </c>
      <c r="R465" s="160">
        <v>5</v>
      </c>
      <c r="S465" s="169"/>
      <c r="T465" s="169"/>
      <c r="U465" s="160"/>
      <c r="V465" s="160"/>
      <c r="W465" s="160"/>
      <c r="X465" s="161">
        <v>0</v>
      </c>
      <c r="Y465" s="161">
        <v>0</v>
      </c>
      <c r="Z465" s="164" t="s">
        <v>1488</v>
      </c>
      <c r="AA465" s="165">
        <v>2021</v>
      </c>
      <c r="AB465" s="165">
        <v>11</v>
      </c>
      <c r="AC465" s="165">
        <v>23</v>
      </c>
      <c r="AD465" s="170" t="b">
        <f>IF(ISBLANK(GroupMember[[#This Row],[1. Identifiant interne d’exploitation agricole*]]),"",IF(ISERROR(MATCH(GroupMember[[#This Row],[1. Identifiant interne d’exploitation agricole*]],CertifiedCrop[1. Identifiant interne d’exploitation agricole*],0)),FALSE,TRUE))</f>
        <v>1</v>
      </c>
      <c r="AE465" s="170" t="b">
        <f>IF(ISBLANK(GroupMember[[#This Row],[1. Identifiant interne d’exploitation agricole*]]),"",IF(ISERROR(MATCH(GroupMember[[#This Row],[1. Identifiant interne d’exploitation agricole*]],FarmUnit[1. Identifiant interne d’exploitation agricole*],0)),FALSE,TRUE))</f>
        <v>1</v>
      </c>
      <c r="AF465" s="11" t="str">
        <f t="shared" si="28"/>
        <v>KAMBOU LEHA DITIORE</v>
      </c>
      <c r="AG465" s="171" t="str">
        <f t="shared" si="29"/>
        <v>23/11/2021</v>
      </c>
      <c r="AH465" s="59">
        <f t="shared" si="31"/>
        <v>5</v>
      </c>
      <c r="AI465" s="57">
        <f t="shared" si="30"/>
        <v>0</v>
      </c>
    </row>
    <row r="466" spans="1:35" ht="26.25" x14ac:dyDescent="0.25">
      <c r="A466" s="160" t="s">
        <v>2142</v>
      </c>
      <c r="B466" s="160" t="s">
        <v>667</v>
      </c>
      <c r="C466" s="1" t="s">
        <v>2142</v>
      </c>
      <c r="D466" s="160" t="s">
        <v>1009</v>
      </c>
      <c r="E466" s="160" t="s">
        <v>669</v>
      </c>
      <c r="F466" s="160" t="s">
        <v>670</v>
      </c>
      <c r="G466" s="160" t="s">
        <v>671</v>
      </c>
      <c r="H466" s="161">
        <v>5</v>
      </c>
      <c r="I466" s="160" t="s">
        <v>3365</v>
      </c>
      <c r="J466" s="160">
        <v>1</v>
      </c>
      <c r="K466" s="161">
        <v>2021</v>
      </c>
      <c r="L466" s="169" t="s">
        <v>840</v>
      </c>
      <c r="M466" s="169" t="s">
        <v>2143</v>
      </c>
      <c r="N466" s="162" t="s">
        <v>667</v>
      </c>
      <c r="O466" s="160" t="s">
        <v>667</v>
      </c>
      <c r="P466" s="160" t="s">
        <v>675</v>
      </c>
      <c r="Q466" s="163">
        <v>28672</v>
      </c>
      <c r="R466" s="160">
        <v>5</v>
      </c>
      <c r="S466" s="169"/>
      <c r="T466" s="169"/>
      <c r="U466" s="160"/>
      <c r="V466" s="160"/>
      <c r="W466" s="160"/>
      <c r="X466" s="161">
        <v>0</v>
      </c>
      <c r="Y466" s="161">
        <v>0</v>
      </c>
      <c r="Z466" s="164" t="s">
        <v>1488</v>
      </c>
      <c r="AA466" s="165">
        <v>2021</v>
      </c>
      <c r="AB466" s="165">
        <v>11</v>
      </c>
      <c r="AC466" s="165">
        <v>23</v>
      </c>
      <c r="AD466" s="170" t="b">
        <f>IF(ISBLANK(GroupMember[[#This Row],[1. Identifiant interne d’exploitation agricole*]]),"",IF(ISERROR(MATCH(GroupMember[[#This Row],[1. Identifiant interne d’exploitation agricole*]],CertifiedCrop[1. Identifiant interne d’exploitation agricole*],0)),FALSE,TRUE))</f>
        <v>1</v>
      </c>
      <c r="AE466" s="170" t="b">
        <f>IF(ISBLANK(GroupMember[[#This Row],[1. Identifiant interne d’exploitation agricole*]]),"",IF(ISERROR(MATCH(GroupMember[[#This Row],[1. Identifiant interne d’exploitation agricole*]],FarmUnit[1. Identifiant interne d’exploitation agricole*],0)),FALSE,TRUE))</f>
        <v>1</v>
      </c>
      <c r="AF466" s="11" t="str">
        <f t="shared" si="28"/>
        <v>DIOMANDE SOOPOUDE  MAMADOU</v>
      </c>
      <c r="AG466" s="171" t="str">
        <f t="shared" si="29"/>
        <v>23/11/2021</v>
      </c>
      <c r="AH466" s="59">
        <f t="shared" si="31"/>
        <v>5</v>
      </c>
      <c r="AI466" s="57">
        <f t="shared" si="30"/>
        <v>0</v>
      </c>
    </row>
    <row r="467" spans="1:35" ht="13.5" x14ac:dyDescent="0.25">
      <c r="A467" s="160" t="s">
        <v>2144</v>
      </c>
      <c r="B467" s="160" t="s">
        <v>667</v>
      </c>
      <c r="C467" s="160" t="s">
        <v>2144</v>
      </c>
      <c r="D467" s="160" t="s">
        <v>1009</v>
      </c>
      <c r="E467" s="160" t="s">
        <v>669</v>
      </c>
      <c r="F467" s="160" t="s">
        <v>670</v>
      </c>
      <c r="G467" s="160" t="s">
        <v>671</v>
      </c>
      <c r="H467" s="161">
        <v>7</v>
      </c>
      <c r="I467" s="160" t="s">
        <v>3365</v>
      </c>
      <c r="J467" s="160">
        <v>1</v>
      </c>
      <c r="K467" s="161">
        <v>2021</v>
      </c>
      <c r="L467" s="169" t="s">
        <v>2145</v>
      </c>
      <c r="M467" s="169" t="s">
        <v>2146</v>
      </c>
      <c r="N467" s="162" t="s">
        <v>667</v>
      </c>
      <c r="O467" s="160" t="s">
        <v>667</v>
      </c>
      <c r="P467" s="160" t="s">
        <v>675</v>
      </c>
      <c r="Q467" s="163">
        <v>32356</v>
      </c>
      <c r="R467" s="160">
        <v>5</v>
      </c>
      <c r="S467" s="169"/>
      <c r="T467" s="169"/>
      <c r="U467" s="160"/>
      <c r="V467" s="160"/>
      <c r="W467" s="160"/>
      <c r="X467" s="161">
        <v>0</v>
      </c>
      <c r="Y467" s="161">
        <v>0</v>
      </c>
      <c r="Z467" s="164" t="s">
        <v>1488</v>
      </c>
      <c r="AA467" s="165">
        <v>2021</v>
      </c>
      <c r="AB467" s="165">
        <v>11</v>
      </c>
      <c r="AC467" s="165">
        <v>23</v>
      </c>
      <c r="AD467" s="170" t="b">
        <f>IF(ISBLANK(GroupMember[[#This Row],[1. Identifiant interne d’exploitation agricole*]]),"",IF(ISERROR(MATCH(GroupMember[[#This Row],[1. Identifiant interne d’exploitation agricole*]],CertifiedCrop[1. Identifiant interne d’exploitation agricole*],0)),FALSE,TRUE))</f>
        <v>1</v>
      </c>
      <c r="AE467" s="170" t="b">
        <f>IF(ISBLANK(GroupMember[[#This Row],[1. Identifiant interne d’exploitation agricole*]]),"",IF(ISERROR(MATCH(GroupMember[[#This Row],[1. Identifiant interne d’exploitation agricole*]],FarmUnit[1. Identifiant interne d’exploitation agricole*],0)),FALSE,TRUE))</f>
        <v>1</v>
      </c>
      <c r="AF467" s="11" t="str">
        <f t="shared" si="28"/>
        <v>DAH  OLLO GREGOIRE</v>
      </c>
      <c r="AG467" s="171" t="str">
        <f t="shared" si="29"/>
        <v>23/11/2021</v>
      </c>
      <c r="AH467" s="59">
        <f t="shared" si="31"/>
        <v>5</v>
      </c>
      <c r="AI467" s="57">
        <f t="shared" si="30"/>
        <v>0</v>
      </c>
    </row>
    <row r="468" spans="1:35" ht="13.5" x14ac:dyDescent="0.25">
      <c r="A468" s="160" t="s">
        <v>2147</v>
      </c>
      <c r="B468" s="160" t="s">
        <v>667</v>
      </c>
      <c r="C468" s="1" t="s">
        <v>2147</v>
      </c>
      <c r="D468" s="160" t="s">
        <v>1009</v>
      </c>
      <c r="E468" s="160" t="s">
        <v>669</v>
      </c>
      <c r="F468" s="160" t="s">
        <v>670</v>
      </c>
      <c r="G468" s="160" t="s">
        <v>671</v>
      </c>
      <c r="H468" s="161">
        <v>5</v>
      </c>
      <c r="I468" s="160" t="s">
        <v>3365</v>
      </c>
      <c r="J468" s="160">
        <v>1</v>
      </c>
      <c r="K468" s="161">
        <v>2021</v>
      </c>
      <c r="L468" s="169" t="s">
        <v>2076</v>
      </c>
      <c r="M468" s="169" t="s">
        <v>2148</v>
      </c>
      <c r="N468" s="162" t="s">
        <v>667</v>
      </c>
      <c r="O468" s="160" t="s">
        <v>667</v>
      </c>
      <c r="P468" s="160" t="s">
        <v>675</v>
      </c>
      <c r="Q468" s="163">
        <v>27760</v>
      </c>
      <c r="R468" s="160">
        <v>5</v>
      </c>
      <c r="S468" s="169"/>
      <c r="T468" s="169"/>
      <c r="U468" s="160"/>
      <c r="V468" s="160"/>
      <c r="W468" s="160"/>
      <c r="X468" s="161">
        <v>0</v>
      </c>
      <c r="Y468" s="161">
        <v>0</v>
      </c>
      <c r="Z468" s="164" t="s">
        <v>1488</v>
      </c>
      <c r="AA468" s="165">
        <v>2021</v>
      </c>
      <c r="AB468" s="165">
        <v>11</v>
      </c>
      <c r="AC468" s="165">
        <v>23</v>
      </c>
      <c r="AD468" s="170" t="b">
        <f>IF(ISBLANK(GroupMember[[#This Row],[1. Identifiant interne d’exploitation agricole*]]),"",IF(ISERROR(MATCH(GroupMember[[#This Row],[1. Identifiant interne d’exploitation agricole*]],CertifiedCrop[1. Identifiant interne d’exploitation agricole*],0)),FALSE,TRUE))</f>
        <v>1</v>
      </c>
      <c r="AE468" s="170" t="b">
        <f>IF(ISBLANK(GroupMember[[#This Row],[1. Identifiant interne d’exploitation agricole*]]),"",IF(ISERROR(MATCH(GroupMember[[#This Row],[1. Identifiant interne d’exploitation agricole*]],FarmUnit[1. Identifiant interne d’exploitation agricole*],0)),FALSE,TRUE))</f>
        <v>1</v>
      </c>
      <c r="AF468" s="11" t="str">
        <f t="shared" si="28"/>
        <v>SAWADOGO SALFO</v>
      </c>
      <c r="AG468" s="171" t="str">
        <f t="shared" si="29"/>
        <v>23/11/2021</v>
      </c>
      <c r="AH468" s="59">
        <f t="shared" si="31"/>
        <v>5</v>
      </c>
      <c r="AI468" s="57">
        <f t="shared" si="30"/>
        <v>0</v>
      </c>
    </row>
    <row r="469" spans="1:35" ht="13.5" x14ac:dyDescent="0.25">
      <c r="A469" s="160" t="s">
        <v>2149</v>
      </c>
      <c r="B469" s="160" t="s">
        <v>667</v>
      </c>
      <c r="C469" s="160" t="s">
        <v>2149</v>
      </c>
      <c r="D469" s="160" t="s">
        <v>1009</v>
      </c>
      <c r="E469" s="160" t="s">
        <v>669</v>
      </c>
      <c r="F469" s="160" t="s">
        <v>670</v>
      </c>
      <c r="G469" s="160" t="s">
        <v>671</v>
      </c>
      <c r="H469" s="161">
        <v>5</v>
      </c>
      <c r="I469" s="160" t="s">
        <v>3365</v>
      </c>
      <c r="J469" s="160">
        <v>1</v>
      </c>
      <c r="K469" s="161">
        <v>2021</v>
      </c>
      <c r="L469" s="169" t="s">
        <v>730</v>
      </c>
      <c r="M469" s="169" t="s">
        <v>2150</v>
      </c>
      <c r="N469" s="162" t="s">
        <v>667</v>
      </c>
      <c r="O469" s="160" t="s">
        <v>667</v>
      </c>
      <c r="P469" s="160" t="s">
        <v>675</v>
      </c>
      <c r="Q469" s="163" t="s">
        <v>667</v>
      </c>
      <c r="R469" s="160">
        <v>4</v>
      </c>
      <c r="S469" s="169"/>
      <c r="T469" s="169"/>
      <c r="U469" s="160"/>
      <c r="V469" s="160"/>
      <c r="W469" s="160"/>
      <c r="X469" s="161">
        <v>0</v>
      </c>
      <c r="Y469" s="161">
        <v>0</v>
      </c>
      <c r="Z469" s="164" t="s">
        <v>1488</v>
      </c>
      <c r="AA469" s="165">
        <v>2021</v>
      </c>
      <c r="AB469" s="165">
        <v>11</v>
      </c>
      <c r="AC469" s="165">
        <v>23</v>
      </c>
      <c r="AD469" s="170" t="b">
        <f>IF(ISBLANK(GroupMember[[#This Row],[1. Identifiant interne d’exploitation agricole*]]),"",IF(ISERROR(MATCH(GroupMember[[#This Row],[1. Identifiant interne d’exploitation agricole*]],CertifiedCrop[1. Identifiant interne d’exploitation agricole*],0)),FALSE,TRUE))</f>
        <v>1</v>
      </c>
      <c r="AE469" s="170" t="b">
        <f>IF(ISBLANK(GroupMember[[#This Row],[1. Identifiant interne d’exploitation agricole*]]),"",IF(ISERROR(MATCH(GroupMember[[#This Row],[1. Identifiant interne d’exploitation agricole*]],FarmUnit[1. Identifiant interne d’exploitation agricole*],0)),FALSE,TRUE))</f>
        <v>1</v>
      </c>
      <c r="AF469" s="11" t="str">
        <f t="shared" si="28"/>
        <v>DROH JEAN ( ZOUANGOUIN</v>
      </c>
      <c r="AG469" s="171" t="str">
        <f t="shared" si="29"/>
        <v>23/11/2021</v>
      </c>
      <c r="AH469" s="59">
        <f t="shared" si="31"/>
        <v>5</v>
      </c>
      <c r="AI469" s="57">
        <f t="shared" si="30"/>
        <v>0</v>
      </c>
    </row>
    <row r="470" spans="1:35" ht="13.5" x14ac:dyDescent="0.25">
      <c r="A470" s="160" t="s">
        <v>2151</v>
      </c>
      <c r="B470" s="160" t="s">
        <v>667</v>
      </c>
      <c r="C470" s="1" t="s">
        <v>2151</v>
      </c>
      <c r="D470" s="160" t="s">
        <v>1009</v>
      </c>
      <c r="E470" s="160" t="s">
        <v>669</v>
      </c>
      <c r="F470" s="160" t="s">
        <v>670</v>
      </c>
      <c r="G470" s="160" t="s">
        <v>671</v>
      </c>
      <c r="H470" s="161">
        <v>4</v>
      </c>
      <c r="I470" s="160" t="s">
        <v>3365</v>
      </c>
      <c r="J470" s="160">
        <v>1</v>
      </c>
      <c r="K470" s="161">
        <v>2021</v>
      </c>
      <c r="L470" s="169" t="s">
        <v>2152</v>
      </c>
      <c r="M470" s="169" t="s">
        <v>2153</v>
      </c>
      <c r="N470" s="162" t="s">
        <v>667</v>
      </c>
      <c r="O470" s="160" t="s">
        <v>667</v>
      </c>
      <c r="P470" s="160" t="s">
        <v>675</v>
      </c>
      <c r="Q470" s="163">
        <v>30725</v>
      </c>
      <c r="R470" s="160">
        <v>4</v>
      </c>
      <c r="S470" s="169"/>
      <c r="T470" s="169"/>
      <c r="U470" s="160"/>
      <c r="V470" s="160"/>
      <c r="W470" s="160"/>
      <c r="X470" s="161">
        <v>0</v>
      </c>
      <c r="Y470" s="161">
        <v>0</v>
      </c>
      <c r="Z470" s="164" t="s">
        <v>1488</v>
      </c>
      <c r="AA470" s="165">
        <v>2021</v>
      </c>
      <c r="AB470" s="165">
        <v>11</v>
      </c>
      <c r="AC470" s="165">
        <v>24</v>
      </c>
      <c r="AD470" s="170" t="b">
        <f>IF(ISBLANK(GroupMember[[#This Row],[1. Identifiant interne d’exploitation agricole*]]),"",IF(ISERROR(MATCH(GroupMember[[#This Row],[1. Identifiant interne d’exploitation agricole*]],CertifiedCrop[1. Identifiant interne d’exploitation agricole*],0)),FALSE,TRUE))</f>
        <v>1</v>
      </c>
      <c r="AE470" s="170" t="b">
        <f>IF(ISBLANK(GroupMember[[#This Row],[1. Identifiant interne d’exploitation agricole*]]),"",IF(ISERROR(MATCH(GroupMember[[#This Row],[1. Identifiant interne d’exploitation agricole*]],FarmUnit[1. Identifiant interne d’exploitation agricole*],0)),FALSE,TRUE))</f>
        <v>1</v>
      </c>
      <c r="AF470" s="11" t="str">
        <f t="shared" si="28"/>
        <v>GAHOUN ANATOL</v>
      </c>
      <c r="AG470" s="171" t="str">
        <f t="shared" si="29"/>
        <v>24/11/2021</v>
      </c>
      <c r="AH470" s="59">
        <f t="shared" si="31"/>
        <v>5</v>
      </c>
      <c r="AI470" s="57">
        <f t="shared" si="30"/>
        <v>0</v>
      </c>
    </row>
    <row r="471" spans="1:35" ht="13.5" x14ac:dyDescent="0.25">
      <c r="A471" s="160" t="s">
        <v>2154</v>
      </c>
      <c r="B471" s="160" t="s">
        <v>667</v>
      </c>
      <c r="C471" s="160" t="s">
        <v>2154</v>
      </c>
      <c r="D471" s="160" t="s">
        <v>1009</v>
      </c>
      <c r="E471" s="160" t="s">
        <v>669</v>
      </c>
      <c r="F471" s="160" t="s">
        <v>670</v>
      </c>
      <c r="G471" s="160" t="s">
        <v>671</v>
      </c>
      <c r="H471" s="161">
        <v>5</v>
      </c>
      <c r="I471" s="160" t="s">
        <v>3365</v>
      </c>
      <c r="J471" s="160">
        <v>1</v>
      </c>
      <c r="K471" s="161">
        <v>2021</v>
      </c>
      <c r="L471" s="169" t="s">
        <v>2155</v>
      </c>
      <c r="M471" s="169" t="s">
        <v>2156</v>
      </c>
      <c r="N471" s="162" t="s">
        <v>667</v>
      </c>
      <c r="O471" s="160" t="s">
        <v>667</v>
      </c>
      <c r="P471" s="160" t="s">
        <v>675</v>
      </c>
      <c r="Q471" s="163">
        <v>27205</v>
      </c>
      <c r="R471" s="160">
        <v>3</v>
      </c>
      <c r="S471" s="169"/>
      <c r="T471" s="169"/>
      <c r="U471" s="160"/>
      <c r="V471" s="160"/>
      <c r="W471" s="160"/>
      <c r="X471" s="161">
        <v>0</v>
      </c>
      <c r="Y471" s="161">
        <v>0</v>
      </c>
      <c r="Z471" s="164" t="s">
        <v>1488</v>
      </c>
      <c r="AA471" s="165">
        <v>2021</v>
      </c>
      <c r="AB471" s="165">
        <v>11</v>
      </c>
      <c r="AC471" s="165">
        <v>24</v>
      </c>
      <c r="AD471" s="170" t="b">
        <f>IF(ISBLANK(GroupMember[[#This Row],[1. Identifiant interne d’exploitation agricole*]]),"",IF(ISERROR(MATCH(GroupMember[[#This Row],[1. Identifiant interne d’exploitation agricole*]],CertifiedCrop[1. Identifiant interne d’exploitation agricole*],0)),FALSE,TRUE))</f>
        <v>1</v>
      </c>
      <c r="AE471" s="170" t="b">
        <f>IF(ISBLANK(GroupMember[[#This Row],[1. Identifiant interne d’exploitation agricole*]]),"",IF(ISERROR(MATCH(GroupMember[[#This Row],[1. Identifiant interne d’exploitation agricole*]],FarmUnit[1. Identifiant interne d’exploitation agricole*],0)),FALSE,TRUE))</f>
        <v>1</v>
      </c>
      <c r="AF471" s="11" t="str">
        <f t="shared" si="28"/>
        <v>GBABLEU WOUEDE</v>
      </c>
      <c r="AG471" s="171" t="str">
        <f t="shared" si="29"/>
        <v>24/11/2021</v>
      </c>
      <c r="AH471" s="59">
        <f t="shared" si="31"/>
        <v>5</v>
      </c>
      <c r="AI471" s="57">
        <f t="shared" si="30"/>
        <v>0</v>
      </c>
    </row>
    <row r="472" spans="1:35" ht="13.5" x14ac:dyDescent="0.25">
      <c r="A472" s="160" t="s">
        <v>2157</v>
      </c>
      <c r="B472" s="160" t="s">
        <v>667</v>
      </c>
      <c r="C472" s="1" t="s">
        <v>2157</v>
      </c>
      <c r="D472" s="160" t="s">
        <v>1009</v>
      </c>
      <c r="E472" s="160" t="s">
        <v>669</v>
      </c>
      <c r="F472" s="160" t="s">
        <v>670</v>
      </c>
      <c r="G472" s="160" t="s">
        <v>671</v>
      </c>
      <c r="H472" s="161">
        <v>5</v>
      </c>
      <c r="I472" s="160" t="s">
        <v>3365</v>
      </c>
      <c r="J472" s="160">
        <v>1</v>
      </c>
      <c r="K472" s="161">
        <v>2021</v>
      </c>
      <c r="L472" s="169" t="s">
        <v>1223</v>
      </c>
      <c r="M472" s="169" t="s">
        <v>1163</v>
      </c>
      <c r="N472" s="162" t="s">
        <v>667</v>
      </c>
      <c r="O472" s="160" t="s">
        <v>667</v>
      </c>
      <c r="P472" s="160" t="s">
        <v>675</v>
      </c>
      <c r="Q472" s="163">
        <v>29723</v>
      </c>
      <c r="R472" s="160">
        <v>5</v>
      </c>
      <c r="S472" s="169"/>
      <c r="T472" s="169"/>
      <c r="U472" s="160"/>
      <c r="V472" s="160"/>
      <c r="W472" s="160"/>
      <c r="X472" s="161">
        <v>0</v>
      </c>
      <c r="Y472" s="161">
        <v>0</v>
      </c>
      <c r="Z472" s="164" t="s">
        <v>1488</v>
      </c>
      <c r="AA472" s="165">
        <v>2021</v>
      </c>
      <c r="AB472" s="165">
        <v>11</v>
      </c>
      <c r="AC472" s="165">
        <v>24</v>
      </c>
      <c r="AD472" s="170" t="b">
        <f>IF(ISBLANK(GroupMember[[#This Row],[1. Identifiant interne d’exploitation agricole*]]),"",IF(ISERROR(MATCH(GroupMember[[#This Row],[1. Identifiant interne d’exploitation agricole*]],CertifiedCrop[1. Identifiant interne d’exploitation agricole*],0)),FALSE,TRUE))</f>
        <v>1</v>
      </c>
      <c r="AE472" s="170" t="b">
        <f>IF(ISBLANK(GroupMember[[#This Row],[1. Identifiant interne d’exploitation agricole*]]),"",IF(ISERROR(MATCH(GroupMember[[#This Row],[1. Identifiant interne d’exploitation agricole*]],FarmUnit[1. Identifiant interne d’exploitation agricole*],0)),FALSE,TRUE))</f>
        <v>1</v>
      </c>
      <c r="AF472" s="11" t="str">
        <f t="shared" si="28"/>
        <v>GBA VALENTIN</v>
      </c>
      <c r="AG472" s="171" t="str">
        <f t="shared" si="29"/>
        <v>24/11/2021</v>
      </c>
      <c r="AH472" s="59">
        <f t="shared" si="31"/>
        <v>5</v>
      </c>
      <c r="AI472" s="57">
        <f t="shared" si="30"/>
        <v>0</v>
      </c>
    </row>
    <row r="473" spans="1:35" ht="13.5" x14ac:dyDescent="0.25">
      <c r="A473" s="160" t="s">
        <v>2158</v>
      </c>
      <c r="B473" s="160" t="s">
        <v>667</v>
      </c>
      <c r="C473" s="160" t="s">
        <v>2158</v>
      </c>
      <c r="D473" s="160" t="s">
        <v>1009</v>
      </c>
      <c r="E473" s="160" t="s">
        <v>669</v>
      </c>
      <c r="F473" s="160" t="s">
        <v>670</v>
      </c>
      <c r="G473" s="160" t="s">
        <v>671</v>
      </c>
      <c r="H473" s="161">
        <v>3</v>
      </c>
      <c r="I473" s="160" t="s">
        <v>3365</v>
      </c>
      <c r="J473" s="160">
        <v>1</v>
      </c>
      <c r="K473" s="161">
        <v>2021</v>
      </c>
      <c r="L473" s="169" t="s">
        <v>1223</v>
      </c>
      <c r="M473" s="169" t="s">
        <v>2159</v>
      </c>
      <c r="N473" s="162" t="s">
        <v>667</v>
      </c>
      <c r="O473" s="160" t="s">
        <v>667</v>
      </c>
      <c r="P473" s="160" t="s">
        <v>675</v>
      </c>
      <c r="Q473" s="163" t="s">
        <v>667</v>
      </c>
      <c r="R473" s="160">
        <v>5</v>
      </c>
      <c r="S473" s="169"/>
      <c r="T473" s="169"/>
      <c r="U473" s="160"/>
      <c r="V473" s="160"/>
      <c r="W473" s="160"/>
      <c r="X473" s="161">
        <v>0</v>
      </c>
      <c r="Y473" s="161">
        <v>0</v>
      </c>
      <c r="Z473" s="164" t="s">
        <v>1488</v>
      </c>
      <c r="AA473" s="165">
        <v>2021</v>
      </c>
      <c r="AB473" s="165">
        <v>11</v>
      </c>
      <c r="AC473" s="165">
        <v>24</v>
      </c>
      <c r="AD473" s="170" t="b">
        <f>IF(ISBLANK(GroupMember[[#This Row],[1. Identifiant interne d’exploitation agricole*]]),"",IF(ISERROR(MATCH(GroupMember[[#This Row],[1. Identifiant interne d’exploitation agricole*]],CertifiedCrop[1. Identifiant interne d’exploitation agricole*],0)),FALSE,TRUE))</f>
        <v>1</v>
      </c>
      <c r="AE473" s="170" t="b">
        <f>IF(ISBLANK(GroupMember[[#This Row],[1. Identifiant interne d’exploitation agricole*]]),"",IF(ISERROR(MATCH(GroupMember[[#This Row],[1. Identifiant interne d’exploitation agricole*]],FarmUnit[1. Identifiant interne d’exploitation agricole*],0)),FALSE,TRUE))</f>
        <v>1</v>
      </c>
      <c r="AF473" s="11" t="str">
        <f t="shared" si="28"/>
        <v>GBA TA BLONDE</v>
      </c>
      <c r="AG473" s="171" t="str">
        <f t="shared" si="29"/>
        <v>24/11/2021</v>
      </c>
      <c r="AH473" s="59">
        <f t="shared" si="31"/>
        <v>5</v>
      </c>
      <c r="AI473" s="57">
        <f t="shared" si="30"/>
        <v>0</v>
      </c>
    </row>
    <row r="474" spans="1:35" ht="13.5" x14ac:dyDescent="0.25">
      <c r="A474" s="160" t="s">
        <v>2160</v>
      </c>
      <c r="B474" s="160" t="s">
        <v>667</v>
      </c>
      <c r="C474" s="1" t="s">
        <v>2160</v>
      </c>
      <c r="D474" s="160" t="s">
        <v>1009</v>
      </c>
      <c r="E474" s="160" t="s">
        <v>669</v>
      </c>
      <c r="F474" s="160" t="s">
        <v>670</v>
      </c>
      <c r="G474" s="160" t="s">
        <v>671</v>
      </c>
      <c r="H474" s="161">
        <v>4</v>
      </c>
      <c r="I474" s="160" t="s">
        <v>3365</v>
      </c>
      <c r="J474" s="160">
        <v>1</v>
      </c>
      <c r="K474" s="161">
        <v>2021</v>
      </c>
      <c r="L474" s="169" t="s">
        <v>2161</v>
      </c>
      <c r="M474" s="169" t="s">
        <v>2162</v>
      </c>
      <c r="N474" s="162" t="s">
        <v>667</v>
      </c>
      <c r="O474" s="160" t="s">
        <v>667</v>
      </c>
      <c r="P474" s="160" t="s">
        <v>675</v>
      </c>
      <c r="Q474" s="163" t="s">
        <v>667</v>
      </c>
      <c r="R474" s="160">
        <v>7</v>
      </c>
      <c r="S474" s="169"/>
      <c r="T474" s="169"/>
      <c r="U474" s="160"/>
      <c r="V474" s="160"/>
      <c r="W474" s="160"/>
      <c r="X474" s="161">
        <v>0</v>
      </c>
      <c r="Y474" s="161">
        <v>0</v>
      </c>
      <c r="Z474" s="164" t="s">
        <v>1488</v>
      </c>
      <c r="AA474" s="165">
        <v>2021</v>
      </c>
      <c r="AB474" s="165">
        <v>11</v>
      </c>
      <c r="AC474" s="165">
        <v>24</v>
      </c>
      <c r="AD474" s="170" t="b">
        <f>IF(ISBLANK(GroupMember[[#This Row],[1. Identifiant interne d’exploitation agricole*]]),"",IF(ISERROR(MATCH(GroupMember[[#This Row],[1. Identifiant interne d’exploitation agricole*]],CertifiedCrop[1. Identifiant interne d’exploitation agricole*],0)),FALSE,TRUE))</f>
        <v>1</v>
      </c>
      <c r="AE474" s="170" t="b">
        <f>IF(ISBLANK(GroupMember[[#This Row],[1. Identifiant interne d’exploitation agricole*]]),"",IF(ISERROR(MATCH(GroupMember[[#This Row],[1. Identifiant interne d’exploitation agricole*]],FarmUnit[1. Identifiant interne d’exploitation agricole*],0)),FALSE,TRUE))</f>
        <v>1</v>
      </c>
      <c r="AF474" s="11" t="str">
        <f t="shared" si="28"/>
        <v>KALE ELOGE</v>
      </c>
      <c r="AG474" s="171" t="str">
        <f t="shared" si="29"/>
        <v>24/11/2021</v>
      </c>
      <c r="AH474" s="59">
        <f t="shared" si="31"/>
        <v>5</v>
      </c>
      <c r="AI474" s="57">
        <f t="shared" si="30"/>
        <v>0</v>
      </c>
    </row>
    <row r="475" spans="1:35" ht="26.25" x14ac:dyDescent="0.25">
      <c r="A475" s="160" t="s">
        <v>2163</v>
      </c>
      <c r="B475" s="160" t="s">
        <v>667</v>
      </c>
      <c r="C475" s="160" t="s">
        <v>2163</v>
      </c>
      <c r="D475" s="160" t="s">
        <v>1009</v>
      </c>
      <c r="E475" s="160" t="s">
        <v>669</v>
      </c>
      <c r="F475" s="160" t="s">
        <v>670</v>
      </c>
      <c r="G475" s="160" t="s">
        <v>671</v>
      </c>
      <c r="H475" s="161">
        <v>4</v>
      </c>
      <c r="I475" s="160" t="s">
        <v>3365</v>
      </c>
      <c r="J475" s="160">
        <v>1</v>
      </c>
      <c r="K475" s="161">
        <v>2021</v>
      </c>
      <c r="L475" s="169" t="s">
        <v>806</v>
      </c>
      <c r="M475" s="169" t="s">
        <v>2164</v>
      </c>
      <c r="N475" s="162" t="s">
        <v>667</v>
      </c>
      <c r="O475" s="160" t="s">
        <v>667</v>
      </c>
      <c r="P475" s="160" t="s">
        <v>675</v>
      </c>
      <c r="Q475" s="163">
        <v>28543</v>
      </c>
      <c r="R475" s="160">
        <v>5</v>
      </c>
      <c r="S475" s="169"/>
      <c r="T475" s="169"/>
      <c r="U475" s="160"/>
      <c r="V475" s="160"/>
      <c r="W475" s="160"/>
      <c r="X475" s="161">
        <v>0</v>
      </c>
      <c r="Y475" s="161">
        <v>0</v>
      </c>
      <c r="Z475" s="164" t="s">
        <v>1488</v>
      </c>
      <c r="AA475" s="165">
        <v>2021</v>
      </c>
      <c r="AB475" s="165">
        <v>11</v>
      </c>
      <c r="AC475" s="165">
        <v>25</v>
      </c>
      <c r="AD475" s="170" t="b">
        <f>IF(ISBLANK(GroupMember[[#This Row],[1. Identifiant interne d’exploitation agricole*]]),"",IF(ISERROR(MATCH(GroupMember[[#This Row],[1. Identifiant interne d’exploitation agricole*]],CertifiedCrop[1. Identifiant interne d’exploitation agricole*],0)),FALSE,TRUE))</f>
        <v>1</v>
      </c>
      <c r="AE475" s="170" t="b">
        <f>IF(ISBLANK(GroupMember[[#This Row],[1. Identifiant interne d’exploitation agricole*]]),"",IF(ISERROR(MATCH(GroupMember[[#This Row],[1. Identifiant interne d’exploitation agricole*]],FarmUnit[1. Identifiant interne d’exploitation agricole*],0)),FALSE,TRUE))</f>
        <v>1</v>
      </c>
      <c r="AF475" s="11" t="str">
        <f t="shared" si="28"/>
        <v>KONE GBONGUE ( DIGOUALE)</v>
      </c>
      <c r="AG475" s="171" t="str">
        <f t="shared" si="29"/>
        <v>25/11/2021</v>
      </c>
      <c r="AH475" s="59">
        <f t="shared" si="31"/>
        <v>5</v>
      </c>
      <c r="AI475" s="57">
        <f t="shared" si="30"/>
        <v>0</v>
      </c>
    </row>
    <row r="476" spans="1:35" ht="13.5" x14ac:dyDescent="0.25">
      <c r="A476" s="160" t="s">
        <v>2165</v>
      </c>
      <c r="B476" s="160" t="s">
        <v>667</v>
      </c>
      <c r="C476" s="1" t="s">
        <v>2165</v>
      </c>
      <c r="D476" s="160" t="s">
        <v>1009</v>
      </c>
      <c r="E476" s="160" t="s">
        <v>669</v>
      </c>
      <c r="F476" s="160" t="s">
        <v>670</v>
      </c>
      <c r="G476" s="160" t="s">
        <v>671</v>
      </c>
      <c r="H476" s="161">
        <v>5</v>
      </c>
      <c r="I476" s="160" t="s">
        <v>3365</v>
      </c>
      <c r="J476" s="160">
        <v>1</v>
      </c>
      <c r="K476" s="161">
        <v>2021</v>
      </c>
      <c r="L476" s="169" t="s">
        <v>1054</v>
      </c>
      <c r="M476" s="169" t="s">
        <v>2166</v>
      </c>
      <c r="N476" s="162" t="s">
        <v>667</v>
      </c>
      <c r="O476" s="160" t="s">
        <v>667</v>
      </c>
      <c r="P476" s="160" t="s">
        <v>675</v>
      </c>
      <c r="Q476" s="163">
        <v>29245</v>
      </c>
      <c r="R476" s="160">
        <v>5</v>
      </c>
      <c r="S476" s="169"/>
      <c r="T476" s="169"/>
      <c r="U476" s="160"/>
      <c r="V476" s="160"/>
      <c r="W476" s="160"/>
      <c r="X476" s="161">
        <v>0</v>
      </c>
      <c r="Y476" s="161">
        <v>0</v>
      </c>
      <c r="Z476" s="164" t="s">
        <v>1488</v>
      </c>
      <c r="AA476" s="165">
        <v>2021</v>
      </c>
      <c r="AB476" s="165">
        <v>11</v>
      </c>
      <c r="AC476" s="165">
        <v>25</v>
      </c>
      <c r="AD476" s="170" t="b">
        <f>IF(ISBLANK(GroupMember[[#This Row],[1. Identifiant interne d’exploitation agricole*]]),"",IF(ISERROR(MATCH(GroupMember[[#This Row],[1. Identifiant interne d’exploitation agricole*]],CertifiedCrop[1. Identifiant interne d’exploitation agricole*],0)),FALSE,TRUE))</f>
        <v>1</v>
      </c>
      <c r="AE476" s="170" t="b">
        <f>IF(ISBLANK(GroupMember[[#This Row],[1. Identifiant interne d’exploitation agricole*]]),"",IF(ISERROR(MATCH(GroupMember[[#This Row],[1. Identifiant interne d’exploitation agricole*]],FarmUnit[1. Identifiant interne d’exploitation agricole*],0)),FALSE,TRUE))</f>
        <v>1</v>
      </c>
      <c r="AF476" s="11" t="str">
        <f t="shared" si="28"/>
        <v>KOUADIO KOUAME MARCEL</v>
      </c>
      <c r="AG476" s="171" t="str">
        <f t="shared" si="29"/>
        <v>25/11/2021</v>
      </c>
      <c r="AH476" s="59">
        <f t="shared" si="31"/>
        <v>5</v>
      </c>
      <c r="AI476" s="57">
        <f t="shared" si="30"/>
        <v>0</v>
      </c>
    </row>
    <row r="477" spans="1:35" ht="26.25" x14ac:dyDescent="0.25">
      <c r="A477" s="160" t="s">
        <v>2167</v>
      </c>
      <c r="B477" s="160" t="s">
        <v>667</v>
      </c>
      <c r="C477" s="160" t="s">
        <v>2167</v>
      </c>
      <c r="D477" s="160" t="s">
        <v>1009</v>
      </c>
      <c r="E477" s="160" t="s">
        <v>669</v>
      </c>
      <c r="F477" s="160" t="s">
        <v>670</v>
      </c>
      <c r="G477" s="160" t="s">
        <v>671</v>
      </c>
      <c r="H477" s="161">
        <v>8</v>
      </c>
      <c r="I477" s="160" t="s">
        <v>3365</v>
      </c>
      <c r="J477" s="160">
        <v>1</v>
      </c>
      <c r="K477" s="161">
        <v>2021</v>
      </c>
      <c r="L477" s="169" t="s">
        <v>790</v>
      </c>
      <c r="M477" s="169" t="s">
        <v>2168</v>
      </c>
      <c r="N477" s="162" t="s">
        <v>667</v>
      </c>
      <c r="O477" s="160" t="s">
        <v>667</v>
      </c>
      <c r="P477" s="160" t="s">
        <v>675</v>
      </c>
      <c r="Q477" s="163">
        <v>30266</v>
      </c>
      <c r="R477" s="160">
        <v>5</v>
      </c>
      <c r="S477" s="169"/>
      <c r="T477" s="169"/>
      <c r="U477" s="160"/>
      <c r="V477" s="160"/>
      <c r="W477" s="160"/>
      <c r="X477" s="161">
        <v>0</v>
      </c>
      <c r="Y477" s="161">
        <v>0</v>
      </c>
      <c r="Z477" s="164" t="s">
        <v>1488</v>
      </c>
      <c r="AA477" s="165">
        <v>2021</v>
      </c>
      <c r="AB477" s="165">
        <v>11</v>
      </c>
      <c r="AC477" s="165">
        <v>25</v>
      </c>
      <c r="AD477" s="170" t="b">
        <f>IF(ISBLANK(GroupMember[[#This Row],[1. Identifiant interne d’exploitation agricole*]]),"",IF(ISERROR(MATCH(GroupMember[[#This Row],[1. Identifiant interne d’exploitation agricole*]],CertifiedCrop[1. Identifiant interne d’exploitation agricole*],0)),FALSE,TRUE))</f>
        <v>1</v>
      </c>
      <c r="AE477" s="170" t="b">
        <f>IF(ISBLANK(GroupMember[[#This Row],[1. Identifiant interne d’exploitation agricole*]]),"",IF(ISERROR(MATCH(GroupMember[[#This Row],[1. Identifiant interne d’exploitation agricole*]],FarmUnit[1. Identifiant interne d’exploitation agricole*],0)),FALSE,TRUE))</f>
        <v>1</v>
      </c>
      <c r="AF477" s="11" t="str">
        <f t="shared" si="28"/>
        <v>LOUA GASTON (ZOUANGOUIN)</v>
      </c>
      <c r="AG477" s="171" t="str">
        <f t="shared" si="29"/>
        <v>25/11/2021</v>
      </c>
      <c r="AH477" s="59">
        <f t="shared" si="31"/>
        <v>5</v>
      </c>
      <c r="AI477" s="57">
        <f t="shared" si="30"/>
        <v>0</v>
      </c>
    </row>
    <row r="478" spans="1:35" ht="13.5" x14ac:dyDescent="0.25">
      <c r="A478" s="160" t="s">
        <v>2169</v>
      </c>
      <c r="B478" s="160" t="s">
        <v>667</v>
      </c>
      <c r="C478" s="1" t="s">
        <v>2169</v>
      </c>
      <c r="D478" s="160" t="s">
        <v>1009</v>
      </c>
      <c r="E478" s="160" t="s">
        <v>669</v>
      </c>
      <c r="F478" s="160" t="s">
        <v>670</v>
      </c>
      <c r="G478" s="160" t="s">
        <v>671</v>
      </c>
      <c r="H478" s="161">
        <v>4</v>
      </c>
      <c r="I478" s="160" t="s">
        <v>3365</v>
      </c>
      <c r="J478" s="160">
        <v>1</v>
      </c>
      <c r="K478" s="161">
        <v>2021</v>
      </c>
      <c r="L478" s="169" t="s">
        <v>790</v>
      </c>
      <c r="M478" s="169" t="s">
        <v>2170</v>
      </c>
      <c r="N478" s="162" t="s">
        <v>667</v>
      </c>
      <c r="O478" s="160" t="s">
        <v>667</v>
      </c>
      <c r="P478" s="160" t="s">
        <v>675</v>
      </c>
      <c r="Q478" s="163">
        <v>31034</v>
      </c>
      <c r="R478" s="160">
        <v>6</v>
      </c>
      <c r="S478" s="169"/>
      <c r="T478" s="169"/>
      <c r="U478" s="160"/>
      <c r="V478" s="160"/>
      <c r="W478" s="160"/>
      <c r="X478" s="161">
        <v>0</v>
      </c>
      <c r="Y478" s="161">
        <v>0</v>
      </c>
      <c r="Z478" s="164" t="s">
        <v>1488</v>
      </c>
      <c r="AA478" s="165">
        <v>2021</v>
      </c>
      <c r="AB478" s="165">
        <v>11</v>
      </c>
      <c r="AC478" s="165">
        <v>25</v>
      </c>
      <c r="AD478" s="170" t="b">
        <f>IF(ISBLANK(GroupMember[[#This Row],[1. Identifiant interne d’exploitation agricole*]]),"",IF(ISERROR(MATCH(GroupMember[[#This Row],[1. Identifiant interne d’exploitation agricole*]],CertifiedCrop[1. Identifiant interne d’exploitation agricole*],0)),FALSE,TRUE))</f>
        <v>1</v>
      </c>
      <c r="AE478" s="170" t="b">
        <f>IF(ISBLANK(GroupMember[[#This Row],[1. Identifiant interne d’exploitation agricole*]]),"",IF(ISERROR(MATCH(GroupMember[[#This Row],[1. Identifiant interne d’exploitation agricole*]],FarmUnit[1. Identifiant interne d’exploitation agricole*],0)),FALSE,TRUE))</f>
        <v>1</v>
      </c>
      <c r="AF478" s="11" t="str">
        <f t="shared" si="28"/>
        <v>LOUA MANIGO</v>
      </c>
      <c r="AG478" s="171" t="str">
        <f t="shared" si="29"/>
        <v>25/11/2021</v>
      </c>
      <c r="AH478" s="59">
        <f t="shared" si="31"/>
        <v>5</v>
      </c>
      <c r="AI478" s="57">
        <f t="shared" si="30"/>
        <v>0</v>
      </c>
    </row>
    <row r="479" spans="1:35" ht="13.5" x14ac:dyDescent="0.25">
      <c r="A479" s="160" t="s">
        <v>2171</v>
      </c>
      <c r="B479" s="160" t="s">
        <v>667</v>
      </c>
      <c r="C479" s="160" t="s">
        <v>2171</v>
      </c>
      <c r="D479" s="160" t="s">
        <v>1009</v>
      </c>
      <c r="E479" s="160" t="s">
        <v>669</v>
      </c>
      <c r="F479" s="160" t="s">
        <v>670</v>
      </c>
      <c r="G479" s="160" t="s">
        <v>671</v>
      </c>
      <c r="H479" s="161">
        <v>6</v>
      </c>
      <c r="I479" s="160" t="s">
        <v>3365</v>
      </c>
      <c r="J479" s="160">
        <v>1</v>
      </c>
      <c r="K479" s="161">
        <v>2021</v>
      </c>
      <c r="L479" s="169" t="s">
        <v>790</v>
      </c>
      <c r="M479" s="169" t="s">
        <v>2172</v>
      </c>
      <c r="N479" s="162" t="s">
        <v>667</v>
      </c>
      <c r="O479" s="160" t="s">
        <v>667</v>
      </c>
      <c r="P479" s="160" t="s">
        <v>675</v>
      </c>
      <c r="Q479" s="163" t="s">
        <v>667</v>
      </c>
      <c r="R479" s="160">
        <v>6</v>
      </c>
      <c r="S479" s="169"/>
      <c r="T479" s="169"/>
      <c r="U479" s="160"/>
      <c r="V479" s="160"/>
      <c r="W479" s="160"/>
      <c r="X479" s="161">
        <v>0</v>
      </c>
      <c r="Y479" s="161">
        <v>0</v>
      </c>
      <c r="Z479" s="164" t="s">
        <v>1488</v>
      </c>
      <c r="AA479" s="165">
        <v>2021</v>
      </c>
      <c r="AB479" s="165">
        <v>11</v>
      </c>
      <c r="AC479" s="165">
        <v>25</v>
      </c>
      <c r="AD479" s="170" t="b">
        <f>IF(ISBLANK(GroupMember[[#This Row],[1. Identifiant interne d’exploitation agricole*]]),"",IF(ISERROR(MATCH(GroupMember[[#This Row],[1. Identifiant interne d’exploitation agricole*]],CertifiedCrop[1. Identifiant interne d’exploitation agricole*],0)),FALSE,TRUE))</f>
        <v>1</v>
      </c>
      <c r="AE479" s="170" t="b">
        <f>IF(ISBLANK(GroupMember[[#This Row],[1. Identifiant interne d’exploitation agricole*]]),"",IF(ISERROR(MATCH(GroupMember[[#This Row],[1. Identifiant interne d’exploitation agricole*]],FarmUnit[1. Identifiant interne d’exploitation agricole*],0)),FALSE,TRUE))</f>
        <v>1</v>
      </c>
      <c r="AF479" s="11" t="str">
        <f t="shared" si="28"/>
        <v>LOUA POUH KONE</v>
      </c>
      <c r="AG479" s="171" t="str">
        <f t="shared" si="29"/>
        <v>25/11/2021</v>
      </c>
      <c r="AH479" s="59">
        <f t="shared" si="31"/>
        <v>5</v>
      </c>
      <c r="AI479" s="57">
        <f t="shared" si="30"/>
        <v>0</v>
      </c>
    </row>
    <row r="480" spans="1:35" ht="13.5" x14ac:dyDescent="0.25">
      <c r="A480" s="160" t="s">
        <v>2173</v>
      </c>
      <c r="B480" s="160" t="s">
        <v>667</v>
      </c>
      <c r="C480" s="1" t="s">
        <v>2173</v>
      </c>
      <c r="D480" s="160" t="s">
        <v>1009</v>
      </c>
      <c r="E480" s="160" t="s">
        <v>669</v>
      </c>
      <c r="F480" s="160" t="s">
        <v>670</v>
      </c>
      <c r="G480" s="160" t="s">
        <v>671</v>
      </c>
      <c r="H480" s="161">
        <v>4</v>
      </c>
      <c r="I480" s="160" t="s">
        <v>3365</v>
      </c>
      <c r="J480" s="160">
        <v>1</v>
      </c>
      <c r="K480" s="161">
        <v>2021</v>
      </c>
      <c r="L480" s="169" t="s">
        <v>2174</v>
      </c>
      <c r="M480" s="169" t="s">
        <v>840</v>
      </c>
      <c r="N480" s="162" t="s">
        <v>667</v>
      </c>
      <c r="O480" s="160" t="s">
        <v>667</v>
      </c>
      <c r="P480" s="160" t="s">
        <v>675</v>
      </c>
      <c r="Q480" s="163" t="s">
        <v>667</v>
      </c>
      <c r="R480" s="160">
        <v>5</v>
      </c>
      <c r="S480" s="169"/>
      <c r="T480" s="169"/>
      <c r="U480" s="160"/>
      <c r="V480" s="160"/>
      <c r="W480" s="160"/>
      <c r="X480" s="161">
        <v>0</v>
      </c>
      <c r="Y480" s="161">
        <v>0</v>
      </c>
      <c r="Z480" s="164" t="s">
        <v>1488</v>
      </c>
      <c r="AA480" s="165">
        <v>2021</v>
      </c>
      <c r="AB480" s="165">
        <v>11</v>
      </c>
      <c r="AC480" s="165">
        <v>26</v>
      </c>
      <c r="AD480" s="170" t="b">
        <f>IF(ISBLANK(GroupMember[[#This Row],[1. Identifiant interne d’exploitation agricole*]]),"",IF(ISERROR(MATCH(GroupMember[[#This Row],[1. Identifiant interne d’exploitation agricole*]],CertifiedCrop[1. Identifiant interne d’exploitation agricole*],0)),FALSE,TRUE))</f>
        <v>1</v>
      </c>
      <c r="AE480" s="170" t="b">
        <f>IF(ISBLANK(GroupMember[[#This Row],[1. Identifiant interne d’exploitation agricole*]]),"",IF(ISERROR(MATCH(GroupMember[[#This Row],[1. Identifiant interne d’exploitation agricole*]],FarmUnit[1. Identifiant interne d’exploitation agricole*],0)),FALSE,TRUE))</f>
        <v>1</v>
      </c>
      <c r="AF480" s="11" t="str">
        <f t="shared" si="28"/>
        <v>MAMADOU DIOMANDE</v>
      </c>
      <c r="AG480" s="171" t="str">
        <f t="shared" si="29"/>
        <v>26/11/2021</v>
      </c>
      <c r="AH480" s="59">
        <f t="shared" si="31"/>
        <v>5</v>
      </c>
      <c r="AI480" s="57">
        <f t="shared" si="30"/>
        <v>0</v>
      </c>
    </row>
    <row r="481" spans="1:35" ht="13.5" x14ac:dyDescent="0.25">
      <c r="A481" s="160" t="s">
        <v>2175</v>
      </c>
      <c r="B481" s="160" t="s">
        <v>667</v>
      </c>
      <c r="C481" s="160" t="s">
        <v>2175</v>
      </c>
      <c r="D481" s="160" t="s">
        <v>1009</v>
      </c>
      <c r="E481" s="160" t="s">
        <v>669</v>
      </c>
      <c r="F481" s="160" t="s">
        <v>670</v>
      </c>
      <c r="G481" s="160" t="s">
        <v>671</v>
      </c>
      <c r="H481" s="161">
        <v>5</v>
      </c>
      <c r="I481" s="160" t="s">
        <v>3365</v>
      </c>
      <c r="J481" s="160">
        <v>1</v>
      </c>
      <c r="K481" s="161">
        <v>2021</v>
      </c>
      <c r="L481" s="169" t="s">
        <v>975</v>
      </c>
      <c r="M481" s="169" t="s">
        <v>2176</v>
      </c>
      <c r="N481" s="162" t="s">
        <v>667</v>
      </c>
      <c r="O481" s="160" t="s">
        <v>667</v>
      </c>
      <c r="P481" s="160" t="s">
        <v>675</v>
      </c>
      <c r="Q481" s="163">
        <v>25569</v>
      </c>
      <c r="R481" s="160">
        <v>6</v>
      </c>
      <c r="S481" s="169"/>
      <c r="T481" s="169"/>
      <c r="U481" s="160"/>
      <c r="V481" s="160"/>
      <c r="W481" s="160"/>
      <c r="X481" s="161">
        <v>0</v>
      </c>
      <c r="Y481" s="161">
        <v>0</v>
      </c>
      <c r="Z481" s="164" t="s">
        <v>1488</v>
      </c>
      <c r="AA481" s="165">
        <v>2021</v>
      </c>
      <c r="AB481" s="165">
        <v>11</v>
      </c>
      <c r="AC481" s="165">
        <v>26</v>
      </c>
      <c r="AD481" s="170" t="b">
        <f>IF(ISBLANK(GroupMember[[#This Row],[1. Identifiant interne d’exploitation agricole*]]),"",IF(ISERROR(MATCH(GroupMember[[#This Row],[1. Identifiant interne d’exploitation agricole*]],CertifiedCrop[1. Identifiant interne d’exploitation agricole*],0)),FALSE,TRUE))</f>
        <v>1</v>
      </c>
      <c r="AE481" s="170" t="b">
        <f>IF(ISBLANK(GroupMember[[#This Row],[1. Identifiant interne d’exploitation agricole*]]),"",IF(ISERROR(MATCH(GroupMember[[#This Row],[1. Identifiant interne d’exploitation agricole*]],FarmUnit[1. Identifiant interne d’exploitation agricole*],0)),FALSE,TRUE))</f>
        <v>1</v>
      </c>
      <c r="AF481" s="11" t="str">
        <f t="shared" si="28"/>
        <v>MANIGA GUE DESCARTE</v>
      </c>
      <c r="AG481" s="171" t="str">
        <f t="shared" si="29"/>
        <v>26/11/2021</v>
      </c>
      <c r="AH481" s="59">
        <f t="shared" si="31"/>
        <v>5</v>
      </c>
      <c r="AI481" s="57">
        <f t="shared" si="30"/>
        <v>0</v>
      </c>
    </row>
    <row r="482" spans="1:35" ht="13.5" x14ac:dyDescent="0.25">
      <c r="A482" s="160" t="s">
        <v>2177</v>
      </c>
      <c r="B482" s="160" t="s">
        <v>667</v>
      </c>
      <c r="C482" s="1" t="s">
        <v>2177</v>
      </c>
      <c r="D482" s="160" t="s">
        <v>1009</v>
      </c>
      <c r="E482" s="160" t="s">
        <v>669</v>
      </c>
      <c r="F482" s="160" t="s">
        <v>670</v>
      </c>
      <c r="G482" s="160" t="s">
        <v>671</v>
      </c>
      <c r="H482" s="161">
        <v>6</v>
      </c>
      <c r="I482" s="160" t="s">
        <v>3365</v>
      </c>
      <c r="J482" s="160">
        <v>1</v>
      </c>
      <c r="K482" s="161">
        <v>2021</v>
      </c>
      <c r="L482" s="169" t="s">
        <v>2076</v>
      </c>
      <c r="M482" s="169" t="s">
        <v>2178</v>
      </c>
      <c r="N482" s="162" t="s">
        <v>667</v>
      </c>
      <c r="O482" s="160" t="s">
        <v>667</v>
      </c>
      <c r="P482" s="160" t="s">
        <v>675</v>
      </c>
      <c r="Q482" s="163">
        <v>32143</v>
      </c>
      <c r="R482" s="160">
        <v>7</v>
      </c>
      <c r="S482" s="169"/>
      <c r="T482" s="169"/>
      <c r="U482" s="160"/>
      <c r="V482" s="160"/>
      <c r="W482" s="160"/>
      <c r="X482" s="161">
        <v>0</v>
      </c>
      <c r="Y482" s="161">
        <v>0</v>
      </c>
      <c r="Z482" s="164" t="s">
        <v>1488</v>
      </c>
      <c r="AA482" s="165">
        <v>2021</v>
      </c>
      <c r="AB482" s="165">
        <v>11</v>
      </c>
      <c r="AC482" s="165">
        <v>26</v>
      </c>
      <c r="AD482" s="170" t="b">
        <f>IF(ISBLANK(GroupMember[[#This Row],[1. Identifiant interne d’exploitation agricole*]]),"",IF(ISERROR(MATCH(GroupMember[[#This Row],[1. Identifiant interne d’exploitation agricole*]],CertifiedCrop[1. Identifiant interne d’exploitation agricole*],0)),FALSE,TRUE))</f>
        <v>1</v>
      </c>
      <c r="AE482" s="170" t="b">
        <f>IF(ISBLANK(GroupMember[[#This Row],[1. Identifiant interne d’exploitation agricole*]]),"",IF(ISERROR(MATCH(GroupMember[[#This Row],[1. Identifiant interne d’exploitation agricole*]],FarmUnit[1. Identifiant interne d’exploitation agricole*],0)),FALSE,TRUE))</f>
        <v>1</v>
      </c>
      <c r="AF482" s="11" t="str">
        <f t="shared" si="28"/>
        <v>SAWADOGO PINGADEBA</v>
      </c>
      <c r="AG482" s="171" t="str">
        <f t="shared" si="29"/>
        <v>26/11/2021</v>
      </c>
      <c r="AH482" s="59">
        <f t="shared" si="31"/>
        <v>5</v>
      </c>
      <c r="AI482" s="57">
        <f t="shared" si="30"/>
        <v>0</v>
      </c>
    </row>
    <row r="483" spans="1:35" ht="13.5" x14ac:dyDescent="0.25">
      <c r="A483" s="160" t="s">
        <v>2179</v>
      </c>
      <c r="B483" s="160" t="s">
        <v>667</v>
      </c>
      <c r="C483" s="160" t="s">
        <v>2179</v>
      </c>
      <c r="D483" s="160" t="s">
        <v>1009</v>
      </c>
      <c r="E483" s="160" t="s">
        <v>669</v>
      </c>
      <c r="F483" s="160" t="s">
        <v>670</v>
      </c>
      <c r="G483" s="160" t="s">
        <v>671</v>
      </c>
      <c r="H483" s="161">
        <v>7</v>
      </c>
      <c r="I483" s="160" t="s">
        <v>3365</v>
      </c>
      <c r="J483" s="160">
        <v>1</v>
      </c>
      <c r="K483" s="161">
        <v>2021</v>
      </c>
      <c r="L483" s="169" t="s">
        <v>889</v>
      </c>
      <c r="M483" s="169" t="s">
        <v>2180</v>
      </c>
      <c r="N483" s="162" t="s">
        <v>667</v>
      </c>
      <c r="O483" s="160" t="s">
        <v>667</v>
      </c>
      <c r="P483" s="160" t="s">
        <v>675</v>
      </c>
      <c r="Q483" s="163">
        <v>27760</v>
      </c>
      <c r="R483" s="160">
        <v>7</v>
      </c>
      <c r="S483" s="169"/>
      <c r="T483" s="169"/>
      <c r="U483" s="160"/>
      <c r="V483" s="160"/>
      <c r="W483" s="160"/>
      <c r="X483" s="161">
        <v>0</v>
      </c>
      <c r="Y483" s="161">
        <v>0</v>
      </c>
      <c r="Z483" s="164" t="s">
        <v>1488</v>
      </c>
      <c r="AA483" s="165">
        <v>2021</v>
      </c>
      <c r="AB483" s="165">
        <v>11</v>
      </c>
      <c r="AC483" s="165">
        <v>26</v>
      </c>
      <c r="AD483" s="170" t="b">
        <f>IF(ISBLANK(GroupMember[[#This Row],[1. Identifiant interne d’exploitation agricole*]]),"",IF(ISERROR(MATCH(GroupMember[[#This Row],[1. Identifiant interne d’exploitation agricole*]],CertifiedCrop[1. Identifiant interne d’exploitation agricole*],0)),FALSE,TRUE))</f>
        <v>1</v>
      </c>
      <c r="AE483" s="170" t="b">
        <f>IF(ISBLANK(GroupMember[[#This Row],[1. Identifiant interne d’exploitation agricole*]]),"",IF(ISERROR(MATCH(GroupMember[[#This Row],[1. Identifiant interne d’exploitation agricole*]],FarmUnit[1. Identifiant interne d’exploitation agricole*],0)),FALSE,TRUE))</f>
        <v>1</v>
      </c>
      <c r="AF483" s="11" t="str">
        <f t="shared" si="28"/>
        <v xml:space="preserve">TIA DARUIS </v>
      </c>
      <c r="AG483" s="171" t="str">
        <f t="shared" si="29"/>
        <v>26/11/2021</v>
      </c>
      <c r="AH483" s="59">
        <f t="shared" si="31"/>
        <v>5</v>
      </c>
      <c r="AI483" s="57">
        <f t="shared" si="30"/>
        <v>0</v>
      </c>
    </row>
    <row r="484" spans="1:35" ht="13.5" x14ac:dyDescent="0.25">
      <c r="A484" s="160" t="s">
        <v>2181</v>
      </c>
      <c r="B484" s="160" t="s">
        <v>667</v>
      </c>
      <c r="C484" s="1" t="s">
        <v>2181</v>
      </c>
      <c r="D484" s="160" t="s">
        <v>1009</v>
      </c>
      <c r="E484" s="160" t="s">
        <v>669</v>
      </c>
      <c r="F484" s="160" t="s">
        <v>670</v>
      </c>
      <c r="G484" s="160" t="s">
        <v>671</v>
      </c>
      <c r="H484" s="161">
        <v>6</v>
      </c>
      <c r="I484" s="160" t="s">
        <v>3365</v>
      </c>
      <c r="J484" s="160">
        <v>1</v>
      </c>
      <c r="K484" s="161">
        <v>2021</v>
      </c>
      <c r="L484" s="169" t="s">
        <v>734</v>
      </c>
      <c r="M484" s="169" t="s">
        <v>2182</v>
      </c>
      <c r="N484" s="162" t="s">
        <v>667</v>
      </c>
      <c r="O484" s="160" t="s">
        <v>667</v>
      </c>
      <c r="P484" s="160" t="s">
        <v>675</v>
      </c>
      <c r="Q484" s="163">
        <v>28491</v>
      </c>
      <c r="R484" s="160">
        <v>6</v>
      </c>
      <c r="S484" s="169"/>
      <c r="T484" s="169"/>
      <c r="U484" s="160"/>
      <c r="V484" s="160"/>
      <c r="W484" s="160"/>
      <c r="X484" s="161">
        <v>0</v>
      </c>
      <c r="Y484" s="161">
        <v>0</v>
      </c>
      <c r="Z484" s="164" t="s">
        <v>1488</v>
      </c>
      <c r="AA484" s="165">
        <v>2021</v>
      </c>
      <c r="AB484" s="165">
        <v>11</v>
      </c>
      <c r="AC484" s="165">
        <v>26</v>
      </c>
      <c r="AD484" s="170" t="b">
        <f>IF(ISBLANK(GroupMember[[#This Row],[1. Identifiant interne d’exploitation agricole*]]),"",IF(ISERROR(MATCH(GroupMember[[#This Row],[1. Identifiant interne d’exploitation agricole*]],CertifiedCrop[1. Identifiant interne d’exploitation agricole*],0)),FALSE,TRUE))</f>
        <v>1</v>
      </c>
      <c r="AE484" s="170" t="b">
        <f>IF(ISBLANK(GroupMember[[#This Row],[1. Identifiant interne d’exploitation agricole*]]),"",IF(ISERROR(MATCH(GroupMember[[#This Row],[1. Identifiant interne d’exploitation agricole*]],FarmUnit[1. Identifiant interne d’exploitation agricole*],0)),FALSE,TRUE))</f>
        <v>1</v>
      </c>
      <c r="AF484" s="11" t="str">
        <f t="shared" si="28"/>
        <v>DOSSO MAMADOU LUCIEN</v>
      </c>
      <c r="AG484" s="171" t="str">
        <f t="shared" si="29"/>
        <v>26/11/2021</v>
      </c>
      <c r="AH484" s="59">
        <f t="shared" si="31"/>
        <v>5</v>
      </c>
      <c r="AI484" s="57">
        <f t="shared" si="30"/>
        <v>0</v>
      </c>
    </row>
    <row r="485" spans="1:35" ht="13.5" x14ac:dyDescent="0.25">
      <c r="A485" s="160" t="s">
        <v>2183</v>
      </c>
      <c r="B485" s="160" t="s">
        <v>667</v>
      </c>
      <c r="C485" s="160" t="s">
        <v>2183</v>
      </c>
      <c r="D485" s="160" t="s">
        <v>1009</v>
      </c>
      <c r="E485" s="160" t="s">
        <v>669</v>
      </c>
      <c r="F485" s="160" t="s">
        <v>670</v>
      </c>
      <c r="G485" s="160" t="s">
        <v>671</v>
      </c>
      <c r="H485" s="161">
        <v>6</v>
      </c>
      <c r="I485" s="160" t="s">
        <v>3365</v>
      </c>
      <c r="J485" s="160">
        <v>1</v>
      </c>
      <c r="K485" s="161">
        <v>2021</v>
      </c>
      <c r="L485" s="169" t="s">
        <v>1223</v>
      </c>
      <c r="M485" s="169" t="s">
        <v>2184</v>
      </c>
      <c r="N485" s="162" t="s">
        <v>667</v>
      </c>
      <c r="O485" s="160" t="s">
        <v>667</v>
      </c>
      <c r="P485" s="160" t="s">
        <v>675</v>
      </c>
      <c r="Q485" s="163">
        <v>27760</v>
      </c>
      <c r="R485" s="160">
        <v>5</v>
      </c>
      <c r="S485" s="169"/>
      <c r="T485" s="169"/>
      <c r="U485" s="160"/>
      <c r="V485" s="160"/>
      <c r="W485" s="160"/>
      <c r="X485" s="161">
        <v>0</v>
      </c>
      <c r="Y485" s="161">
        <v>0</v>
      </c>
      <c r="Z485" s="164" t="s">
        <v>1488</v>
      </c>
      <c r="AA485" s="165">
        <v>2021</v>
      </c>
      <c r="AB485" s="165">
        <v>11</v>
      </c>
      <c r="AC485" s="165">
        <v>27</v>
      </c>
      <c r="AD485" s="170" t="b">
        <f>IF(ISBLANK(GroupMember[[#This Row],[1. Identifiant interne d’exploitation agricole*]]),"",IF(ISERROR(MATCH(GroupMember[[#This Row],[1. Identifiant interne d’exploitation agricole*]],CertifiedCrop[1. Identifiant interne d’exploitation agricole*],0)),FALSE,TRUE))</f>
        <v>1</v>
      </c>
      <c r="AE485" s="170" t="b">
        <f>IF(ISBLANK(GroupMember[[#This Row],[1. Identifiant interne d’exploitation agricole*]]),"",IF(ISERROR(MATCH(GroupMember[[#This Row],[1. Identifiant interne d’exploitation agricole*]],FarmUnit[1. Identifiant interne d’exploitation agricole*],0)),FALSE,TRUE))</f>
        <v>1</v>
      </c>
      <c r="AF485" s="11" t="str">
        <f t="shared" si="28"/>
        <v xml:space="preserve">GBA GASTON </v>
      </c>
      <c r="AG485" s="171" t="str">
        <f t="shared" si="29"/>
        <v>27/11/2021</v>
      </c>
      <c r="AH485" s="59">
        <f t="shared" si="31"/>
        <v>5</v>
      </c>
      <c r="AI485" s="57">
        <f t="shared" si="30"/>
        <v>0</v>
      </c>
    </row>
    <row r="486" spans="1:35" ht="13.5" x14ac:dyDescent="0.25">
      <c r="A486" s="160" t="s">
        <v>2185</v>
      </c>
      <c r="B486" s="160" t="s">
        <v>667</v>
      </c>
      <c r="C486" s="1" t="s">
        <v>2185</v>
      </c>
      <c r="D486" s="160" t="s">
        <v>1009</v>
      </c>
      <c r="E486" s="160" t="s">
        <v>669</v>
      </c>
      <c r="F486" s="160" t="s">
        <v>670</v>
      </c>
      <c r="G486" s="160" t="s">
        <v>671</v>
      </c>
      <c r="H486" s="161">
        <v>5</v>
      </c>
      <c r="I486" s="160" t="s">
        <v>3365</v>
      </c>
      <c r="J486" s="160">
        <v>1</v>
      </c>
      <c r="K486" s="161">
        <v>2021</v>
      </c>
      <c r="L486" s="169" t="s">
        <v>1898</v>
      </c>
      <c r="M486" s="169" t="s">
        <v>1996</v>
      </c>
      <c r="N486" s="162" t="s">
        <v>667</v>
      </c>
      <c r="O486" s="160" t="s">
        <v>667</v>
      </c>
      <c r="P486" s="160" t="s">
        <v>675</v>
      </c>
      <c r="Q486" s="163">
        <v>32509</v>
      </c>
      <c r="R486" s="160">
        <v>6</v>
      </c>
      <c r="S486" s="169"/>
      <c r="T486" s="169"/>
      <c r="U486" s="160"/>
      <c r="V486" s="160"/>
      <c r="W486" s="160"/>
      <c r="X486" s="161">
        <v>0</v>
      </c>
      <c r="Y486" s="161">
        <v>0</v>
      </c>
      <c r="Z486" s="164" t="s">
        <v>1488</v>
      </c>
      <c r="AA486" s="165">
        <v>2021</v>
      </c>
      <c r="AB486" s="165">
        <v>11</v>
      </c>
      <c r="AC486" s="165">
        <v>27</v>
      </c>
      <c r="AD486" s="170" t="b">
        <f>IF(ISBLANK(GroupMember[[#This Row],[1. Identifiant interne d’exploitation agricole*]]),"",IF(ISERROR(MATCH(GroupMember[[#This Row],[1. Identifiant interne d’exploitation agricole*]],CertifiedCrop[1. Identifiant interne d’exploitation agricole*],0)),FALSE,TRUE))</f>
        <v>1</v>
      </c>
      <c r="AE486" s="170" t="b">
        <f>IF(ISBLANK(GroupMember[[#This Row],[1. Identifiant interne d’exploitation agricole*]]),"",IF(ISERROR(MATCH(GroupMember[[#This Row],[1. Identifiant interne d’exploitation agricole*]],FarmUnit[1. Identifiant interne d’exploitation agricole*],0)),FALSE,TRUE))</f>
        <v>1</v>
      </c>
      <c r="AF486" s="11" t="str">
        <f t="shared" si="28"/>
        <v>BAYA JEROME</v>
      </c>
      <c r="AG486" s="171" t="str">
        <f t="shared" si="29"/>
        <v>27/11/2021</v>
      </c>
      <c r="AH486" s="59">
        <f t="shared" si="31"/>
        <v>5</v>
      </c>
      <c r="AI486" s="57">
        <f t="shared" si="30"/>
        <v>0</v>
      </c>
    </row>
    <row r="487" spans="1:35" ht="13.5" x14ac:dyDescent="0.25">
      <c r="A487" s="160" t="s">
        <v>2186</v>
      </c>
      <c r="B487" s="160" t="s">
        <v>667</v>
      </c>
      <c r="C487" s="160" t="s">
        <v>2186</v>
      </c>
      <c r="D487" s="160" t="s">
        <v>1009</v>
      </c>
      <c r="E487" s="160" t="s">
        <v>669</v>
      </c>
      <c r="F487" s="160" t="s">
        <v>670</v>
      </c>
      <c r="G487" s="160" t="s">
        <v>671</v>
      </c>
      <c r="H487" s="161">
        <v>6</v>
      </c>
      <c r="I487" s="160" t="s">
        <v>3365</v>
      </c>
      <c r="J487" s="160">
        <v>1</v>
      </c>
      <c r="K487" s="161">
        <v>2021</v>
      </c>
      <c r="L487" s="169" t="s">
        <v>1473</v>
      </c>
      <c r="M487" s="169" t="s">
        <v>2187</v>
      </c>
      <c r="N487" s="162" t="s">
        <v>667</v>
      </c>
      <c r="O487" s="160" t="s">
        <v>667</v>
      </c>
      <c r="P487" s="160" t="s">
        <v>675</v>
      </c>
      <c r="Q487" s="163">
        <v>28491</v>
      </c>
      <c r="R487" s="160">
        <v>7</v>
      </c>
      <c r="S487" s="169"/>
      <c r="T487" s="169"/>
      <c r="U487" s="160"/>
      <c r="V487" s="160"/>
      <c r="W487" s="160"/>
      <c r="X487" s="161">
        <v>0</v>
      </c>
      <c r="Y487" s="161">
        <v>0</v>
      </c>
      <c r="Z487" s="164" t="s">
        <v>1488</v>
      </c>
      <c r="AA487" s="165">
        <v>2021</v>
      </c>
      <c r="AB487" s="165">
        <v>11</v>
      </c>
      <c r="AC487" s="165">
        <v>27</v>
      </c>
      <c r="AD487" s="170" t="b">
        <f>IF(ISBLANK(GroupMember[[#This Row],[1. Identifiant interne d’exploitation agricole*]]),"",IF(ISERROR(MATCH(GroupMember[[#This Row],[1. Identifiant interne d’exploitation agricole*]],CertifiedCrop[1. Identifiant interne d’exploitation agricole*],0)),FALSE,TRUE))</f>
        <v>1</v>
      </c>
      <c r="AE487" s="170" t="b">
        <f>IF(ISBLANK(GroupMember[[#This Row],[1. Identifiant interne d’exploitation agricole*]]),"",IF(ISERROR(MATCH(GroupMember[[#This Row],[1. Identifiant interne d’exploitation agricole*]],FarmUnit[1. Identifiant interne d’exploitation agricole*],0)),FALSE,TRUE))</f>
        <v>1</v>
      </c>
      <c r="AF487" s="11" t="str">
        <f t="shared" si="28"/>
        <v xml:space="preserve">CHERIF TOKPA </v>
      </c>
      <c r="AG487" s="171" t="str">
        <f t="shared" si="29"/>
        <v>27/11/2021</v>
      </c>
      <c r="AH487" s="59">
        <f t="shared" si="31"/>
        <v>5</v>
      </c>
      <c r="AI487" s="57">
        <f t="shared" si="30"/>
        <v>0</v>
      </c>
    </row>
    <row r="488" spans="1:35" ht="13.5" x14ac:dyDescent="0.25">
      <c r="A488" s="160" t="s">
        <v>2188</v>
      </c>
      <c r="B488" s="160" t="s">
        <v>667</v>
      </c>
      <c r="C488" s="1" t="s">
        <v>2188</v>
      </c>
      <c r="D488" s="160" t="s">
        <v>1009</v>
      </c>
      <c r="E488" s="160" t="s">
        <v>669</v>
      </c>
      <c r="F488" s="160" t="s">
        <v>670</v>
      </c>
      <c r="G488" s="160" t="s">
        <v>671</v>
      </c>
      <c r="H488" s="161">
        <v>5</v>
      </c>
      <c r="I488" s="160" t="s">
        <v>3365</v>
      </c>
      <c r="J488" s="160">
        <v>1</v>
      </c>
      <c r="K488" s="161">
        <v>2021</v>
      </c>
      <c r="L488" s="169" t="s">
        <v>2189</v>
      </c>
      <c r="M488" s="169" t="s">
        <v>2190</v>
      </c>
      <c r="N488" s="162" t="s">
        <v>667</v>
      </c>
      <c r="O488" s="160" t="s">
        <v>667</v>
      </c>
      <c r="P488" s="160" t="s">
        <v>675</v>
      </c>
      <c r="Q488" s="163">
        <v>36161</v>
      </c>
      <c r="R488" s="160">
        <v>7</v>
      </c>
      <c r="S488" s="169"/>
      <c r="T488" s="169"/>
      <c r="U488" s="160"/>
      <c r="V488" s="160"/>
      <c r="W488" s="160"/>
      <c r="X488" s="161">
        <v>0</v>
      </c>
      <c r="Y488" s="161">
        <v>0</v>
      </c>
      <c r="Z488" s="164" t="s">
        <v>1488</v>
      </c>
      <c r="AA488" s="165">
        <v>2021</v>
      </c>
      <c r="AB488" s="165">
        <v>11</v>
      </c>
      <c r="AC488" s="165">
        <v>27</v>
      </c>
      <c r="AD488" s="170" t="b">
        <f>IF(ISBLANK(GroupMember[[#This Row],[1. Identifiant interne d’exploitation agricole*]]),"",IF(ISERROR(MATCH(GroupMember[[#This Row],[1. Identifiant interne d’exploitation agricole*]],CertifiedCrop[1. Identifiant interne d’exploitation agricole*],0)),FALSE,TRUE))</f>
        <v>1</v>
      </c>
      <c r="AE488" s="170" t="b">
        <f>IF(ISBLANK(GroupMember[[#This Row],[1. Identifiant interne d’exploitation agricole*]]),"",IF(ISERROR(MATCH(GroupMember[[#This Row],[1. Identifiant interne d’exploitation agricole*]],FarmUnit[1. Identifiant interne d’exploitation agricole*],0)),FALSE,TRUE))</f>
        <v>1</v>
      </c>
      <c r="AF488" s="11" t="str">
        <f t="shared" si="28"/>
        <v>ZRAN BOUAME</v>
      </c>
      <c r="AG488" s="171" t="str">
        <f t="shared" si="29"/>
        <v>27/11/2021</v>
      </c>
      <c r="AH488" s="59">
        <f t="shared" si="31"/>
        <v>5</v>
      </c>
      <c r="AI488" s="57">
        <f t="shared" si="30"/>
        <v>0</v>
      </c>
    </row>
    <row r="489" spans="1:35" ht="13.5" x14ac:dyDescent="0.25">
      <c r="A489" s="160" t="s">
        <v>2191</v>
      </c>
      <c r="B489" s="160" t="s">
        <v>667</v>
      </c>
      <c r="C489" s="160" t="s">
        <v>2191</v>
      </c>
      <c r="D489" s="160" t="s">
        <v>1009</v>
      </c>
      <c r="E489" s="160" t="s">
        <v>669</v>
      </c>
      <c r="F489" s="160" t="s">
        <v>670</v>
      </c>
      <c r="G489" s="160" t="s">
        <v>671</v>
      </c>
      <c r="H489" s="161">
        <v>3</v>
      </c>
      <c r="I489" s="160" t="s">
        <v>3365</v>
      </c>
      <c r="J489" s="160">
        <v>1</v>
      </c>
      <c r="K489" s="161">
        <v>2021</v>
      </c>
      <c r="L489" s="169" t="s">
        <v>2192</v>
      </c>
      <c r="M489" s="169" t="s">
        <v>2193</v>
      </c>
      <c r="N489" s="162" t="s">
        <v>667</v>
      </c>
      <c r="O489" s="160" t="s">
        <v>667</v>
      </c>
      <c r="P489" s="160" t="s">
        <v>675</v>
      </c>
      <c r="Q489" s="163">
        <v>32143</v>
      </c>
      <c r="R489" s="160">
        <v>5</v>
      </c>
      <c r="S489" s="169"/>
      <c r="T489" s="169"/>
      <c r="U489" s="160"/>
      <c r="V489" s="160"/>
      <c r="W489" s="160"/>
      <c r="X489" s="161">
        <v>0</v>
      </c>
      <c r="Y489" s="161">
        <v>0</v>
      </c>
      <c r="Z489" s="164" t="s">
        <v>1488</v>
      </c>
      <c r="AA489" s="165">
        <v>2021</v>
      </c>
      <c r="AB489" s="165">
        <v>11</v>
      </c>
      <c r="AC489" s="165">
        <v>27</v>
      </c>
      <c r="AD489" s="170" t="b">
        <f>IF(ISBLANK(GroupMember[[#This Row],[1. Identifiant interne d’exploitation agricole*]]),"",IF(ISERROR(MATCH(GroupMember[[#This Row],[1. Identifiant interne d’exploitation agricole*]],CertifiedCrop[1. Identifiant interne d’exploitation agricole*],0)),FALSE,TRUE))</f>
        <v>1</v>
      </c>
      <c r="AE489" s="170" t="b">
        <f>IF(ISBLANK(GroupMember[[#This Row],[1. Identifiant interne d’exploitation agricole*]]),"",IF(ISERROR(MATCH(GroupMember[[#This Row],[1. Identifiant interne d’exploitation agricole*]],FarmUnit[1. Identifiant interne d’exploitation agricole*],0)),FALSE,TRUE))</f>
        <v>1</v>
      </c>
      <c r="AF489" s="11" t="str">
        <f t="shared" si="28"/>
        <v>YORO  ELVIS</v>
      </c>
      <c r="AG489" s="171" t="str">
        <f t="shared" si="29"/>
        <v>27/11/2021</v>
      </c>
      <c r="AH489" s="59">
        <f t="shared" si="31"/>
        <v>5</v>
      </c>
      <c r="AI489" s="57">
        <f t="shared" si="30"/>
        <v>0</v>
      </c>
    </row>
    <row r="490" spans="1:35" ht="13.5" x14ac:dyDescent="0.25">
      <c r="A490" s="160" t="s">
        <v>2194</v>
      </c>
      <c r="B490" s="160" t="s">
        <v>667</v>
      </c>
      <c r="C490" s="160" t="s">
        <v>2194</v>
      </c>
      <c r="D490" s="160" t="s">
        <v>1619</v>
      </c>
      <c r="E490" s="160" t="s">
        <v>669</v>
      </c>
      <c r="F490" s="160" t="s">
        <v>670</v>
      </c>
      <c r="G490" s="160" t="s">
        <v>671</v>
      </c>
      <c r="H490" s="161">
        <v>3.5</v>
      </c>
      <c r="I490" s="160" t="s">
        <v>3365</v>
      </c>
      <c r="J490" s="160">
        <v>1</v>
      </c>
      <c r="K490" s="161">
        <v>2021</v>
      </c>
      <c r="L490" s="169" t="s">
        <v>2195</v>
      </c>
      <c r="M490" s="169" t="s">
        <v>2196</v>
      </c>
      <c r="N490" s="162" t="s">
        <v>667</v>
      </c>
      <c r="O490" s="163" t="s">
        <v>2197</v>
      </c>
      <c r="P490" s="160" t="s">
        <v>675</v>
      </c>
      <c r="Q490" s="163">
        <v>26299</v>
      </c>
      <c r="R490" s="160">
        <v>6</v>
      </c>
      <c r="S490" s="169"/>
      <c r="T490" s="169"/>
      <c r="U490" s="160"/>
      <c r="V490" s="160"/>
      <c r="W490" s="160"/>
      <c r="X490" s="161">
        <v>0</v>
      </c>
      <c r="Y490" s="161">
        <v>0</v>
      </c>
      <c r="Z490" s="164" t="s">
        <v>2198</v>
      </c>
      <c r="AA490" s="165">
        <v>2021</v>
      </c>
      <c r="AB490" s="165">
        <v>9</v>
      </c>
      <c r="AC490" s="165">
        <v>1</v>
      </c>
      <c r="AD490" s="170" t="b">
        <f>IF(ISBLANK(GroupMember[[#This Row],[1. Identifiant interne d’exploitation agricole*]]),"",IF(ISERROR(MATCH(GroupMember[[#This Row],[1. Identifiant interne d’exploitation agricole*]],CertifiedCrop[1. Identifiant interne d’exploitation agricole*],0)),FALSE,TRUE))</f>
        <v>1</v>
      </c>
      <c r="AE490" s="170" t="b">
        <f>IF(ISBLANK(GroupMember[[#This Row],[1. Identifiant interne d’exploitation agricole*]]),"",IF(ISERROR(MATCH(GroupMember[[#This Row],[1. Identifiant interne d’exploitation agricole*]],FarmUnit[1. Identifiant interne d’exploitation agricole*],0)),FALSE,TRUE))</f>
        <v>1</v>
      </c>
      <c r="AF490" s="11" t="str">
        <f t="shared" si="28"/>
        <v>GAMMY SINGO PATHERSONE</v>
      </c>
      <c r="AG490" s="171" t="str">
        <f t="shared" si="29"/>
        <v>1/9/2021</v>
      </c>
      <c r="AH490" s="59">
        <f t="shared" si="31"/>
        <v>4</v>
      </c>
      <c r="AI490" s="57">
        <f t="shared" si="30"/>
        <v>0</v>
      </c>
    </row>
    <row r="491" spans="1:35" ht="13.5" x14ac:dyDescent="0.25">
      <c r="A491" s="160" t="s">
        <v>2199</v>
      </c>
      <c r="B491" s="160" t="s">
        <v>667</v>
      </c>
      <c r="C491" s="160" t="s">
        <v>2199</v>
      </c>
      <c r="D491" s="160" t="s">
        <v>1619</v>
      </c>
      <c r="E491" s="160" t="s">
        <v>669</v>
      </c>
      <c r="F491" s="160" t="s">
        <v>670</v>
      </c>
      <c r="G491" s="160" t="s">
        <v>671</v>
      </c>
      <c r="H491" s="161">
        <v>4</v>
      </c>
      <c r="I491" s="160" t="s">
        <v>3365</v>
      </c>
      <c r="J491" s="160">
        <v>1</v>
      </c>
      <c r="K491" s="161">
        <v>2021</v>
      </c>
      <c r="L491" s="169" t="s">
        <v>1439</v>
      </c>
      <c r="M491" s="169" t="s">
        <v>764</v>
      </c>
      <c r="N491" s="162" t="s">
        <v>2200</v>
      </c>
      <c r="O491" s="160" t="s">
        <v>2201</v>
      </c>
      <c r="P491" s="160" t="s">
        <v>675</v>
      </c>
      <c r="Q491" s="163">
        <v>25934</v>
      </c>
      <c r="R491" s="160">
        <v>3</v>
      </c>
      <c r="S491" s="169"/>
      <c r="T491" s="169"/>
      <c r="U491" s="160"/>
      <c r="V491" s="160"/>
      <c r="W491" s="160"/>
      <c r="X491" s="161">
        <v>0</v>
      </c>
      <c r="Y491" s="161">
        <v>0</v>
      </c>
      <c r="Z491" s="164" t="s">
        <v>2198</v>
      </c>
      <c r="AA491" s="165">
        <v>2021</v>
      </c>
      <c r="AB491" s="165">
        <v>9</v>
      </c>
      <c r="AC491" s="165">
        <v>1</v>
      </c>
      <c r="AD491" s="170" t="b">
        <f>IF(ISBLANK(GroupMember[[#This Row],[1. Identifiant interne d’exploitation agricole*]]),"",IF(ISERROR(MATCH(GroupMember[[#This Row],[1. Identifiant interne d’exploitation agricole*]],CertifiedCrop[1. Identifiant interne d’exploitation agricole*],0)),FALSE,TRUE))</f>
        <v>1</v>
      </c>
      <c r="AE491" s="170" t="b">
        <f>IF(ISBLANK(GroupMember[[#This Row],[1. Identifiant interne d’exploitation agricole*]]),"",IF(ISERROR(MATCH(GroupMember[[#This Row],[1. Identifiant interne d’exploitation agricole*]],FarmUnit[1. Identifiant interne d’exploitation agricole*],0)),FALSE,TRUE))</f>
        <v>1</v>
      </c>
      <c r="AF491" s="11" t="str">
        <f t="shared" si="28"/>
        <v>KPAN  SINGO</v>
      </c>
      <c r="AG491" s="171" t="str">
        <f t="shared" si="29"/>
        <v>1/9/2021</v>
      </c>
      <c r="AH491" s="59">
        <f t="shared" si="31"/>
        <v>4</v>
      </c>
      <c r="AI491" s="57">
        <f t="shared" si="30"/>
        <v>0</v>
      </c>
    </row>
    <row r="492" spans="1:35" ht="13.5" x14ac:dyDescent="0.25">
      <c r="A492" s="160" t="s">
        <v>2202</v>
      </c>
      <c r="B492" s="160" t="s">
        <v>667</v>
      </c>
      <c r="C492" s="160" t="s">
        <v>2202</v>
      </c>
      <c r="D492" s="160" t="s">
        <v>1619</v>
      </c>
      <c r="E492" s="160" t="s">
        <v>669</v>
      </c>
      <c r="F492" s="160" t="s">
        <v>670</v>
      </c>
      <c r="G492" s="160" t="s">
        <v>671</v>
      </c>
      <c r="H492" s="161">
        <v>5.0095000000000001</v>
      </c>
      <c r="I492" s="160" t="s">
        <v>3365</v>
      </c>
      <c r="J492" s="160">
        <v>1</v>
      </c>
      <c r="K492" s="161">
        <v>2021</v>
      </c>
      <c r="L492" s="169" t="s">
        <v>2203</v>
      </c>
      <c r="M492" s="169" t="s">
        <v>2204</v>
      </c>
      <c r="N492" s="162" t="s">
        <v>667</v>
      </c>
      <c r="O492" s="160" t="s">
        <v>667</v>
      </c>
      <c r="P492" s="160" t="s">
        <v>696</v>
      </c>
      <c r="Q492" s="163" t="s">
        <v>667</v>
      </c>
      <c r="R492" s="160">
        <v>4</v>
      </c>
      <c r="S492" s="169"/>
      <c r="T492" s="169"/>
      <c r="U492" s="160"/>
      <c r="V492" s="160"/>
      <c r="W492" s="160"/>
      <c r="X492" s="161">
        <v>0</v>
      </c>
      <c r="Y492" s="161">
        <v>0</v>
      </c>
      <c r="Z492" s="164" t="s">
        <v>2198</v>
      </c>
      <c r="AA492" s="165">
        <v>2021</v>
      </c>
      <c r="AB492" s="165">
        <v>9</v>
      </c>
      <c r="AC492" s="165">
        <v>1</v>
      </c>
      <c r="AD492" s="170" t="b">
        <f>IF(ISBLANK(GroupMember[[#This Row],[1. Identifiant interne d’exploitation agricole*]]),"",IF(ISERROR(MATCH(GroupMember[[#This Row],[1. Identifiant interne d’exploitation agricole*]],CertifiedCrop[1. Identifiant interne d’exploitation agricole*],0)),FALSE,TRUE))</f>
        <v>1</v>
      </c>
      <c r="AE492" s="170" t="b">
        <f>IF(ISBLANK(GroupMember[[#This Row],[1. Identifiant interne d’exploitation agricole*]]),"",IF(ISERROR(MATCH(GroupMember[[#This Row],[1. Identifiant interne d’exploitation agricole*]],FarmUnit[1. Identifiant interne d’exploitation agricole*],0)),FALSE,TRUE))</f>
        <v>1</v>
      </c>
      <c r="AF492" s="11" t="str">
        <f t="shared" si="28"/>
        <v>DOUIN SALIMATA</v>
      </c>
      <c r="AG492" s="171" t="str">
        <f t="shared" si="29"/>
        <v>1/9/2021</v>
      </c>
      <c r="AH492" s="59">
        <f t="shared" si="31"/>
        <v>4</v>
      </c>
      <c r="AI492" s="57">
        <f t="shared" si="30"/>
        <v>0</v>
      </c>
    </row>
    <row r="493" spans="1:35" ht="13.5" x14ac:dyDescent="0.25">
      <c r="A493" s="160" t="s">
        <v>2205</v>
      </c>
      <c r="B493" s="160" t="s">
        <v>667</v>
      </c>
      <c r="C493" s="160" t="s">
        <v>2205</v>
      </c>
      <c r="D493" s="160" t="s">
        <v>1619</v>
      </c>
      <c r="E493" s="160" t="s">
        <v>669</v>
      </c>
      <c r="F493" s="160" t="s">
        <v>670</v>
      </c>
      <c r="G493" s="160" t="s">
        <v>671</v>
      </c>
      <c r="H493" s="161">
        <v>2.5</v>
      </c>
      <c r="I493" s="160" t="s">
        <v>3365</v>
      </c>
      <c r="J493" s="160">
        <v>1</v>
      </c>
      <c r="K493" s="161">
        <v>2021</v>
      </c>
      <c r="L493" s="169" t="s">
        <v>1177</v>
      </c>
      <c r="M493" s="169" t="s">
        <v>790</v>
      </c>
      <c r="N493" s="162" t="s">
        <v>667</v>
      </c>
      <c r="O493" s="160" t="s">
        <v>667</v>
      </c>
      <c r="P493" s="160" t="s">
        <v>675</v>
      </c>
      <c r="Q493" s="163" t="s">
        <v>667</v>
      </c>
      <c r="R493" s="160">
        <v>6</v>
      </c>
      <c r="S493" s="169"/>
      <c r="T493" s="169"/>
      <c r="U493" s="160"/>
      <c r="V493" s="160"/>
      <c r="W493" s="160"/>
      <c r="X493" s="161">
        <v>0</v>
      </c>
      <c r="Y493" s="161">
        <v>0</v>
      </c>
      <c r="Z493" s="164" t="s">
        <v>2198</v>
      </c>
      <c r="AA493" s="165">
        <v>2021</v>
      </c>
      <c r="AB493" s="165">
        <v>9</v>
      </c>
      <c r="AC493" s="165">
        <v>1</v>
      </c>
      <c r="AD493" s="170" t="b">
        <f>IF(ISBLANK(GroupMember[[#This Row],[1. Identifiant interne d’exploitation agricole*]]),"",IF(ISERROR(MATCH(GroupMember[[#This Row],[1. Identifiant interne d’exploitation agricole*]],CertifiedCrop[1. Identifiant interne d’exploitation agricole*],0)),FALSE,TRUE))</f>
        <v>1</v>
      </c>
      <c r="AE493" s="170" t="b">
        <f>IF(ISBLANK(GroupMember[[#This Row],[1. Identifiant interne d’exploitation agricole*]]),"",IF(ISERROR(MATCH(GroupMember[[#This Row],[1. Identifiant interne d’exploitation agricole*]],FarmUnit[1. Identifiant interne d’exploitation agricole*],0)),FALSE,TRUE))</f>
        <v>1</v>
      </c>
      <c r="AF493" s="11" t="str">
        <f t="shared" si="28"/>
        <v>GOUE LOUA</v>
      </c>
      <c r="AG493" s="171" t="str">
        <f t="shared" si="29"/>
        <v>1/9/2021</v>
      </c>
      <c r="AH493" s="59">
        <f t="shared" si="31"/>
        <v>4</v>
      </c>
      <c r="AI493" s="57">
        <f t="shared" si="30"/>
        <v>0</v>
      </c>
    </row>
    <row r="494" spans="1:35" ht="13.5" x14ac:dyDescent="0.25">
      <c r="A494" s="160" t="s">
        <v>2206</v>
      </c>
      <c r="B494" s="160" t="s">
        <v>667</v>
      </c>
      <c r="C494" s="160" t="s">
        <v>2206</v>
      </c>
      <c r="D494" s="160" t="s">
        <v>1619</v>
      </c>
      <c r="E494" s="160" t="s">
        <v>669</v>
      </c>
      <c r="F494" s="160" t="s">
        <v>670</v>
      </c>
      <c r="G494" s="160" t="s">
        <v>671</v>
      </c>
      <c r="H494" s="161">
        <v>2.9</v>
      </c>
      <c r="I494" s="160" t="s">
        <v>3365</v>
      </c>
      <c r="J494" s="160">
        <v>1</v>
      </c>
      <c r="K494" s="161">
        <v>2021</v>
      </c>
      <c r="L494" s="169" t="s">
        <v>2207</v>
      </c>
      <c r="M494" s="169" t="s">
        <v>2208</v>
      </c>
      <c r="N494" s="162" t="s">
        <v>2209</v>
      </c>
      <c r="O494" s="160" t="s">
        <v>667</v>
      </c>
      <c r="P494" s="160" t="s">
        <v>675</v>
      </c>
      <c r="Q494" s="163" t="s">
        <v>667</v>
      </c>
      <c r="R494" s="160">
        <v>1</v>
      </c>
      <c r="S494" s="169"/>
      <c r="T494" s="169"/>
      <c r="U494" s="160"/>
      <c r="V494" s="160"/>
      <c r="W494" s="160"/>
      <c r="X494" s="161">
        <v>0</v>
      </c>
      <c r="Y494" s="161">
        <v>0</v>
      </c>
      <c r="Z494" s="164" t="s">
        <v>2198</v>
      </c>
      <c r="AA494" s="165">
        <v>2021</v>
      </c>
      <c r="AB494" s="165">
        <v>9</v>
      </c>
      <c r="AC494" s="165">
        <v>2</v>
      </c>
      <c r="AD494" s="170" t="b">
        <f>IF(ISBLANK(GroupMember[[#This Row],[1. Identifiant interne d’exploitation agricole*]]),"",IF(ISERROR(MATCH(GroupMember[[#This Row],[1. Identifiant interne d’exploitation agricole*]],CertifiedCrop[1. Identifiant interne d’exploitation agricole*],0)),FALSE,TRUE))</f>
        <v>1</v>
      </c>
      <c r="AE494" s="170" t="b">
        <f>IF(ISBLANK(GroupMember[[#This Row],[1. Identifiant interne d’exploitation agricole*]]),"",IF(ISERROR(MATCH(GroupMember[[#This Row],[1. Identifiant interne d’exploitation agricole*]],FarmUnit[1. Identifiant interne d’exploitation agricole*],0)),FALSE,TRUE))</f>
        <v>1</v>
      </c>
      <c r="AF494" s="11" t="str">
        <f t="shared" si="28"/>
        <v>NEYA ASSIMI</v>
      </c>
      <c r="AG494" s="171" t="str">
        <f t="shared" si="29"/>
        <v>2/9/2021</v>
      </c>
      <c r="AH494" s="59">
        <f t="shared" si="31"/>
        <v>4</v>
      </c>
      <c r="AI494" s="57">
        <f t="shared" si="30"/>
        <v>0</v>
      </c>
    </row>
    <row r="495" spans="1:35" ht="13.5" x14ac:dyDescent="0.25">
      <c r="A495" s="160" t="s">
        <v>2210</v>
      </c>
      <c r="B495" s="160" t="s">
        <v>667</v>
      </c>
      <c r="C495" s="160" t="s">
        <v>2210</v>
      </c>
      <c r="D495" s="160" t="s">
        <v>1619</v>
      </c>
      <c r="E495" s="160" t="s">
        <v>669</v>
      </c>
      <c r="F495" s="160" t="s">
        <v>670</v>
      </c>
      <c r="G495" s="160" t="s">
        <v>671</v>
      </c>
      <c r="H495" s="161">
        <v>2.23</v>
      </c>
      <c r="I495" s="160" t="s">
        <v>3365</v>
      </c>
      <c r="J495" s="160">
        <v>1</v>
      </c>
      <c r="K495" s="161">
        <v>2021</v>
      </c>
      <c r="L495" s="169" t="s">
        <v>2211</v>
      </c>
      <c r="M495" s="169" t="s">
        <v>2212</v>
      </c>
      <c r="N495" s="162" t="s">
        <v>2213</v>
      </c>
      <c r="O495" s="160" t="s">
        <v>2214</v>
      </c>
      <c r="P495" s="160" t="s">
        <v>675</v>
      </c>
      <c r="Q495" s="163">
        <v>27030</v>
      </c>
      <c r="R495" s="160">
        <v>3</v>
      </c>
      <c r="S495" s="169"/>
      <c r="T495" s="169"/>
      <c r="U495" s="160"/>
      <c r="V495" s="160"/>
      <c r="W495" s="160"/>
      <c r="X495" s="161">
        <v>0</v>
      </c>
      <c r="Y495" s="161">
        <v>0</v>
      </c>
      <c r="Z495" s="164" t="s">
        <v>2198</v>
      </c>
      <c r="AA495" s="165">
        <v>2021</v>
      </c>
      <c r="AB495" s="165">
        <v>9</v>
      </c>
      <c r="AC495" s="165">
        <v>2</v>
      </c>
      <c r="AD495" s="170" t="b">
        <f>IF(ISBLANK(GroupMember[[#This Row],[1. Identifiant interne d’exploitation agricole*]]),"",IF(ISERROR(MATCH(GroupMember[[#This Row],[1. Identifiant interne d’exploitation agricole*]],CertifiedCrop[1. Identifiant interne d’exploitation agricole*],0)),FALSE,TRUE))</f>
        <v>1</v>
      </c>
      <c r="AE495" s="170" t="b">
        <f>IF(ISBLANK(GroupMember[[#This Row],[1. Identifiant interne d’exploitation agricole*]]),"",IF(ISERROR(MATCH(GroupMember[[#This Row],[1. Identifiant interne d’exploitation agricole*]],FarmUnit[1. Identifiant interne d’exploitation agricole*],0)),FALSE,TRUE))</f>
        <v>1</v>
      </c>
      <c r="AF495" s="11" t="str">
        <f t="shared" si="28"/>
        <v>LANCE BALE NESTOR</v>
      </c>
      <c r="AG495" s="171" t="str">
        <f t="shared" si="29"/>
        <v>2/9/2021</v>
      </c>
      <c r="AH495" s="59">
        <f t="shared" si="31"/>
        <v>4</v>
      </c>
      <c r="AI495" s="57">
        <f t="shared" si="30"/>
        <v>0</v>
      </c>
    </row>
    <row r="496" spans="1:35" ht="13.5" x14ac:dyDescent="0.25">
      <c r="A496" s="160" t="s">
        <v>2215</v>
      </c>
      <c r="B496" s="160" t="s">
        <v>667</v>
      </c>
      <c r="C496" s="160" t="s">
        <v>2215</v>
      </c>
      <c r="D496" s="160" t="s">
        <v>1619</v>
      </c>
      <c r="E496" s="160" t="s">
        <v>669</v>
      </c>
      <c r="F496" s="160" t="s">
        <v>670</v>
      </c>
      <c r="G496" s="160" t="s">
        <v>671</v>
      </c>
      <c r="H496" s="161">
        <v>2.5</v>
      </c>
      <c r="I496" s="160" t="s">
        <v>3365</v>
      </c>
      <c r="J496" s="160">
        <v>1</v>
      </c>
      <c r="K496" s="161">
        <v>2021</v>
      </c>
      <c r="L496" s="169" t="s">
        <v>2207</v>
      </c>
      <c r="M496" s="169" t="s">
        <v>2216</v>
      </c>
      <c r="N496" s="162" t="s">
        <v>667</v>
      </c>
      <c r="O496" s="160" t="s">
        <v>667</v>
      </c>
      <c r="P496" s="160" t="s">
        <v>675</v>
      </c>
      <c r="Q496" s="163" t="s">
        <v>667</v>
      </c>
      <c r="R496" s="160">
        <v>3</v>
      </c>
      <c r="S496" s="169"/>
      <c r="T496" s="169"/>
      <c r="U496" s="160"/>
      <c r="V496" s="160"/>
      <c r="W496" s="160"/>
      <c r="X496" s="161">
        <v>0</v>
      </c>
      <c r="Y496" s="161">
        <v>0</v>
      </c>
      <c r="Z496" s="164" t="s">
        <v>2198</v>
      </c>
      <c r="AA496" s="165">
        <v>2021</v>
      </c>
      <c r="AB496" s="165">
        <v>9</v>
      </c>
      <c r="AC496" s="165">
        <v>2</v>
      </c>
      <c r="AD496" s="170" t="b">
        <f>IF(ISBLANK(GroupMember[[#This Row],[1. Identifiant interne d’exploitation agricole*]]),"",IF(ISERROR(MATCH(GroupMember[[#This Row],[1. Identifiant interne d’exploitation agricole*]],CertifiedCrop[1. Identifiant interne d’exploitation agricole*],0)),FALSE,TRUE))</f>
        <v>1</v>
      </c>
      <c r="AE496" s="170" t="b">
        <f>IF(ISBLANK(GroupMember[[#This Row],[1. Identifiant interne d’exploitation agricole*]]),"",IF(ISERROR(MATCH(GroupMember[[#This Row],[1. Identifiant interne d’exploitation agricole*]],FarmUnit[1. Identifiant interne d’exploitation agricole*],0)),FALSE,TRUE))</f>
        <v>1</v>
      </c>
      <c r="AF496" s="11" t="str">
        <f t="shared" si="28"/>
        <v>NEYA ACHILE</v>
      </c>
      <c r="AG496" s="171" t="str">
        <f t="shared" si="29"/>
        <v>2/9/2021</v>
      </c>
      <c r="AH496" s="59">
        <f t="shared" si="31"/>
        <v>4</v>
      </c>
      <c r="AI496" s="57">
        <f t="shared" si="30"/>
        <v>0</v>
      </c>
    </row>
    <row r="497" spans="1:35" ht="13.5" x14ac:dyDescent="0.25">
      <c r="A497" s="160" t="s">
        <v>2217</v>
      </c>
      <c r="B497" s="160" t="s">
        <v>667</v>
      </c>
      <c r="C497" s="160" t="s">
        <v>2217</v>
      </c>
      <c r="D497" s="160" t="s">
        <v>1619</v>
      </c>
      <c r="E497" s="160" t="s">
        <v>669</v>
      </c>
      <c r="F497" s="160" t="s">
        <v>670</v>
      </c>
      <c r="G497" s="160" t="s">
        <v>671</v>
      </c>
      <c r="H497" s="161">
        <v>2.17</v>
      </c>
      <c r="I497" s="160" t="s">
        <v>3365</v>
      </c>
      <c r="J497" s="160">
        <v>1</v>
      </c>
      <c r="K497" s="161">
        <v>2021</v>
      </c>
      <c r="L497" s="169" t="s">
        <v>790</v>
      </c>
      <c r="M497" s="169" t="s">
        <v>2218</v>
      </c>
      <c r="N497" s="162" t="s">
        <v>2219</v>
      </c>
      <c r="O497" s="160" t="s">
        <v>2220</v>
      </c>
      <c r="P497" s="160" t="s">
        <v>675</v>
      </c>
      <c r="Q497" s="163">
        <v>28856</v>
      </c>
      <c r="R497" s="160">
        <v>3</v>
      </c>
      <c r="S497" s="169"/>
      <c r="T497" s="169"/>
      <c r="U497" s="160"/>
      <c r="V497" s="160"/>
      <c r="W497" s="160"/>
      <c r="X497" s="161">
        <v>0</v>
      </c>
      <c r="Y497" s="161">
        <v>0</v>
      </c>
      <c r="Z497" s="164" t="s">
        <v>2198</v>
      </c>
      <c r="AA497" s="165">
        <v>2021</v>
      </c>
      <c r="AB497" s="165">
        <v>9</v>
      </c>
      <c r="AC497" s="165">
        <v>2</v>
      </c>
      <c r="AD497" s="170" t="b">
        <f>IF(ISBLANK(GroupMember[[#This Row],[1. Identifiant interne d’exploitation agricole*]]),"",IF(ISERROR(MATCH(GroupMember[[#This Row],[1. Identifiant interne d’exploitation agricole*]],CertifiedCrop[1. Identifiant interne d’exploitation agricole*],0)),FALSE,TRUE))</f>
        <v>1</v>
      </c>
      <c r="AE497" s="170" t="b">
        <f>IF(ISBLANK(GroupMember[[#This Row],[1. Identifiant interne d’exploitation agricole*]]),"",IF(ISERROR(MATCH(GroupMember[[#This Row],[1. Identifiant interne d’exploitation agricole*]],FarmUnit[1. Identifiant interne d’exploitation agricole*],0)),FALSE,TRUE))</f>
        <v>1</v>
      </c>
      <c r="AF497" s="11" t="str">
        <f t="shared" si="28"/>
        <v>LOUA GEORGES</v>
      </c>
      <c r="AG497" s="171" t="str">
        <f t="shared" si="29"/>
        <v>2/9/2021</v>
      </c>
      <c r="AH497" s="59">
        <f t="shared" si="31"/>
        <v>4</v>
      </c>
      <c r="AI497" s="57">
        <f t="shared" si="30"/>
        <v>0</v>
      </c>
    </row>
    <row r="498" spans="1:35" ht="13.5" x14ac:dyDescent="0.25">
      <c r="A498" s="160" t="s">
        <v>2221</v>
      </c>
      <c r="B498" s="160" t="s">
        <v>667</v>
      </c>
      <c r="C498" s="160" t="s">
        <v>2221</v>
      </c>
      <c r="D498" s="160" t="s">
        <v>1619</v>
      </c>
      <c r="E498" s="160" t="s">
        <v>669</v>
      </c>
      <c r="F498" s="160" t="s">
        <v>670</v>
      </c>
      <c r="G498" s="160" t="s">
        <v>671</v>
      </c>
      <c r="H498" s="161">
        <v>1.5</v>
      </c>
      <c r="I498" s="160" t="s">
        <v>3365</v>
      </c>
      <c r="J498" s="160">
        <v>1</v>
      </c>
      <c r="K498" s="161">
        <v>2021</v>
      </c>
      <c r="L498" s="169" t="s">
        <v>2053</v>
      </c>
      <c r="M498" s="169" t="s">
        <v>1561</v>
      </c>
      <c r="N498" s="162" t="s">
        <v>2222</v>
      </c>
      <c r="O498" s="160" t="s">
        <v>2223</v>
      </c>
      <c r="P498" s="160" t="s">
        <v>675</v>
      </c>
      <c r="Q498" s="163">
        <v>29221</v>
      </c>
      <c r="R498" s="160">
        <v>3</v>
      </c>
      <c r="S498" s="169"/>
      <c r="T498" s="169"/>
      <c r="U498" s="160"/>
      <c r="V498" s="160"/>
      <c r="W498" s="160"/>
      <c r="X498" s="161">
        <v>0</v>
      </c>
      <c r="Y498" s="161">
        <v>0</v>
      </c>
      <c r="Z498" s="164" t="s">
        <v>2198</v>
      </c>
      <c r="AA498" s="165">
        <v>2021</v>
      </c>
      <c r="AB498" s="165">
        <v>9</v>
      </c>
      <c r="AC498" s="165">
        <v>3</v>
      </c>
      <c r="AD498" s="170" t="b">
        <f>IF(ISBLANK(GroupMember[[#This Row],[1. Identifiant interne d’exploitation agricole*]]),"",IF(ISERROR(MATCH(GroupMember[[#This Row],[1. Identifiant interne d’exploitation agricole*]],CertifiedCrop[1. Identifiant interne d’exploitation agricole*],0)),FALSE,TRUE))</f>
        <v>1</v>
      </c>
      <c r="AE498" s="170" t="b">
        <f>IF(ISBLANK(GroupMember[[#This Row],[1. Identifiant interne d’exploitation agricole*]]),"",IF(ISERROR(MATCH(GroupMember[[#This Row],[1. Identifiant interne d’exploitation agricole*]],FarmUnit[1. Identifiant interne d’exploitation agricole*],0)),FALSE,TRUE))</f>
        <v>1</v>
      </c>
      <c r="AF498" s="11" t="str">
        <f t="shared" si="28"/>
        <v>GRAH  LEON ALPHONSE</v>
      </c>
      <c r="AG498" s="171" t="str">
        <f t="shared" si="29"/>
        <v>3/9/2021</v>
      </c>
      <c r="AH498" s="59">
        <f t="shared" si="31"/>
        <v>4</v>
      </c>
      <c r="AI498" s="57">
        <f t="shared" si="30"/>
        <v>0</v>
      </c>
    </row>
    <row r="499" spans="1:35" ht="13.5" x14ac:dyDescent="0.25">
      <c r="A499" s="160" t="s">
        <v>2224</v>
      </c>
      <c r="B499" s="160" t="s">
        <v>667</v>
      </c>
      <c r="C499" s="160" t="s">
        <v>2224</v>
      </c>
      <c r="D499" s="160" t="s">
        <v>1619</v>
      </c>
      <c r="E499" s="160" t="s">
        <v>669</v>
      </c>
      <c r="F499" s="160" t="s">
        <v>670</v>
      </c>
      <c r="G499" s="160" t="s">
        <v>671</v>
      </c>
      <c r="H499" s="161">
        <v>1.2</v>
      </c>
      <c r="I499" s="160" t="s">
        <v>3365</v>
      </c>
      <c r="J499" s="160">
        <v>1</v>
      </c>
      <c r="K499" s="161">
        <v>2021</v>
      </c>
      <c r="L499" s="169" t="s">
        <v>1578</v>
      </c>
      <c r="M499" s="169" t="s">
        <v>1084</v>
      </c>
      <c r="N499" s="162" t="s">
        <v>2225</v>
      </c>
      <c r="O499" s="160" t="s">
        <v>667</v>
      </c>
      <c r="P499" s="160" t="s">
        <v>675</v>
      </c>
      <c r="Q499" s="163" t="s">
        <v>667</v>
      </c>
      <c r="R499" s="160">
        <v>3</v>
      </c>
      <c r="S499" s="169"/>
      <c r="T499" s="169"/>
      <c r="U499" s="160"/>
      <c r="V499" s="160"/>
      <c r="W499" s="160"/>
      <c r="X499" s="161">
        <v>0</v>
      </c>
      <c r="Y499" s="161">
        <v>0</v>
      </c>
      <c r="Z499" s="164" t="s">
        <v>2198</v>
      </c>
      <c r="AA499" s="165">
        <v>2021</v>
      </c>
      <c r="AB499" s="165">
        <v>9</v>
      </c>
      <c r="AC499" s="165">
        <v>3</v>
      </c>
      <c r="AD499" s="170" t="b">
        <f>IF(ISBLANK(GroupMember[[#This Row],[1. Identifiant interne d’exploitation agricole*]]),"",IF(ISERROR(MATCH(GroupMember[[#This Row],[1. Identifiant interne d’exploitation agricole*]],CertifiedCrop[1. Identifiant interne d’exploitation agricole*],0)),FALSE,TRUE))</f>
        <v>1</v>
      </c>
      <c r="AE499" s="170" t="b">
        <f>IF(ISBLANK(GroupMember[[#This Row],[1. Identifiant interne d’exploitation agricole*]]),"",IF(ISERROR(MATCH(GroupMember[[#This Row],[1. Identifiant interne d’exploitation agricole*]],FarmUnit[1. Identifiant interne d’exploitation agricole*],0)),FALSE,TRUE))</f>
        <v>1</v>
      </c>
      <c r="AF499" s="11" t="str">
        <f t="shared" ref="AF499:AF562" si="32">IFERROR(CONCATENATE(L499," ",M499),"")</f>
        <v>YARA LEON</v>
      </c>
      <c r="AG499" s="171" t="str">
        <f t="shared" ref="AG499:AG562" si="33">CONCATENATE(AC499,"/",AB499,"/",AA499)</f>
        <v>3/9/2021</v>
      </c>
      <c r="AH499" s="59">
        <f t="shared" si="31"/>
        <v>4</v>
      </c>
      <c r="AI499" s="57">
        <f t="shared" ref="AI499:AI562" si="34">IF((X499+Y499/12)&lt;0,"",(X499+Y499/12))</f>
        <v>0</v>
      </c>
    </row>
    <row r="500" spans="1:35" ht="13.5" x14ac:dyDescent="0.25">
      <c r="A500" s="160" t="s">
        <v>2226</v>
      </c>
      <c r="B500" s="160" t="s">
        <v>667</v>
      </c>
      <c r="C500" s="160" t="s">
        <v>2226</v>
      </c>
      <c r="D500" s="160" t="s">
        <v>1619</v>
      </c>
      <c r="E500" s="160" t="s">
        <v>669</v>
      </c>
      <c r="F500" s="160" t="s">
        <v>670</v>
      </c>
      <c r="G500" s="160" t="s">
        <v>671</v>
      </c>
      <c r="H500" s="161">
        <v>1.98</v>
      </c>
      <c r="I500" s="160" t="s">
        <v>3365</v>
      </c>
      <c r="J500" s="160">
        <v>1</v>
      </c>
      <c r="K500" s="161">
        <v>2021</v>
      </c>
      <c r="L500" s="169" t="s">
        <v>2227</v>
      </c>
      <c r="M500" s="169" t="s">
        <v>2228</v>
      </c>
      <c r="N500" s="162" t="s">
        <v>667</v>
      </c>
      <c r="O500" s="160" t="s">
        <v>2229</v>
      </c>
      <c r="P500" s="160" t="s">
        <v>696</v>
      </c>
      <c r="Q500" s="163">
        <v>31686</v>
      </c>
      <c r="R500" s="160">
        <v>6</v>
      </c>
      <c r="S500" s="169"/>
      <c r="T500" s="169"/>
      <c r="U500" s="160"/>
      <c r="V500" s="160"/>
      <c r="W500" s="160"/>
      <c r="X500" s="161">
        <v>0</v>
      </c>
      <c r="Y500" s="161">
        <v>0</v>
      </c>
      <c r="Z500" s="164" t="s">
        <v>2198</v>
      </c>
      <c r="AA500" s="165">
        <v>2021</v>
      </c>
      <c r="AB500" s="165">
        <v>9</v>
      </c>
      <c r="AC500" s="165">
        <v>3</v>
      </c>
      <c r="AD500" s="170" t="b">
        <f>IF(ISBLANK(GroupMember[[#This Row],[1. Identifiant interne d’exploitation agricole*]]),"",IF(ISERROR(MATCH(GroupMember[[#This Row],[1. Identifiant interne d’exploitation agricole*]],CertifiedCrop[1. Identifiant interne d’exploitation agricole*],0)),FALSE,TRUE))</f>
        <v>1</v>
      </c>
      <c r="AE500" s="170" t="b">
        <f>IF(ISBLANK(GroupMember[[#This Row],[1. Identifiant interne d’exploitation agricole*]]),"",IF(ISERROR(MATCH(GroupMember[[#This Row],[1. Identifiant interne d’exploitation agricole*]],FarmUnit[1. Identifiant interne d’exploitation agricole*],0)),FALSE,TRUE))</f>
        <v>1</v>
      </c>
      <c r="AF500" s="11" t="str">
        <f t="shared" si="32"/>
        <v>DOUNIN LEA</v>
      </c>
      <c r="AG500" s="171" t="str">
        <f t="shared" si="33"/>
        <v>3/9/2021</v>
      </c>
      <c r="AH500" s="59">
        <f t="shared" si="31"/>
        <v>4</v>
      </c>
      <c r="AI500" s="57">
        <f t="shared" si="34"/>
        <v>0</v>
      </c>
    </row>
    <row r="501" spans="1:35" ht="13.5" x14ac:dyDescent="0.25">
      <c r="A501" s="160" t="s">
        <v>2230</v>
      </c>
      <c r="B501" s="160" t="s">
        <v>667</v>
      </c>
      <c r="C501" s="160" t="s">
        <v>2230</v>
      </c>
      <c r="D501" s="160" t="s">
        <v>1619</v>
      </c>
      <c r="E501" s="160" t="s">
        <v>669</v>
      </c>
      <c r="F501" s="160" t="s">
        <v>670</v>
      </c>
      <c r="G501" s="160" t="s">
        <v>671</v>
      </c>
      <c r="H501" s="161">
        <v>3</v>
      </c>
      <c r="I501" s="160" t="s">
        <v>3365</v>
      </c>
      <c r="J501" s="160">
        <v>1</v>
      </c>
      <c r="K501" s="161">
        <v>2021</v>
      </c>
      <c r="L501" s="169" t="s">
        <v>2231</v>
      </c>
      <c r="M501" s="169" t="s">
        <v>2232</v>
      </c>
      <c r="N501" s="162" t="s">
        <v>667</v>
      </c>
      <c r="O501" s="160" t="s">
        <v>2233</v>
      </c>
      <c r="P501" s="160" t="s">
        <v>675</v>
      </c>
      <c r="Q501" s="163">
        <v>28856</v>
      </c>
      <c r="R501" s="160">
        <v>4</v>
      </c>
      <c r="S501" s="169"/>
      <c r="T501" s="169"/>
      <c r="U501" s="160"/>
      <c r="V501" s="160"/>
      <c r="W501" s="160"/>
      <c r="X501" s="161">
        <v>0</v>
      </c>
      <c r="Y501" s="161">
        <v>0</v>
      </c>
      <c r="Z501" s="164" t="s">
        <v>2198</v>
      </c>
      <c r="AA501" s="165">
        <v>2021</v>
      </c>
      <c r="AB501" s="165">
        <v>9</v>
      </c>
      <c r="AC501" s="165">
        <v>3</v>
      </c>
      <c r="AD501" s="170" t="b">
        <f>IF(ISBLANK(GroupMember[[#This Row],[1. Identifiant interne d’exploitation agricole*]]),"",IF(ISERROR(MATCH(GroupMember[[#This Row],[1. Identifiant interne d’exploitation agricole*]],CertifiedCrop[1. Identifiant interne d’exploitation agricole*],0)),FALSE,TRUE))</f>
        <v>1</v>
      </c>
      <c r="AE501" s="170" t="b">
        <f>IF(ISBLANK(GroupMember[[#This Row],[1. Identifiant interne d’exploitation agricole*]]),"",IF(ISERROR(MATCH(GroupMember[[#This Row],[1. Identifiant interne d’exploitation agricole*]],FarmUnit[1. Identifiant interne d’exploitation agricole*],0)),FALSE,TRUE))</f>
        <v>1</v>
      </c>
      <c r="AF501" s="11" t="str">
        <f t="shared" si="32"/>
        <v>LEYON LOUA RICHARD</v>
      </c>
      <c r="AG501" s="171" t="str">
        <f t="shared" si="33"/>
        <v>3/9/2021</v>
      </c>
      <c r="AH501" s="59">
        <f t="shared" si="31"/>
        <v>4</v>
      </c>
      <c r="AI501" s="57">
        <f t="shared" si="34"/>
        <v>0</v>
      </c>
    </row>
    <row r="502" spans="1:35" ht="13.5" x14ac:dyDescent="0.25">
      <c r="A502" s="160" t="s">
        <v>2234</v>
      </c>
      <c r="B502" s="160" t="s">
        <v>667</v>
      </c>
      <c r="C502" s="160" t="s">
        <v>2234</v>
      </c>
      <c r="D502" s="160" t="s">
        <v>1619</v>
      </c>
      <c r="E502" s="160" t="s">
        <v>669</v>
      </c>
      <c r="F502" s="160" t="s">
        <v>670</v>
      </c>
      <c r="G502" s="160" t="s">
        <v>671</v>
      </c>
      <c r="H502" s="161">
        <v>1.73</v>
      </c>
      <c r="I502" s="160" t="s">
        <v>3365</v>
      </c>
      <c r="J502" s="160">
        <v>1</v>
      </c>
      <c r="K502" s="161">
        <v>2021</v>
      </c>
      <c r="L502" s="169" t="s">
        <v>2235</v>
      </c>
      <c r="M502" s="169" t="s">
        <v>1561</v>
      </c>
      <c r="N502" s="162" t="s">
        <v>667</v>
      </c>
      <c r="O502" s="160" t="s">
        <v>2236</v>
      </c>
      <c r="P502" s="160" t="s">
        <v>675</v>
      </c>
      <c r="Q502" s="163">
        <v>28414</v>
      </c>
      <c r="R502" s="160">
        <v>4</v>
      </c>
      <c r="S502" s="169"/>
      <c r="T502" s="169"/>
      <c r="U502" s="160"/>
      <c r="V502" s="160"/>
      <c r="W502" s="160"/>
      <c r="X502" s="161">
        <v>0</v>
      </c>
      <c r="Y502" s="161">
        <v>0</v>
      </c>
      <c r="Z502" s="164" t="s">
        <v>2198</v>
      </c>
      <c r="AA502" s="165">
        <v>2021</v>
      </c>
      <c r="AB502" s="165">
        <v>9</v>
      </c>
      <c r="AC502" s="165">
        <v>4</v>
      </c>
      <c r="AD502" s="170" t="b">
        <f>IF(ISBLANK(GroupMember[[#This Row],[1. Identifiant interne d’exploitation agricole*]]),"",IF(ISERROR(MATCH(GroupMember[[#This Row],[1. Identifiant interne d’exploitation agricole*]],CertifiedCrop[1. Identifiant interne d’exploitation agricole*],0)),FALSE,TRUE))</f>
        <v>1</v>
      </c>
      <c r="AE502" s="170" t="b">
        <f>IF(ISBLANK(GroupMember[[#This Row],[1. Identifiant interne d’exploitation agricole*]]),"",IF(ISERROR(MATCH(GroupMember[[#This Row],[1. Identifiant interne d’exploitation agricole*]],FarmUnit[1. Identifiant interne d’exploitation agricole*],0)),FALSE,TRUE))</f>
        <v>1</v>
      </c>
      <c r="AF502" s="11" t="str">
        <f t="shared" si="32"/>
        <v>DRO  LEON ALPHONSE</v>
      </c>
      <c r="AG502" s="171" t="str">
        <f t="shared" si="33"/>
        <v>4/9/2021</v>
      </c>
      <c r="AH502" s="59">
        <f t="shared" si="31"/>
        <v>4</v>
      </c>
      <c r="AI502" s="57">
        <f t="shared" si="34"/>
        <v>0</v>
      </c>
    </row>
    <row r="503" spans="1:35" ht="13.5" x14ac:dyDescent="0.25">
      <c r="A503" s="160" t="s">
        <v>2237</v>
      </c>
      <c r="B503" s="160" t="s">
        <v>667</v>
      </c>
      <c r="C503" s="160" t="s">
        <v>2237</v>
      </c>
      <c r="D503" s="160" t="s">
        <v>1619</v>
      </c>
      <c r="E503" s="160" t="s">
        <v>669</v>
      </c>
      <c r="F503" s="160" t="s">
        <v>670</v>
      </c>
      <c r="G503" s="160" t="s">
        <v>671</v>
      </c>
      <c r="H503" s="161">
        <v>1.97</v>
      </c>
      <c r="I503" s="160" t="s">
        <v>3365</v>
      </c>
      <c r="J503" s="160">
        <v>1</v>
      </c>
      <c r="K503" s="161">
        <v>2021</v>
      </c>
      <c r="L503" s="169" t="s">
        <v>2057</v>
      </c>
      <c r="M503" s="169" t="s">
        <v>2238</v>
      </c>
      <c r="N503" s="162" t="s">
        <v>2239</v>
      </c>
      <c r="O503" s="160" t="s">
        <v>667</v>
      </c>
      <c r="P503" s="160" t="s">
        <v>675</v>
      </c>
      <c r="Q503" s="163">
        <v>27318</v>
      </c>
      <c r="R503" s="160">
        <v>3</v>
      </c>
      <c r="S503" s="169"/>
      <c r="T503" s="169"/>
      <c r="U503" s="160"/>
      <c r="V503" s="160"/>
      <c r="W503" s="160"/>
      <c r="X503" s="161">
        <v>0</v>
      </c>
      <c r="Y503" s="161">
        <v>0</v>
      </c>
      <c r="Z503" s="164" t="s">
        <v>2198</v>
      </c>
      <c r="AA503" s="165">
        <v>2021</v>
      </c>
      <c r="AB503" s="165">
        <v>9</v>
      </c>
      <c r="AC503" s="165">
        <v>4</v>
      </c>
      <c r="AD503" s="170" t="b">
        <f>IF(ISBLANK(GroupMember[[#This Row],[1. Identifiant interne d’exploitation agricole*]]),"",IF(ISERROR(MATCH(GroupMember[[#This Row],[1. Identifiant interne d’exploitation agricole*]],CertifiedCrop[1. Identifiant interne d’exploitation agricole*],0)),FALSE,TRUE))</f>
        <v>1</v>
      </c>
      <c r="AE503" s="170" t="b">
        <f>IF(ISBLANK(GroupMember[[#This Row],[1. Identifiant interne d’exploitation agricole*]]),"",IF(ISERROR(MATCH(GroupMember[[#This Row],[1. Identifiant interne d’exploitation agricole*]],FarmUnit[1. Identifiant interne d’exploitation agricole*],0)),FALSE,TRUE))</f>
        <v>1</v>
      </c>
      <c r="AF503" s="11" t="str">
        <f t="shared" si="32"/>
        <v>GOUEH  LOUA FERDINAND</v>
      </c>
      <c r="AG503" s="171" t="str">
        <f t="shared" si="33"/>
        <v>4/9/2021</v>
      </c>
      <c r="AH503" s="59">
        <f t="shared" si="31"/>
        <v>4</v>
      </c>
      <c r="AI503" s="57">
        <f t="shared" si="34"/>
        <v>0</v>
      </c>
    </row>
    <row r="504" spans="1:35" ht="13.5" x14ac:dyDescent="0.25">
      <c r="A504" s="160" t="s">
        <v>2240</v>
      </c>
      <c r="B504" s="160" t="s">
        <v>667</v>
      </c>
      <c r="C504" s="160" t="s">
        <v>2240</v>
      </c>
      <c r="D504" s="160" t="s">
        <v>1486</v>
      </c>
      <c r="E504" s="160" t="s">
        <v>669</v>
      </c>
      <c r="F504" s="160" t="s">
        <v>670</v>
      </c>
      <c r="G504" s="160" t="s">
        <v>671</v>
      </c>
      <c r="H504" s="161">
        <v>1.63</v>
      </c>
      <c r="I504" s="160" t="s">
        <v>3365</v>
      </c>
      <c r="J504" s="160">
        <v>1</v>
      </c>
      <c r="K504" s="161">
        <v>2021</v>
      </c>
      <c r="L504" s="169" t="s">
        <v>2241</v>
      </c>
      <c r="M504" s="169" t="s">
        <v>790</v>
      </c>
      <c r="N504" s="162" t="s">
        <v>667</v>
      </c>
      <c r="O504" s="160" t="s">
        <v>667</v>
      </c>
      <c r="P504" s="160" t="s">
        <v>675</v>
      </c>
      <c r="Q504" s="163">
        <v>27837</v>
      </c>
      <c r="R504" s="160">
        <v>5</v>
      </c>
      <c r="S504" s="169"/>
      <c r="T504" s="169"/>
      <c r="U504" s="160"/>
      <c r="V504" s="160"/>
      <c r="W504" s="160"/>
      <c r="X504" s="161">
        <v>0</v>
      </c>
      <c r="Y504" s="161">
        <v>0</v>
      </c>
      <c r="Z504" s="164" t="s">
        <v>2198</v>
      </c>
      <c r="AA504" s="165">
        <v>2021</v>
      </c>
      <c r="AB504" s="165">
        <v>9</v>
      </c>
      <c r="AC504" s="165">
        <v>4</v>
      </c>
      <c r="AD504" s="170" t="b">
        <f>IF(ISBLANK(GroupMember[[#This Row],[1. Identifiant interne d’exploitation agricole*]]),"",IF(ISERROR(MATCH(GroupMember[[#This Row],[1. Identifiant interne d’exploitation agricole*]],CertifiedCrop[1. Identifiant interne d’exploitation agricole*],0)),FALSE,TRUE))</f>
        <v>1</v>
      </c>
      <c r="AE504" s="170" t="b">
        <f>IF(ISBLANK(GroupMember[[#This Row],[1. Identifiant interne d’exploitation agricole*]]),"",IF(ISERROR(MATCH(GroupMember[[#This Row],[1. Identifiant interne d’exploitation agricole*]],FarmUnit[1. Identifiant interne d’exploitation agricole*],0)),FALSE,TRUE))</f>
        <v>1</v>
      </c>
      <c r="AF504" s="11" t="str">
        <f t="shared" si="32"/>
        <v>GOUESSE LOUA</v>
      </c>
      <c r="AG504" s="171" t="str">
        <f t="shared" si="33"/>
        <v>4/9/2021</v>
      </c>
      <c r="AH504" s="59">
        <f t="shared" si="31"/>
        <v>4</v>
      </c>
      <c r="AI504" s="57">
        <f t="shared" si="34"/>
        <v>0</v>
      </c>
    </row>
    <row r="505" spans="1:35" ht="13.5" x14ac:dyDescent="0.25">
      <c r="A505" s="160" t="s">
        <v>2242</v>
      </c>
      <c r="B505" s="160" t="s">
        <v>667</v>
      </c>
      <c r="C505" s="160" t="s">
        <v>2242</v>
      </c>
      <c r="D505" s="160" t="s">
        <v>1486</v>
      </c>
      <c r="E505" s="160" t="s">
        <v>669</v>
      </c>
      <c r="F505" s="160" t="s">
        <v>670</v>
      </c>
      <c r="G505" s="160" t="s">
        <v>671</v>
      </c>
      <c r="H505" s="161">
        <v>2.1800000000000002</v>
      </c>
      <c r="I505" s="160" t="s">
        <v>3365</v>
      </c>
      <c r="J505" s="160">
        <v>1</v>
      </c>
      <c r="K505" s="161">
        <v>2021</v>
      </c>
      <c r="L505" s="169" t="s">
        <v>2243</v>
      </c>
      <c r="M505" s="169" t="s">
        <v>2244</v>
      </c>
      <c r="N505" s="162" t="s">
        <v>2245</v>
      </c>
      <c r="O505" s="160" t="s">
        <v>667</v>
      </c>
      <c r="P505" s="160" t="s">
        <v>675</v>
      </c>
      <c r="Q505" s="163" t="s">
        <v>667</v>
      </c>
      <c r="R505" s="160">
        <v>6</v>
      </c>
      <c r="S505" s="169"/>
      <c r="T505" s="169"/>
      <c r="U505" s="160"/>
      <c r="V505" s="160"/>
      <c r="W505" s="160"/>
      <c r="X505" s="161">
        <v>0</v>
      </c>
      <c r="Y505" s="161">
        <v>0</v>
      </c>
      <c r="Z505" s="164" t="s">
        <v>2198</v>
      </c>
      <c r="AA505" s="165">
        <v>2021</v>
      </c>
      <c r="AB505" s="165">
        <v>9</v>
      </c>
      <c r="AC505" s="165">
        <v>4</v>
      </c>
      <c r="AD505" s="170" t="b">
        <f>IF(ISBLANK(GroupMember[[#This Row],[1. Identifiant interne d’exploitation agricole*]]),"",IF(ISERROR(MATCH(GroupMember[[#This Row],[1. Identifiant interne d’exploitation agricole*]],CertifiedCrop[1. Identifiant interne d’exploitation agricole*],0)),FALSE,TRUE))</f>
        <v>1</v>
      </c>
      <c r="AE505" s="170" t="b">
        <f>IF(ISBLANK(GroupMember[[#This Row],[1. Identifiant interne d’exploitation agricole*]]),"",IF(ISERROR(MATCH(GroupMember[[#This Row],[1. Identifiant interne d’exploitation agricole*]],FarmUnit[1. Identifiant interne d’exploitation agricole*],0)),FALSE,TRUE))</f>
        <v>1</v>
      </c>
      <c r="AF505" s="11" t="str">
        <f t="shared" si="32"/>
        <v>SAMBLE SYLVAIN (DIGOUALE)</v>
      </c>
      <c r="AG505" s="171" t="str">
        <f t="shared" si="33"/>
        <v>4/9/2021</v>
      </c>
      <c r="AH505" s="59">
        <f t="shared" si="31"/>
        <v>4</v>
      </c>
      <c r="AI505" s="57">
        <f t="shared" si="34"/>
        <v>0</v>
      </c>
    </row>
    <row r="506" spans="1:35" ht="13.5" x14ac:dyDescent="0.25">
      <c r="A506" s="160" t="s">
        <v>2246</v>
      </c>
      <c r="B506" s="160" t="s">
        <v>667</v>
      </c>
      <c r="C506" s="160" t="s">
        <v>2246</v>
      </c>
      <c r="D506" s="160" t="s">
        <v>1619</v>
      </c>
      <c r="E506" s="160" t="s">
        <v>669</v>
      </c>
      <c r="F506" s="160" t="s">
        <v>670</v>
      </c>
      <c r="G506" s="160" t="s">
        <v>671</v>
      </c>
      <c r="H506" s="161">
        <v>1.1499999999999999</v>
      </c>
      <c r="I506" s="160" t="s">
        <v>3365</v>
      </c>
      <c r="J506" s="160">
        <v>1</v>
      </c>
      <c r="K506" s="161">
        <v>2021</v>
      </c>
      <c r="L506" s="169" t="s">
        <v>1938</v>
      </c>
      <c r="M506" s="169" t="s">
        <v>2247</v>
      </c>
      <c r="N506" s="162" t="s">
        <v>2248</v>
      </c>
      <c r="O506" s="160" t="s">
        <v>2249</v>
      </c>
      <c r="P506" s="160" t="s">
        <v>675</v>
      </c>
      <c r="Q506" s="163">
        <v>31436</v>
      </c>
      <c r="R506" s="160">
        <v>6</v>
      </c>
      <c r="S506" s="169"/>
      <c r="T506" s="169"/>
      <c r="U506" s="160"/>
      <c r="V506" s="160"/>
      <c r="W506" s="160"/>
      <c r="X506" s="161">
        <v>0</v>
      </c>
      <c r="Y506" s="161">
        <v>0</v>
      </c>
      <c r="Z506" s="164" t="s">
        <v>2198</v>
      </c>
      <c r="AA506" s="165">
        <v>2021</v>
      </c>
      <c r="AB506" s="165">
        <v>9</v>
      </c>
      <c r="AC506" s="165">
        <v>5</v>
      </c>
      <c r="AD506" s="170" t="b">
        <f>IF(ISBLANK(GroupMember[[#This Row],[1. Identifiant interne d’exploitation agricole*]]),"",IF(ISERROR(MATCH(GroupMember[[#This Row],[1. Identifiant interne d’exploitation agricole*]],CertifiedCrop[1. Identifiant interne d’exploitation agricole*],0)),FALSE,TRUE))</f>
        <v>1</v>
      </c>
      <c r="AE506" s="170" t="b">
        <f>IF(ISBLANK(GroupMember[[#This Row],[1. Identifiant interne d’exploitation agricole*]]),"",IF(ISERROR(MATCH(GroupMember[[#This Row],[1. Identifiant interne d’exploitation agricole*]],FarmUnit[1. Identifiant interne d’exploitation agricole*],0)),FALSE,TRUE))</f>
        <v>1</v>
      </c>
      <c r="AF506" s="11" t="str">
        <f t="shared" si="32"/>
        <v>SAIBA TIA REMI</v>
      </c>
      <c r="AG506" s="171" t="str">
        <f t="shared" si="33"/>
        <v>5/9/2021</v>
      </c>
      <c r="AH506" s="59">
        <f t="shared" si="31"/>
        <v>4</v>
      </c>
      <c r="AI506" s="57">
        <f t="shared" si="34"/>
        <v>0</v>
      </c>
    </row>
    <row r="507" spans="1:35" ht="13.5" x14ac:dyDescent="0.25">
      <c r="A507" s="160" t="s">
        <v>2250</v>
      </c>
      <c r="B507" s="160" t="s">
        <v>667</v>
      </c>
      <c r="C507" s="160" t="s">
        <v>2250</v>
      </c>
      <c r="D507" s="160" t="s">
        <v>1619</v>
      </c>
      <c r="E507" s="160" t="s">
        <v>669</v>
      </c>
      <c r="F507" s="160" t="s">
        <v>670</v>
      </c>
      <c r="G507" s="160" t="s">
        <v>671</v>
      </c>
      <c r="H507" s="161">
        <v>1.5</v>
      </c>
      <c r="I507" s="160" t="s">
        <v>3365</v>
      </c>
      <c r="J507" s="160">
        <v>1</v>
      </c>
      <c r="K507" s="161">
        <v>2021</v>
      </c>
      <c r="L507" s="169" t="s">
        <v>2251</v>
      </c>
      <c r="M507" s="169" t="s">
        <v>2252</v>
      </c>
      <c r="N507" s="162" t="s">
        <v>667</v>
      </c>
      <c r="O507" s="160" t="s">
        <v>667</v>
      </c>
      <c r="P507" s="160" t="s">
        <v>675</v>
      </c>
      <c r="Q507" s="163" t="s">
        <v>667</v>
      </c>
      <c r="R507" s="160">
        <v>4</v>
      </c>
      <c r="S507" s="169"/>
      <c r="T507" s="169"/>
      <c r="U507" s="160"/>
      <c r="V507" s="160"/>
      <c r="W507" s="160"/>
      <c r="X507" s="161">
        <v>0</v>
      </c>
      <c r="Y507" s="161">
        <v>0</v>
      </c>
      <c r="Z507" s="164" t="s">
        <v>2198</v>
      </c>
      <c r="AA507" s="165">
        <v>2021</v>
      </c>
      <c r="AB507" s="165">
        <v>9</v>
      </c>
      <c r="AC507" s="165">
        <v>5</v>
      </c>
      <c r="AD507" s="170" t="b">
        <f>IF(ISBLANK(GroupMember[[#This Row],[1. Identifiant interne d’exploitation agricole*]]),"",IF(ISERROR(MATCH(GroupMember[[#This Row],[1. Identifiant interne d’exploitation agricole*]],CertifiedCrop[1. Identifiant interne d’exploitation agricole*],0)),FALSE,TRUE))</f>
        <v>1</v>
      </c>
      <c r="AE507" s="170" t="b">
        <f>IF(ISBLANK(GroupMember[[#This Row],[1. Identifiant interne d’exploitation agricole*]]),"",IF(ISERROR(MATCH(GroupMember[[#This Row],[1. Identifiant interne d’exploitation agricole*]],FarmUnit[1. Identifiant interne d’exploitation agricole*],0)),FALSE,TRUE))</f>
        <v>1</v>
      </c>
      <c r="AF507" s="11" t="str">
        <f t="shared" si="32"/>
        <v>BALE  YARA SERGES</v>
      </c>
      <c r="AG507" s="171" t="str">
        <f t="shared" si="33"/>
        <v>5/9/2021</v>
      </c>
      <c r="AH507" s="59">
        <f t="shared" si="31"/>
        <v>4</v>
      </c>
      <c r="AI507" s="57">
        <f t="shared" si="34"/>
        <v>0</v>
      </c>
    </row>
    <row r="508" spans="1:35" ht="13.5" x14ac:dyDescent="0.25">
      <c r="A508" s="160" t="s">
        <v>2253</v>
      </c>
      <c r="B508" s="160" t="s">
        <v>667</v>
      </c>
      <c r="C508" s="160" t="s">
        <v>2253</v>
      </c>
      <c r="D508" s="160" t="s">
        <v>1619</v>
      </c>
      <c r="E508" s="160" t="s">
        <v>669</v>
      </c>
      <c r="F508" s="160" t="s">
        <v>670</v>
      </c>
      <c r="G508" s="160" t="s">
        <v>671</v>
      </c>
      <c r="H508" s="161">
        <v>1.5</v>
      </c>
      <c r="I508" s="160" t="s">
        <v>3365</v>
      </c>
      <c r="J508" s="160">
        <v>1</v>
      </c>
      <c r="K508" s="161">
        <v>2021</v>
      </c>
      <c r="L508" s="169" t="s">
        <v>2254</v>
      </c>
      <c r="M508" s="169" t="s">
        <v>2255</v>
      </c>
      <c r="N508" s="162" t="s">
        <v>2256</v>
      </c>
      <c r="O508" s="160" t="s">
        <v>2257</v>
      </c>
      <c r="P508" s="160" t="s">
        <v>675</v>
      </c>
      <c r="Q508" s="163">
        <v>31104</v>
      </c>
      <c r="R508" s="160">
        <v>2</v>
      </c>
      <c r="S508" s="169"/>
      <c r="T508" s="169"/>
      <c r="U508" s="160"/>
      <c r="V508" s="160"/>
      <c r="W508" s="160"/>
      <c r="X508" s="161">
        <v>0</v>
      </c>
      <c r="Y508" s="161">
        <v>0</v>
      </c>
      <c r="Z508" s="164" t="s">
        <v>2198</v>
      </c>
      <c r="AA508" s="165">
        <v>2021</v>
      </c>
      <c r="AB508" s="165">
        <v>9</v>
      </c>
      <c r="AC508" s="165">
        <v>5</v>
      </c>
      <c r="AD508" s="170" t="b">
        <f>IF(ISBLANK(GroupMember[[#This Row],[1. Identifiant interne d’exploitation agricole*]]),"",IF(ISERROR(MATCH(GroupMember[[#This Row],[1. Identifiant interne d’exploitation agricole*]],CertifiedCrop[1. Identifiant interne d’exploitation agricole*],0)),FALSE,TRUE))</f>
        <v>1</v>
      </c>
      <c r="AE508" s="170" t="b">
        <f>IF(ISBLANK(GroupMember[[#This Row],[1. Identifiant interne d’exploitation agricole*]]),"",IF(ISERROR(MATCH(GroupMember[[#This Row],[1. Identifiant interne d’exploitation agricole*]],FarmUnit[1. Identifiant interne d’exploitation agricole*],0)),FALSE,TRUE))</f>
        <v>1</v>
      </c>
      <c r="AF508" s="11" t="str">
        <f t="shared" si="32"/>
        <v>LONSSE LEON DESIRE</v>
      </c>
      <c r="AG508" s="171" t="str">
        <f t="shared" si="33"/>
        <v>5/9/2021</v>
      </c>
      <c r="AH508" s="59">
        <f t="shared" si="31"/>
        <v>4</v>
      </c>
      <c r="AI508" s="57">
        <f t="shared" si="34"/>
        <v>0</v>
      </c>
    </row>
    <row r="509" spans="1:35" ht="13.5" x14ac:dyDescent="0.25">
      <c r="A509" s="160" t="s">
        <v>2258</v>
      </c>
      <c r="B509" s="160" t="s">
        <v>667</v>
      </c>
      <c r="C509" s="160" t="s">
        <v>2258</v>
      </c>
      <c r="D509" s="160" t="s">
        <v>1619</v>
      </c>
      <c r="E509" s="160" t="s">
        <v>669</v>
      </c>
      <c r="F509" s="160" t="s">
        <v>670</v>
      </c>
      <c r="G509" s="160" t="s">
        <v>671</v>
      </c>
      <c r="H509" s="161">
        <v>2.5</v>
      </c>
      <c r="I509" s="160" t="s">
        <v>3365</v>
      </c>
      <c r="J509" s="160">
        <v>1</v>
      </c>
      <c r="K509" s="161">
        <v>2021</v>
      </c>
      <c r="L509" s="169" t="s">
        <v>806</v>
      </c>
      <c r="M509" s="169" t="s">
        <v>2259</v>
      </c>
      <c r="N509" s="162" t="s">
        <v>667</v>
      </c>
      <c r="O509" s="160" t="s">
        <v>667</v>
      </c>
      <c r="P509" s="160" t="s">
        <v>675</v>
      </c>
      <c r="Q509" s="163" t="s">
        <v>667</v>
      </c>
      <c r="R509" s="160">
        <v>3</v>
      </c>
      <c r="S509" s="169"/>
      <c r="T509" s="169"/>
      <c r="U509" s="160"/>
      <c r="V509" s="160"/>
      <c r="W509" s="160"/>
      <c r="X509" s="161">
        <v>0</v>
      </c>
      <c r="Y509" s="161">
        <v>0</v>
      </c>
      <c r="Z509" s="164" t="s">
        <v>2198</v>
      </c>
      <c r="AA509" s="165">
        <v>2021</v>
      </c>
      <c r="AB509" s="165">
        <v>9</v>
      </c>
      <c r="AC509" s="165">
        <v>5</v>
      </c>
      <c r="AD509" s="170" t="b">
        <f>IF(ISBLANK(GroupMember[[#This Row],[1. Identifiant interne d’exploitation agricole*]]),"",IF(ISERROR(MATCH(GroupMember[[#This Row],[1. Identifiant interne d’exploitation agricole*]],CertifiedCrop[1. Identifiant interne d’exploitation agricole*],0)),FALSE,TRUE))</f>
        <v>1</v>
      </c>
      <c r="AE509" s="170" t="b">
        <f>IF(ISBLANK(GroupMember[[#This Row],[1. Identifiant interne d’exploitation agricole*]]),"",IF(ISERROR(MATCH(GroupMember[[#This Row],[1. Identifiant interne d’exploitation agricole*]],FarmUnit[1. Identifiant interne d’exploitation agricole*],0)),FALSE,TRUE))</f>
        <v>1</v>
      </c>
      <c r="AF509" s="11" t="str">
        <f t="shared" si="32"/>
        <v>KONE ZOH LOUA</v>
      </c>
      <c r="AG509" s="171" t="str">
        <f t="shared" si="33"/>
        <v>5/9/2021</v>
      </c>
      <c r="AH509" s="59">
        <f t="shared" si="31"/>
        <v>4</v>
      </c>
      <c r="AI509" s="57">
        <f t="shared" si="34"/>
        <v>0</v>
      </c>
    </row>
    <row r="510" spans="1:35" ht="13.5" x14ac:dyDescent="0.25">
      <c r="A510" s="160" t="s">
        <v>2260</v>
      </c>
      <c r="B510" s="160" t="s">
        <v>667</v>
      </c>
      <c r="C510" s="160" t="s">
        <v>2260</v>
      </c>
      <c r="D510" s="160" t="s">
        <v>1619</v>
      </c>
      <c r="E510" s="160" t="s">
        <v>669</v>
      </c>
      <c r="F510" s="160" t="s">
        <v>670</v>
      </c>
      <c r="G510" s="160" t="s">
        <v>671</v>
      </c>
      <c r="H510" s="161">
        <v>5</v>
      </c>
      <c r="I510" s="160" t="s">
        <v>3365</v>
      </c>
      <c r="J510" s="160">
        <v>1</v>
      </c>
      <c r="K510" s="161">
        <v>2021</v>
      </c>
      <c r="L510" s="169" t="s">
        <v>2261</v>
      </c>
      <c r="M510" s="169" t="s">
        <v>2262</v>
      </c>
      <c r="N510" s="162" t="s">
        <v>667</v>
      </c>
      <c r="O510" s="160" t="s">
        <v>667</v>
      </c>
      <c r="P510" s="160" t="s">
        <v>675</v>
      </c>
      <c r="Q510" s="163">
        <v>35796</v>
      </c>
      <c r="R510" s="160">
        <v>3</v>
      </c>
      <c r="S510" s="169"/>
      <c r="T510" s="169"/>
      <c r="U510" s="160"/>
      <c r="V510" s="160"/>
      <c r="W510" s="160"/>
      <c r="X510" s="161">
        <v>0</v>
      </c>
      <c r="Y510" s="161">
        <v>0</v>
      </c>
      <c r="Z510" s="164" t="s">
        <v>2198</v>
      </c>
      <c r="AA510" s="165">
        <v>2021</v>
      </c>
      <c r="AB510" s="165">
        <v>9</v>
      </c>
      <c r="AC510" s="165">
        <v>30</v>
      </c>
      <c r="AD510" s="170" t="b">
        <f>IF(ISBLANK(GroupMember[[#This Row],[1. Identifiant interne d’exploitation agricole*]]),"",IF(ISERROR(MATCH(GroupMember[[#This Row],[1. Identifiant interne d’exploitation agricole*]],CertifiedCrop[1. Identifiant interne d’exploitation agricole*],0)),FALSE,TRUE))</f>
        <v>1</v>
      </c>
      <c r="AE510" s="170" t="b">
        <f>IF(ISBLANK(GroupMember[[#This Row],[1. Identifiant interne d’exploitation agricole*]]),"",IF(ISERROR(MATCH(GroupMember[[#This Row],[1. Identifiant interne d’exploitation agricole*]],FarmUnit[1. Identifiant interne d’exploitation agricole*],0)),FALSE,TRUE))</f>
        <v>1</v>
      </c>
      <c r="AF510" s="11" t="str">
        <f t="shared" si="32"/>
        <v>POKOU LOUKOU PROSPER</v>
      </c>
      <c r="AG510" s="171" t="str">
        <f t="shared" si="33"/>
        <v>30/9/2021</v>
      </c>
      <c r="AH510" s="59">
        <f t="shared" si="31"/>
        <v>5</v>
      </c>
      <c r="AI510" s="57">
        <f t="shared" si="34"/>
        <v>0</v>
      </c>
    </row>
    <row r="511" spans="1:35" ht="13.5" x14ac:dyDescent="0.25">
      <c r="A511" s="160" t="s">
        <v>2263</v>
      </c>
      <c r="B511" s="160" t="s">
        <v>667</v>
      </c>
      <c r="C511" s="160" t="s">
        <v>2263</v>
      </c>
      <c r="D511" s="160" t="s">
        <v>1619</v>
      </c>
      <c r="E511" s="160" t="s">
        <v>669</v>
      </c>
      <c r="F511" s="160" t="s">
        <v>670</v>
      </c>
      <c r="G511" s="160" t="s">
        <v>671</v>
      </c>
      <c r="H511" s="161">
        <v>4</v>
      </c>
      <c r="I511" s="160" t="s">
        <v>3365</v>
      </c>
      <c r="J511" s="160">
        <v>1</v>
      </c>
      <c r="K511" s="161">
        <v>2021</v>
      </c>
      <c r="L511" s="169" t="s">
        <v>730</v>
      </c>
      <c r="M511" s="169" t="s">
        <v>856</v>
      </c>
      <c r="N511" s="162" t="s">
        <v>2264</v>
      </c>
      <c r="O511" s="160" t="s">
        <v>667</v>
      </c>
      <c r="P511" s="160" t="s">
        <v>675</v>
      </c>
      <c r="Q511" s="163" t="s">
        <v>667</v>
      </c>
      <c r="R511" s="160">
        <v>5</v>
      </c>
      <c r="S511" s="169"/>
      <c r="T511" s="169"/>
      <c r="U511" s="160"/>
      <c r="V511" s="160"/>
      <c r="W511" s="160"/>
      <c r="X511" s="161">
        <v>0</v>
      </c>
      <c r="Y511" s="161">
        <v>0</v>
      </c>
      <c r="Z511" s="164" t="s">
        <v>2198</v>
      </c>
      <c r="AA511" s="165">
        <v>2021</v>
      </c>
      <c r="AB511" s="165">
        <v>9</v>
      </c>
      <c r="AC511" s="165">
        <v>30</v>
      </c>
      <c r="AD511" s="170" t="b">
        <f>IF(ISBLANK(GroupMember[[#This Row],[1. Identifiant interne d’exploitation agricole*]]),"",IF(ISERROR(MATCH(GroupMember[[#This Row],[1. Identifiant interne d’exploitation agricole*]],CertifiedCrop[1. Identifiant interne d’exploitation agricole*],0)),FALSE,TRUE))</f>
        <v>1</v>
      </c>
      <c r="AE511" s="170" t="b">
        <f>IF(ISBLANK(GroupMember[[#This Row],[1. Identifiant interne d’exploitation agricole*]]),"",IF(ISERROR(MATCH(GroupMember[[#This Row],[1. Identifiant interne d’exploitation agricole*]],FarmUnit[1. Identifiant interne d’exploitation agricole*],0)),FALSE,TRUE))</f>
        <v>1</v>
      </c>
      <c r="AF511" s="11" t="str">
        <f t="shared" si="32"/>
        <v>DROH GBONGUE</v>
      </c>
      <c r="AG511" s="171" t="str">
        <f t="shared" si="33"/>
        <v>30/9/2021</v>
      </c>
      <c r="AH511" s="59">
        <f t="shared" si="31"/>
        <v>5</v>
      </c>
      <c r="AI511" s="57">
        <f t="shared" si="34"/>
        <v>0</v>
      </c>
    </row>
    <row r="512" spans="1:35" ht="13.5" x14ac:dyDescent="0.25">
      <c r="A512" s="160" t="s">
        <v>2265</v>
      </c>
      <c r="B512" s="160" t="s">
        <v>667</v>
      </c>
      <c r="C512" s="160" t="s">
        <v>2265</v>
      </c>
      <c r="D512" s="160" t="s">
        <v>1619</v>
      </c>
      <c r="E512" s="160" t="s">
        <v>669</v>
      </c>
      <c r="F512" s="160" t="s">
        <v>670</v>
      </c>
      <c r="G512" s="160" t="s">
        <v>671</v>
      </c>
      <c r="H512" s="161">
        <v>3</v>
      </c>
      <c r="I512" s="160" t="s">
        <v>3365</v>
      </c>
      <c r="J512" s="160">
        <v>1</v>
      </c>
      <c r="K512" s="161">
        <v>2021</v>
      </c>
      <c r="L512" s="169" t="s">
        <v>806</v>
      </c>
      <c r="M512" s="169" t="s">
        <v>2266</v>
      </c>
      <c r="N512" s="162" t="s">
        <v>2267</v>
      </c>
      <c r="O512" s="160" t="s">
        <v>2268</v>
      </c>
      <c r="P512" s="160" t="s">
        <v>675</v>
      </c>
      <c r="Q512" s="163">
        <v>11689</v>
      </c>
      <c r="R512" s="160">
        <v>5</v>
      </c>
      <c r="S512" s="169"/>
      <c r="T512" s="169"/>
      <c r="U512" s="160"/>
      <c r="V512" s="160"/>
      <c r="W512" s="160"/>
      <c r="X512" s="161">
        <v>0</v>
      </c>
      <c r="Y512" s="161">
        <v>0</v>
      </c>
      <c r="Z512" s="164" t="s">
        <v>2198</v>
      </c>
      <c r="AA512" s="165">
        <v>2021</v>
      </c>
      <c r="AB512" s="165">
        <v>9</v>
      </c>
      <c r="AC512" s="165">
        <v>30</v>
      </c>
      <c r="AD512" s="170" t="b">
        <f>IF(ISBLANK(GroupMember[[#This Row],[1. Identifiant interne d’exploitation agricole*]]),"",IF(ISERROR(MATCH(GroupMember[[#This Row],[1. Identifiant interne d’exploitation agricole*]],CertifiedCrop[1. Identifiant interne d’exploitation agricole*],0)),FALSE,TRUE))</f>
        <v>1</v>
      </c>
      <c r="AE512" s="170" t="b">
        <f>IF(ISBLANK(GroupMember[[#This Row],[1. Identifiant interne d’exploitation agricole*]]),"",IF(ISERROR(MATCH(GroupMember[[#This Row],[1. Identifiant interne d’exploitation agricole*]],FarmUnit[1. Identifiant interne d’exploitation agricole*],0)),FALSE,TRUE))</f>
        <v>1</v>
      </c>
      <c r="AF512" s="11" t="str">
        <f t="shared" si="32"/>
        <v>KONE LEGNON FRANCOIS</v>
      </c>
      <c r="AG512" s="171" t="str">
        <f t="shared" si="33"/>
        <v>30/9/2021</v>
      </c>
      <c r="AH512" s="59">
        <f t="shared" si="31"/>
        <v>5</v>
      </c>
      <c r="AI512" s="57">
        <f t="shared" si="34"/>
        <v>0</v>
      </c>
    </row>
    <row r="513" spans="1:35" ht="26.25" x14ac:dyDescent="0.25">
      <c r="A513" s="160" t="s">
        <v>2269</v>
      </c>
      <c r="B513" s="160" t="s">
        <v>667</v>
      </c>
      <c r="C513" s="160" t="s">
        <v>2269</v>
      </c>
      <c r="D513" s="160" t="s">
        <v>1619</v>
      </c>
      <c r="E513" s="160" t="s">
        <v>669</v>
      </c>
      <c r="F513" s="160" t="s">
        <v>670</v>
      </c>
      <c r="G513" s="160" t="s">
        <v>671</v>
      </c>
      <c r="H513" s="161">
        <v>1</v>
      </c>
      <c r="I513" s="160" t="s">
        <v>3365</v>
      </c>
      <c r="J513" s="160">
        <v>1</v>
      </c>
      <c r="K513" s="161">
        <v>2021</v>
      </c>
      <c r="L513" s="169" t="s">
        <v>1523</v>
      </c>
      <c r="M513" s="169" t="s">
        <v>2270</v>
      </c>
      <c r="N513" s="162"/>
      <c r="O513" s="160" t="s">
        <v>2271</v>
      </c>
      <c r="P513" s="160" t="s">
        <v>675</v>
      </c>
      <c r="Q513" s="163">
        <v>28126</v>
      </c>
      <c r="R513" s="160">
        <v>4</v>
      </c>
      <c r="S513" s="169"/>
      <c r="T513" s="169"/>
      <c r="U513" s="160"/>
      <c r="V513" s="160"/>
      <c r="W513" s="160"/>
      <c r="X513" s="161">
        <v>0</v>
      </c>
      <c r="Y513" s="161">
        <v>0</v>
      </c>
      <c r="Z513" s="164" t="s">
        <v>2198</v>
      </c>
      <c r="AA513" s="165">
        <v>2021</v>
      </c>
      <c r="AB513" s="165">
        <v>9</v>
      </c>
      <c r="AC513" s="165">
        <v>29</v>
      </c>
      <c r="AD513" s="170" t="b">
        <f>IF(ISBLANK(GroupMember[[#This Row],[1. Identifiant interne d’exploitation agricole*]]),"",IF(ISERROR(MATCH(GroupMember[[#This Row],[1. Identifiant interne d’exploitation agricole*]],CertifiedCrop[1. Identifiant interne d’exploitation agricole*],0)),FALSE,TRUE))</f>
        <v>1</v>
      </c>
      <c r="AE513" s="170" t="b">
        <f>IF(ISBLANK(GroupMember[[#This Row],[1. Identifiant interne d’exploitation agricole*]]),"",IF(ISERROR(MATCH(GroupMember[[#This Row],[1. Identifiant interne d’exploitation agricole*]],FarmUnit[1. Identifiant interne d’exploitation agricole*],0)),FALSE,TRUE))</f>
        <v>1</v>
      </c>
      <c r="AF513" s="11" t="str">
        <f t="shared" si="32"/>
        <v>GAH BAKAYOKO TIA VALERIE</v>
      </c>
      <c r="AG513" s="171" t="str">
        <f t="shared" si="33"/>
        <v>29/9/2021</v>
      </c>
      <c r="AH513" s="59">
        <f t="shared" si="31"/>
        <v>5</v>
      </c>
      <c r="AI513" s="57">
        <f t="shared" si="34"/>
        <v>0</v>
      </c>
    </row>
    <row r="514" spans="1:35" ht="13.5" x14ac:dyDescent="0.25">
      <c r="A514" s="160" t="s">
        <v>2272</v>
      </c>
      <c r="B514" s="160" t="s">
        <v>667</v>
      </c>
      <c r="C514" s="160" t="s">
        <v>2272</v>
      </c>
      <c r="D514" s="160" t="s">
        <v>1619</v>
      </c>
      <c r="E514" s="160" t="s">
        <v>669</v>
      </c>
      <c r="F514" s="160" t="s">
        <v>670</v>
      </c>
      <c r="G514" s="160" t="s">
        <v>671</v>
      </c>
      <c r="H514" s="161">
        <v>3.75</v>
      </c>
      <c r="I514" s="160" t="s">
        <v>3365</v>
      </c>
      <c r="J514" s="160">
        <v>1</v>
      </c>
      <c r="K514" s="161">
        <v>2021</v>
      </c>
      <c r="L514" s="169" t="s">
        <v>738</v>
      </c>
      <c r="M514" s="169" t="s">
        <v>2273</v>
      </c>
      <c r="N514" s="162" t="s">
        <v>667</v>
      </c>
      <c r="O514" s="160" t="s">
        <v>667</v>
      </c>
      <c r="P514" s="160" t="s">
        <v>675</v>
      </c>
      <c r="Q514" s="163" t="s">
        <v>667</v>
      </c>
      <c r="R514" s="160">
        <v>4</v>
      </c>
      <c r="S514" s="169"/>
      <c r="T514" s="169"/>
      <c r="U514" s="160"/>
      <c r="V514" s="160"/>
      <c r="W514" s="160"/>
      <c r="X514" s="161">
        <v>0</v>
      </c>
      <c r="Y514" s="161">
        <v>0</v>
      </c>
      <c r="Z514" s="164" t="s">
        <v>2198</v>
      </c>
      <c r="AA514" s="165">
        <v>2021</v>
      </c>
      <c r="AB514" s="165">
        <v>9</v>
      </c>
      <c r="AC514" s="165">
        <v>29</v>
      </c>
      <c r="AD514" s="170" t="b">
        <f>IF(ISBLANK(GroupMember[[#This Row],[1. Identifiant interne d’exploitation agricole*]]),"",IF(ISERROR(MATCH(GroupMember[[#This Row],[1. Identifiant interne d’exploitation agricole*]],CertifiedCrop[1. Identifiant interne d’exploitation agricole*],0)),FALSE,TRUE))</f>
        <v>1</v>
      </c>
      <c r="AE514" s="170" t="b">
        <f>IF(ISBLANK(GroupMember[[#This Row],[1. Identifiant interne d’exploitation agricole*]]),"",IF(ISERROR(MATCH(GroupMember[[#This Row],[1. Identifiant interne d’exploitation agricole*]],FarmUnit[1. Identifiant interne d’exploitation agricole*],0)),FALSE,TRUE))</f>
        <v>1</v>
      </c>
      <c r="AF514" s="11" t="str">
        <f t="shared" si="32"/>
        <v>BLE HERMANN</v>
      </c>
      <c r="AG514" s="171" t="str">
        <f t="shared" si="33"/>
        <v>29/9/2021</v>
      </c>
      <c r="AH514" s="59">
        <f t="shared" si="31"/>
        <v>5</v>
      </c>
      <c r="AI514" s="57">
        <f t="shared" si="34"/>
        <v>0</v>
      </c>
    </row>
    <row r="515" spans="1:35" ht="13.5" x14ac:dyDescent="0.25">
      <c r="A515" s="160" t="s">
        <v>2274</v>
      </c>
      <c r="B515" s="160" t="s">
        <v>667</v>
      </c>
      <c r="C515" s="160" t="s">
        <v>2274</v>
      </c>
      <c r="D515" s="160" t="s">
        <v>1619</v>
      </c>
      <c r="E515" s="160" t="s">
        <v>669</v>
      </c>
      <c r="F515" s="160" t="s">
        <v>670</v>
      </c>
      <c r="G515" s="160" t="s">
        <v>671</v>
      </c>
      <c r="H515" s="161">
        <v>5.5</v>
      </c>
      <c r="I515" s="160" t="s">
        <v>3365</v>
      </c>
      <c r="J515" s="160">
        <v>1</v>
      </c>
      <c r="K515" s="161">
        <v>2021</v>
      </c>
      <c r="L515" s="169" t="s">
        <v>683</v>
      </c>
      <c r="M515" s="169" t="s">
        <v>2275</v>
      </c>
      <c r="N515" s="162" t="s">
        <v>667</v>
      </c>
      <c r="O515" s="160" t="s">
        <v>2276</v>
      </c>
      <c r="P515" s="160" t="s">
        <v>696</v>
      </c>
      <c r="Q515" s="163">
        <v>21186</v>
      </c>
      <c r="R515" s="160">
        <v>5</v>
      </c>
      <c r="S515" s="169"/>
      <c r="T515" s="169"/>
      <c r="U515" s="160"/>
      <c r="V515" s="160"/>
      <c r="W515" s="160"/>
      <c r="X515" s="161">
        <v>0</v>
      </c>
      <c r="Y515" s="161">
        <v>0</v>
      </c>
      <c r="Z515" s="164" t="s">
        <v>2198</v>
      </c>
      <c r="AA515" s="165">
        <v>2021</v>
      </c>
      <c r="AB515" s="165">
        <v>9</v>
      </c>
      <c r="AC515" s="165">
        <v>29</v>
      </c>
      <c r="AD515" s="170" t="b">
        <f>IF(ISBLANK(GroupMember[[#This Row],[1. Identifiant interne d’exploitation agricole*]]),"",IF(ISERROR(MATCH(GroupMember[[#This Row],[1. Identifiant interne d’exploitation agricole*]],CertifiedCrop[1. Identifiant interne d’exploitation agricole*],0)),FALSE,TRUE))</f>
        <v>1</v>
      </c>
      <c r="AE515" s="170" t="b">
        <f>IF(ISBLANK(GroupMember[[#This Row],[1. Identifiant interne d’exploitation agricole*]]),"",IF(ISERROR(MATCH(GroupMember[[#This Row],[1. Identifiant interne d’exploitation agricole*]],FarmUnit[1. Identifiant interne d’exploitation agricole*],0)),FALSE,TRUE))</f>
        <v>1</v>
      </c>
      <c r="AF515" s="11" t="str">
        <f t="shared" si="32"/>
        <v>SOUMAHORO  DOUIN LUCIE</v>
      </c>
      <c r="AG515" s="171" t="str">
        <f t="shared" si="33"/>
        <v>29/9/2021</v>
      </c>
      <c r="AH515" s="59">
        <f t="shared" ref="AH515:AH578" si="35">COUNTIFS(Z:Z,Z515,AG:AG,AG515)</f>
        <v>5</v>
      </c>
      <c r="AI515" s="57">
        <f t="shared" si="34"/>
        <v>0</v>
      </c>
    </row>
    <row r="516" spans="1:35" ht="13.5" x14ac:dyDescent="0.25">
      <c r="A516" s="160" t="s">
        <v>2277</v>
      </c>
      <c r="B516" s="160" t="s">
        <v>667</v>
      </c>
      <c r="C516" s="160" t="s">
        <v>2277</v>
      </c>
      <c r="D516" s="160" t="s">
        <v>1566</v>
      </c>
      <c r="E516" s="160" t="s">
        <v>669</v>
      </c>
      <c r="F516" s="160" t="s">
        <v>670</v>
      </c>
      <c r="G516" s="160" t="s">
        <v>671</v>
      </c>
      <c r="H516" s="161">
        <v>4.75</v>
      </c>
      <c r="I516" s="160" t="s">
        <v>3365</v>
      </c>
      <c r="J516" s="160">
        <v>1</v>
      </c>
      <c r="K516" s="161">
        <v>2021</v>
      </c>
      <c r="L516" s="169" t="s">
        <v>734</v>
      </c>
      <c r="M516" s="169" t="s">
        <v>2278</v>
      </c>
      <c r="N516" s="162" t="s">
        <v>667</v>
      </c>
      <c r="O516" s="160" t="s">
        <v>2279</v>
      </c>
      <c r="P516" s="160" t="s">
        <v>675</v>
      </c>
      <c r="Q516" s="163">
        <v>29558</v>
      </c>
      <c r="R516" s="160">
        <v>4</v>
      </c>
      <c r="S516" s="169"/>
      <c r="T516" s="169"/>
      <c r="U516" s="160"/>
      <c r="V516" s="160"/>
      <c r="W516" s="160"/>
      <c r="X516" s="161">
        <v>0</v>
      </c>
      <c r="Y516" s="161">
        <v>0</v>
      </c>
      <c r="Z516" s="164" t="s">
        <v>2198</v>
      </c>
      <c r="AA516" s="165">
        <v>2021</v>
      </c>
      <c r="AB516" s="165">
        <v>9</v>
      </c>
      <c r="AC516" s="165">
        <v>30</v>
      </c>
      <c r="AD516" s="170" t="b">
        <f>IF(ISBLANK(GroupMember[[#This Row],[1. Identifiant interne d’exploitation agricole*]]),"",IF(ISERROR(MATCH(GroupMember[[#This Row],[1. Identifiant interne d’exploitation agricole*]],CertifiedCrop[1. Identifiant interne d’exploitation agricole*],0)),FALSE,TRUE))</f>
        <v>1</v>
      </c>
      <c r="AE516" s="170" t="b">
        <f>IF(ISBLANK(GroupMember[[#This Row],[1. Identifiant interne d’exploitation agricole*]]),"",IF(ISERROR(MATCH(GroupMember[[#This Row],[1. Identifiant interne d’exploitation agricole*]],FarmUnit[1. Identifiant interne d’exploitation agricole*],0)),FALSE,TRUE))</f>
        <v>1</v>
      </c>
      <c r="AF516" s="11" t="str">
        <f t="shared" si="32"/>
        <v>DOSSO DAN SIMPLICE</v>
      </c>
      <c r="AG516" s="171" t="str">
        <f t="shared" si="33"/>
        <v>30/9/2021</v>
      </c>
      <c r="AH516" s="59">
        <f t="shared" si="35"/>
        <v>5</v>
      </c>
      <c r="AI516" s="57">
        <f t="shared" si="34"/>
        <v>0</v>
      </c>
    </row>
    <row r="517" spans="1:35" ht="13.5" x14ac:dyDescent="0.25">
      <c r="A517" s="160" t="s">
        <v>2280</v>
      </c>
      <c r="B517" s="160" t="s">
        <v>667</v>
      </c>
      <c r="C517" s="160" t="s">
        <v>2280</v>
      </c>
      <c r="D517" s="160" t="s">
        <v>1566</v>
      </c>
      <c r="E517" s="160" t="s">
        <v>669</v>
      </c>
      <c r="F517" s="160" t="s">
        <v>670</v>
      </c>
      <c r="G517" s="160" t="s">
        <v>671</v>
      </c>
      <c r="H517" s="161">
        <v>6</v>
      </c>
      <c r="I517" s="160" t="s">
        <v>3365</v>
      </c>
      <c r="J517" s="160">
        <v>1</v>
      </c>
      <c r="K517" s="161">
        <v>2021</v>
      </c>
      <c r="L517" s="169" t="s">
        <v>1223</v>
      </c>
      <c r="M517" s="169" t="s">
        <v>734</v>
      </c>
      <c r="N517" s="162" t="s">
        <v>667</v>
      </c>
      <c r="O517" s="160" t="s">
        <v>2281</v>
      </c>
      <c r="P517" s="160" t="s">
        <v>675</v>
      </c>
      <c r="Q517" s="163">
        <v>28107</v>
      </c>
      <c r="R517" s="160">
        <v>4</v>
      </c>
      <c r="S517" s="169"/>
      <c r="T517" s="169"/>
      <c r="U517" s="160"/>
      <c r="V517" s="160"/>
      <c r="W517" s="160"/>
      <c r="X517" s="161">
        <v>0</v>
      </c>
      <c r="Y517" s="161">
        <v>0</v>
      </c>
      <c r="Z517" s="164" t="s">
        <v>2198</v>
      </c>
      <c r="AA517" s="165">
        <v>2021</v>
      </c>
      <c r="AB517" s="165">
        <v>10</v>
      </c>
      <c r="AC517" s="165">
        <v>1</v>
      </c>
      <c r="AD517" s="170" t="b">
        <f>IF(ISBLANK(GroupMember[[#This Row],[1. Identifiant interne d’exploitation agricole*]]),"",IF(ISERROR(MATCH(GroupMember[[#This Row],[1. Identifiant interne d’exploitation agricole*]],CertifiedCrop[1. Identifiant interne d’exploitation agricole*],0)),FALSE,TRUE))</f>
        <v>1</v>
      </c>
      <c r="AE517" s="170" t="b">
        <f>IF(ISBLANK(GroupMember[[#This Row],[1. Identifiant interne d’exploitation agricole*]]),"",IF(ISERROR(MATCH(GroupMember[[#This Row],[1. Identifiant interne d’exploitation agricole*]],FarmUnit[1. Identifiant interne d’exploitation agricole*],0)),FALSE,TRUE))</f>
        <v>1</v>
      </c>
      <c r="AF517" s="11" t="str">
        <f t="shared" si="32"/>
        <v>GBA DOSSO</v>
      </c>
      <c r="AG517" s="171" t="str">
        <f t="shared" si="33"/>
        <v>1/10/2021</v>
      </c>
      <c r="AH517" s="59">
        <f t="shared" si="35"/>
        <v>4</v>
      </c>
      <c r="AI517" s="57">
        <f t="shared" si="34"/>
        <v>0</v>
      </c>
    </row>
    <row r="518" spans="1:35" ht="13.5" x14ac:dyDescent="0.25">
      <c r="A518" s="160" t="s">
        <v>2282</v>
      </c>
      <c r="B518" s="160" t="s">
        <v>667</v>
      </c>
      <c r="C518" s="160" t="s">
        <v>2282</v>
      </c>
      <c r="D518" s="160" t="s">
        <v>1566</v>
      </c>
      <c r="E518" s="160" t="s">
        <v>669</v>
      </c>
      <c r="F518" s="160" t="s">
        <v>670</v>
      </c>
      <c r="G518" s="160" t="s">
        <v>671</v>
      </c>
      <c r="H518" s="161">
        <v>4.95</v>
      </c>
      <c r="I518" s="160" t="s">
        <v>3365</v>
      </c>
      <c r="J518" s="160">
        <v>1</v>
      </c>
      <c r="K518" s="161">
        <v>2021</v>
      </c>
      <c r="L518" s="169" t="s">
        <v>2283</v>
      </c>
      <c r="M518" s="169" t="s">
        <v>1390</v>
      </c>
      <c r="N518" s="162" t="s">
        <v>667</v>
      </c>
      <c r="O518" s="160" t="s">
        <v>2284</v>
      </c>
      <c r="P518" s="160" t="s">
        <v>675</v>
      </c>
      <c r="Q518" s="163">
        <v>25569</v>
      </c>
      <c r="R518" s="160">
        <v>6</v>
      </c>
      <c r="S518" s="169"/>
      <c r="T518" s="169"/>
      <c r="U518" s="160"/>
      <c r="V518" s="160"/>
      <c r="W518" s="160"/>
      <c r="X518" s="161">
        <v>0</v>
      </c>
      <c r="Y518" s="161">
        <v>0</v>
      </c>
      <c r="Z518" s="164" t="s">
        <v>2198</v>
      </c>
      <c r="AA518" s="165">
        <v>2021</v>
      </c>
      <c r="AB518" s="165">
        <v>10</v>
      </c>
      <c r="AC518" s="165">
        <v>1</v>
      </c>
      <c r="AD518" s="170" t="b">
        <f>IF(ISBLANK(GroupMember[[#This Row],[1. Identifiant interne d’exploitation agricole*]]),"",IF(ISERROR(MATCH(GroupMember[[#This Row],[1. Identifiant interne d’exploitation agricole*]],CertifiedCrop[1. Identifiant interne d’exploitation agricole*],0)),FALSE,TRUE))</f>
        <v>1</v>
      </c>
      <c r="AE518" s="170" t="b">
        <f>IF(ISBLANK(GroupMember[[#This Row],[1. Identifiant interne d’exploitation agricole*]]),"",IF(ISERROR(MATCH(GroupMember[[#This Row],[1. Identifiant interne d’exploitation agricole*]],FarmUnit[1. Identifiant interne d’exploitation agricole*],0)),FALSE,TRUE))</f>
        <v>1</v>
      </c>
      <c r="AF518" s="11" t="str">
        <f t="shared" si="32"/>
        <v>GOMIN GERARD</v>
      </c>
      <c r="AG518" s="171" t="str">
        <f t="shared" si="33"/>
        <v>1/10/2021</v>
      </c>
      <c r="AH518" s="59">
        <f t="shared" si="35"/>
        <v>4</v>
      </c>
      <c r="AI518" s="57">
        <f t="shared" si="34"/>
        <v>0</v>
      </c>
    </row>
    <row r="519" spans="1:35" ht="13.5" x14ac:dyDescent="0.25">
      <c r="A519" s="160" t="s">
        <v>2285</v>
      </c>
      <c r="B519" s="160" t="s">
        <v>667</v>
      </c>
      <c r="C519" s="160" t="s">
        <v>2285</v>
      </c>
      <c r="D519" s="160" t="s">
        <v>1566</v>
      </c>
      <c r="E519" s="160" t="s">
        <v>669</v>
      </c>
      <c r="F519" s="160" t="s">
        <v>670</v>
      </c>
      <c r="G519" s="160" t="s">
        <v>671</v>
      </c>
      <c r="H519" s="161">
        <v>4</v>
      </c>
      <c r="I519" s="160" t="s">
        <v>3365</v>
      </c>
      <c r="J519" s="160">
        <v>1</v>
      </c>
      <c r="K519" s="161">
        <v>2021</v>
      </c>
      <c r="L519" s="169" t="s">
        <v>734</v>
      </c>
      <c r="M519" s="169" t="s">
        <v>2286</v>
      </c>
      <c r="N519" s="162" t="s">
        <v>667</v>
      </c>
      <c r="O519" s="160" t="s">
        <v>667</v>
      </c>
      <c r="P519" s="160" t="s">
        <v>675</v>
      </c>
      <c r="Q519" s="163" t="s">
        <v>667</v>
      </c>
      <c r="R519" s="160">
        <v>3</v>
      </c>
      <c r="S519" s="169"/>
      <c r="T519" s="169"/>
      <c r="U519" s="160"/>
      <c r="V519" s="160"/>
      <c r="W519" s="160"/>
      <c r="X519" s="161">
        <v>0</v>
      </c>
      <c r="Y519" s="161">
        <v>0</v>
      </c>
      <c r="Z519" s="164" t="s">
        <v>2198</v>
      </c>
      <c r="AA519" s="165">
        <v>2021</v>
      </c>
      <c r="AB519" s="165">
        <v>10</v>
      </c>
      <c r="AC519" s="165">
        <v>1</v>
      </c>
      <c r="AD519" s="170" t="b">
        <f>IF(ISBLANK(GroupMember[[#This Row],[1. Identifiant interne d’exploitation agricole*]]),"",IF(ISERROR(MATCH(GroupMember[[#This Row],[1. Identifiant interne d’exploitation agricole*]],CertifiedCrop[1. Identifiant interne d’exploitation agricole*],0)),FALSE,TRUE))</f>
        <v>1</v>
      </c>
      <c r="AE519" s="170" t="b">
        <f>IF(ISBLANK(GroupMember[[#This Row],[1. Identifiant interne d’exploitation agricole*]]),"",IF(ISERROR(MATCH(GroupMember[[#This Row],[1. Identifiant interne d’exploitation agricole*]],FarmUnit[1. Identifiant interne d’exploitation agricole*],0)),FALSE,TRUE))</f>
        <v>1</v>
      </c>
      <c r="AF519" s="11" t="str">
        <f t="shared" si="32"/>
        <v>DOSSO TIA MICHEL</v>
      </c>
      <c r="AG519" s="171" t="str">
        <f t="shared" si="33"/>
        <v>1/10/2021</v>
      </c>
      <c r="AH519" s="59">
        <f t="shared" si="35"/>
        <v>4</v>
      </c>
      <c r="AI519" s="57">
        <f t="shared" si="34"/>
        <v>0</v>
      </c>
    </row>
    <row r="520" spans="1:35" ht="13.5" x14ac:dyDescent="0.25">
      <c r="A520" s="160" t="s">
        <v>2287</v>
      </c>
      <c r="B520" s="160" t="s">
        <v>667</v>
      </c>
      <c r="C520" s="160" t="s">
        <v>2287</v>
      </c>
      <c r="D520" s="160" t="s">
        <v>1566</v>
      </c>
      <c r="E520" s="160" t="s">
        <v>669</v>
      </c>
      <c r="F520" s="160" t="s">
        <v>670</v>
      </c>
      <c r="G520" s="160" t="s">
        <v>671</v>
      </c>
      <c r="H520" s="161">
        <v>4.25</v>
      </c>
      <c r="I520" s="160" t="s">
        <v>3365</v>
      </c>
      <c r="J520" s="160">
        <v>1</v>
      </c>
      <c r="K520" s="161">
        <v>2021</v>
      </c>
      <c r="L520" s="169" t="s">
        <v>683</v>
      </c>
      <c r="M520" s="169" t="s">
        <v>2288</v>
      </c>
      <c r="N520" s="162" t="s">
        <v>667</v>
      </c>
      <c r="O520" s="160" t="s">
        <v>667</v>
      </c>
      <c r="P520" s="160" t="s">
        <v>675</v>
      </c>
      <c r="Q520" s="163" t="s">
        <v>667</v>
      </c>
      <c r="R520" s="160">
        <v>5</v>
      </c>
      <c r="S520" s="169"/>
      <c r="T520" s="169"/>
      <c r="U520" s="160"/>
      <c r="V520" s="160"/>
      <c r="W520" s="160"/>
      <c r="X520" s="161">
        <v>0</v>
      </c>
      <c r="Y520" s="161">
        <v>0</v>
      </c>
      <c r="Z520" s="164" t="s">
        <v>2198</v>
      </c>
      <c r="AA520" s="165">
        <v>2021</v>
      </c>
      <c r="AB520" s="165">
        <v>10</v>
      </c>
      <c r="AC520" s="165">
        <v>1</v>
      </c>
      <c r="AD520" s="170" t="b">
        <f>IF(ISBLANK(GroupMember[[#This Row],[1. Identifiant interne d’exploitation agricole*]]),"",IF(ISERROR(MATCH(GroupMember[[#This Row],[1. Identifiant interne d’exploitation agricole*]],CertifiedCrop[1. Identifiant interne d’exploitation agricole*],0)),FALSE,TRUE))</f>
        <v>1</v>
      </c>
      <c r="AE520" s="170" t="b">
        <f>IF(ISBLANK(GroupMember[[#This Row],[1. Identifiant interne d’exploitation agricole*]]),"",IF(ISERROR(MATCH(GroupMember[[#This Row],[1. Identifiant interne d’exploitation agricole*]],FarmUnit[1. Identifiant interne d’exploitation agricole*],0)),FALSE,TRUE))</f>
        <v>1</v>
      </c>
      <c r="AF520" s="11" t="str">
        <f t="shared" si="32"/>
        <v>SOUMAHORO  PLE AUGUSTE</v>
      </c>
      <c r="AG520" s="171" t="str">
        <f t="shared" si="33"/>
        <v>1/10/2021</v>
      </c>
      <c r="AH520" s="59">
        <f t="shared" si="35"/>
        <v>4</v>
      </c>
      <c r="AI520" s="57">
        <f t="shared" si="34"/>
        <v>0</v>
      </c>
    </row>
    <row r="521" spans="1:35" ht="13.5" x14ac:dyDescent="0.25">
      <c r="A521" s="160" t="s">
        <v>2289</v>
      </c>
      <c r="B521" s="160" t="s">
        <v>667</v>
      </c>
      <c r="C521" s="160" t="s">
        <v>2289</v>
      </c>
      <c r="D521" s="160" t="s">
        <v>1566</v>
      </c>
      <c r="E521" s="160" t="s">
        <v>669</v>
      </c>
      <c r="F521" s="160" t="s">
        <v>670</v>
      </c>
      <c r="G521" s="160" t="s">
        <v>671</v>
      </c>
      <c r="H521" s="161">
        <v>3</v>
      </c>
      <c r="I521" s="160" t="s">
        <v>3365</v>
      </c>
      <c r="J521" s="160">
        <v>1</v>
      </c>
      <c r="K521" s="161">
        <v>2021</v>
      </c>
      <c r="L521" s="169" t="s">
        <v>1658</v>
      </c>
      <c r="M521" s="169" t="s">
        <v>2290</v>
      </c>
      <c r="N521" s="162" t="s">
        <v>667</v>
      </c>
      <c r="O521" s="160" t="s">
        <v>667</v>
      </c>
      <c r="P521" s="160" t="s">
        <v>675</v>
      </c>
      <c r="Q521" s="163" t="s">
        <v>667</v>
      </c>
      <c r="R521" s="160">
        <v>4</v>
      </c>
      <c r="S521" s="169"/>
      <c r="T521" s="169"/>
      <c r="U521" s="160"/>
      <c r="V521" s="160"/>
      <c r="W521" s="160"/>
      <c r="X521" s="161">
        <v>0</v>
      </c>
      <c r="Y521" s="161">
        <v>0</v>
      </c>
      <c r="Z521" s="164" t="s">
        <v>2198</v>
      </c>
      <c r="AA521" s="165">
        <v>2021</v>
      </c>
      <c r="AB521" s="165">
        <v>10</v>
      </c>
      <c r="AC521" s="165">
        <v>2</v>
      </c>
      <c r="AD521" s="170" t="b">
        <f>IF(ISBLANK(GroupMember[[#This Row],[1. Identifiant interne d’exploitation agricole*]]),"",IF(ISERROR(MATCH(GroupMember[[#This Row],[1. Identifiant interne d’exploitation agricole*]],CertifiedCrop[1. Identifiant interne d’exploitation agricole*],0)),FALSE,TRUE))</f>
        <v>1</v>
      </c>
      <c r="AE521" s="170" t="b">
        <f>IF(ISBLANK(GroupMember[[#This Row],[1. Identifiant interne d’exploitation agricole*]]),"",IF(ISERROR(MATCH(GroupMember[[#This Row],[1. Identifiant interne d’exploitation agricole*]],FarmUnit[1. Identifiant interne d’exploitation agricole*],0)),FALSE,TRUE))</f>
        <v>1</v>
      </c>
      <c r="AF521" s="11" t="str">
        <f t="shared" si="32"/>
        <v>GBINGA  YOUE PRINCE</v>
      </c>
      <c r="AG521" s="171" t="str">
        <f t="shared" si="33"/>
        <v>2/10/2021</v>
      </c>
      <c r="AH521" s="59">
        <f t="shared" si="35"/>
        <v>4</v>
      </c>
      <c r="AI521" s="57">
        <f t="shared" si="34"/>
        <v>0</v>
      </c>
    </row>
    <row r="522" spans="1:35" ht="13.5" x14ac:dyDescent="0.25">
      <c r="A522" s="160" t="s">
        <v>2291</v>
      </c>
      <c r="B522" s="160" t="s">
        <v>667</v>
      </c>
      <c r="C522" s="160" t="s">
        <v>2291</v>
      </c>
      <c r="D522" s="160" t="s">
        <v>1566</v>
      </c>
      <c r="E522" s="160" t="s">
        <v>669</v>
      </c>
      <c r="F522" s="160" t="s">
        <v>670</v>
      </c>
      <c r="G522" s="160" t="s">
        <v>671</v>
      </c>
      <c r="H522" s="161">
        <v>3</v>
      </c>
      <c r="I522" s="160" t="s">
        <v>3365</v>
      </c>
      <c r="J522" s="160">
        <v>1</v>
      </c>
      <c r="K522" s="161">
        <v>2021</v>
      </c>
      <c r="L522" s="169" t="s">
        <v>1669</v>
      </c>
      <c r="M522" s="169" t="s">
        <v>2292</v>
      </c>
      <c r="N522" s="162" t="s">
        <v>667</v>
      </c>
      <c r="O522" s="160" t="s">
        <v>667</v>
      </c>
      <c r="P522" s="160" t="s">
        <v>675</v>
      </c>
      <c r="Q522" s="163" t="s">
        <v>667</v>
      </c>
      <c r="R522" s="160">
        <v>4</v>
      </c>
      <c r="S522" s="169"/>
      <c r="T522" s="169"/>
      <c r="U522" s="160"/>
      <c r="V522" s="160"/>
      <c r="W522" s="160"/>
      <c r="X522" s="161">
        <v>0</v>
      </c>
      <c r="Y522" s="161">
        <v>0</v>
      </c>
      <c r="Z522" s="164" t="s">
        <v>2198</v>
      </c>
      <c r="AA522" s="165">
        <v>2021</v>
      </c>
      <c r="AB522" s="165">
        <v>10</v>
      </c>
      <c r="AC522" s="165">
        <v>2</v>
      </c>
      <c r="AD522" s="170" t="b">
        <f>IF(ISBLANK(GroupMember[[#This Row],[1. Identifiant interne d’exploitation agricole*]]),"",IF(ISERROR(MATCH(GroupMember[[#This Row],[1. Identifiant interne d’exploitation agricole*]],CertifiedCrop[1. Identifiant interne d’exploitation agricole*],0)),FALSE,TRUE))</f>
        <v>1</v>
      </c>
      <c r="AE522" s="170" t="b">
        <f>IF(ISBLANK(GroupMember[[#This Row],[1. Identifiant interne d’exploitation agricole*]]),"",IF(ISERROR(MATCH(GroupMember[[#This Row],[1. Identifiant interne d’exploitation agricole*]],FarmUnit[1. Identifiant interne d’exploitation agricole*],0)),FALSE,TRUE))</f>
        <v>1</v>
      </c>
      <c r="AF522" s="11" t="str">
        <f t="shared" si="32"/>
        <v>DOUHO DAN REMI</v>
      </c>
      <c r="AG522" s="171" t="str">
        <f t="shared" si="33"/>
        <v>2/10/2021</v>
      </c>
      <c r="AH522" s="59">
        <f t="shared" si="35"/>
        <v>4</v>
      </c>
      <c r="AI522" s="57">
        <f t="shared" si="34"/>
        <v>0</v>
      </c>
    </row>
    <row r="523" spans="1:35" ht="13.5" x14ac:dyDescent="0.25">
      <c r="A523" s="160" t="s">
        <v>2293</v>
      </c>
      <c r="B523" s="160" t="s">
        <v>667</v>
      </c>
      <c r="C523" s="160" t="s">
        <v>2293</v>
      </c>
      <c r="D523" s="160" t="s">
        <v>1566</v>
      </c>
      <c r="E523" s="160" t="s">
        <v>669</v>
      </c>
      <c r="F523" s="160" t="s">
        <v>670</v>
      </c>
      <c r="G523" s="160" t="s">
        <v>671</v>
      </c>
      <c r="H523" s="161">
        <v>4</v>
      </c>
      <c r="I523" s="160" t="s">
        <v>3365</v>
      </c>
      <c r="J523" s="160">
        <v>1</v>
      </c>
      <c r="K523" s="161">
        <v>2021</v>
      </c>
      <c r="L523" s="169" t="s">
        <v>2294</v>
      </c>
      <c r="M523" s="169" t="s">
        <v>1524</v>
      </c>
      <c r="N523" s="162" t="s">
        <v>667</v>
      </c>
      <c r="O523" s="160" t="s">
        <v>667</v>
      </c>
      <c r="P523" s="160" t="s">
        <v>675</v>
      </c>
      <c r="Q523" s="163" t="s">
        <v>667</v>
      </c>
      <c r="R523" s="160">
        <v>4</v>
      </c>
      <c r="S523" s="169"/>
      <c r="T523" s="169"/>
      <c r="U523" s="160"/>
      <c r="V523" s="160"/>
      <c r="W523" s="160"/>
      <c r="X523" s="161">
        <v>0</v>
      </c>
      <c r="Y523" s="161">
        <v>0</v>
      </c>
      <c r="Z523" s="164" t="s">
        <v>2198</v>
      </c>
      <c r="AA523" s="165">
        <v>2021</v>
      </c>
      <c r="AB523" s="165">
        <v>10</v>
      </c>
      <c r="AC523" s="165">
        <v>2</v>
      </c>
      <c r="AD523" s="170" t="b">
        <f>IF(ISBLANK(GroupMember[[#This Row],[1. Identifiant interne d’exploitation agricole*]]),"",IF(ISERROR(MATCH(GroupMember[[#This Row],[1. Identifiant interne d’exploitation agricole*]],CertifiedCrop[1. Identifiant interne d’exploitation agricole*],0)),FALSE,TRUE))</f>
        <v>1</v>
      </c>
      <c r="AE523" s="170" t="b">
        <f>IF(ISBLANK(GroupMember[[#This Row],[1. Identifiant interne d’exploitation agricole*]]),"",IF(ISERROR(MATCH(GroupMember[[#This Row],[1. Identifiant interne d’exploitation agricole*]],FarmUnit[1. Identifiant interne d’exploitation agricole*],0)),FALSE,TRUE))</f>
        <v>1</v>
      </c>
      <c r="AF523" s="11" t="str">
        <f t="shared" si="32"/>
        <v>BEHI  NORBERT</v>
      </c>
      <c r="AG523" s="171" t="str">
        <f t="shared" si="33"/>
        <v>2/10/2021</v>
      </c>
      <c r="AH523" s="59">
        <f t="shared" si="35"/>
        <v>4</v>
      </c>
      <c r="AI523" s="57">
        <f t="shared" si="34"/>
        <v>0</v>
      </c>
    </row>
    <row r="524" spans="1:35" ht="13.5" x14ac:dyDescent="0.25">
      <c r="A524" s="160" t="s">
        <v>2295</v>
      </c>
      <c r="B524" s="160" t="s">
        <v>667</v>
      </c>
      <c r="C524" s="160" t="s">
        <v>2295</v>
      </c>
      <c r="D524" s="160" t="s">
        <v>1566</v>
      </c>
      <c r="E524" s="160" t="s">
        <v>669</v>
      </c>
      <c r="F524" s="160" t="s">
        <v>670</v>
      </c>
      <c r="G524" s="160" t="s">
        <v>671</v>
      </c>
      <c r="H524" s="161">
        <v>4</v>
      </c>
      <c r="I524" s="160" t="s">
        <v>3365</v>
      </c>
      <c r="J524" s="160">
        <v>1</v>
      </c>
      <c r="K524" s="161">
        <v>2021</v>
      </c>
      <c r="L524" s="169" t="s">
        <v>683</v>
      </c>
      <c r="M524" s="169" t="s">
        <v>2296</v>
      </c>
      <c r="N524" s="162" t="s">
        <v>667</v>
      </c>
      <c r="O524" s="160" t="s">
        <v>667</v>
      </c>
      <c r="P524" s="160" t="s">
        <v>675</v>
      </c>
      <c r="Q524" s="163" t="s">
        <v>667</v>
      </c>
      <c r="R524" s="160">
        <v>4</v>
      </c>
      <c r="S524" s="169"/>
      <c r="T524" s="169"/>
      <c r="U524" s="160"/>
      <c r="V524" s="160"/>
      <c r="W524" s="160"/>
      <c r="X524" s="161">
        <v>0</v>
      </c>
      <c r="Y524" s="161">
        <v>0</v>
      </c>
      <c r="Z524" s="164" t="s">
        <v>2198</v>
      </c>
      <c r="AA524" s="165">
        <v>2021</v>
      </c>
      <c r="AB524" s="165">
        <v>10</v>
      </c>
      <c r="AC524" s="165">
        <v>2</v>
      </c>
      <c r="AD524" s="170" t="b">
        <f>IF(ISBLANK(GroupMember[[#This Row],[1. Identifiant interne d’exploitation agricole*]]),"",IF(ISERROR(MATCH(GroupMember[[#This Row],[1. Identifiant interne d’exploitation agricole*]],CertifiedCrop[1. Identifiant interne d’exploitation agricole*],0)),FALSE,TRUE))</f>
        <v>1</v>
      </c>
      <c r="AE524" s="170" t="b">
        <f>IF(ISBLANK(GroupMember[[#This Row],[1. Identifiant interne d’exploitation agricole*]]),"",IF(ISERROR(MATCH(GroupMember[[#This Row],[1. Identifiant interne d’exploitation agricole*]],FarmUnit[1. Identifiant interne d’exploitation agricole*],0)),FALSE,TRUE))</f>
        <v>1</v>
      </c>
      <c r="AF524" s="11" t="str">
        <f t="shared" si="32"/>
        <v>SOUMAHORO  TIA HERVE</v>
      </c>
      <c r="AG524" s="171" t="str">
        <f t="shared" si="33"/>
        <v>2/10/2021</v>
      </c>
      <c r="AH524" s="59">
        <f t="shared" si="35"/>
        <v>4</v>
      </c>
      <c r="AI524" s="57">
        <f t="shared" si="34"/>
        <v>0</v>
      </c>
    </row>
    <row r="525" spans="1:35" ht="13.5" x14ac:dyDescent="0.25">
      <c r="A525" s="160" t="s">
        <v>2297</v>
      </c>
      <c r="B525" s="160" t="s">
        <v>667</v>
      </c>
      <c r="C525" s="160" t="s">
        <v>2297</v>
      </c>
      <c r="D525" s="160" t="s">
        <v>1566</v>
      </c>
      <c r="E525" s="160" t="s">
        <v>669</v>
      </c>
      <c r="F525" s="160" t="s">
        <v>670</v>
      </c>
      <c r="G525" s="160" t="s">
        <v>671</v>
      </c>
      <c r="H525" s="161">
        <v>4</v>
      </c>
      <c r="I525" s="160" t="s">
        <v>3365</v>
      </c>
      <c r="J525" s="160">
        <v>1</v>
      </c>
      <c r="K525" s="161">
        <v>2021</v>
      </c>
      <c r="L525" s="169" t="s">
        <v>2298</v>
      </c>
      <c r="M525" s="169" t="s">
        <v>1390</v>
      </c>
      <c r="N525" s="162" t="s">
        <v>667</v>
      </c>
      <c r="O525" s="160" t="s">
        <v>667</v>
      </c>
      <c r="P525" s="160" t="s">
        <v>675</v>
      </c>
      <c r="Q525" s="163" t="s">
        <v>667</v>
      </c>
      <c r="R525" s="160">
        <v>3</v>
      </c>
      <c r="S525" s="169"/>
      <c r="T525" s="169"/>
      <c r="U525" s="160"/>
      <c r="V525" s="160"/>
      <c r="W525" s="160"/>
      <c r="X525" s="161">
        <v>0</v>
      </c>
      <c r="Y525" s="161">
        <v>0</v>
      </c>
      <c r="Z525" s="164" t="s">
        <v>2198</v>
      </c>
      <c r="AA525" s="165">
        <v>2021</v>
      </c>
      <c r="AB525" s="165">
        <v>10</v>
      </c>
      <c r="AC525" s="165">
        <v>7</v>
      </c>
      <c r="AD525" s="170" t="b">
        <f>IF(ISBLANK(GroupMember[[#This Row],[1. Identifiant interne d’exploitation agricole*]]),"",IF(ISERROR(MATCH(GroupMember[[#This Row],[1. Identifiant interne d’exploitation agricole*]],CertifiedCrop[1. Identifiant interne d’exploitation agricole*],0)),FALSE,TRUE))</f>
        <v>1</v>
      </c>
      <c r="AE525" s="170" t="b">
        <f>IF(ISBLANK(GroupMember[[#This Row],[1. Identifiant interne d’exploitation agricole*]]),"",IF(ISERROR(MATCH(GroupMember[[#This Row],[1. Identifiant interne d’exploitation agricole*]],FarmUnit[1. Identifiant interne d’exploitation agricole*],0)),FALSE,TRUE))</f>
        <v>1</v>
      </c>
      <c r="AF525" s="11" t="str">
        <f t="shared" si="32"/>
        <v>TIE GERARD</v>
      </c>
      <c r="AG525" s="171" t="str">
        <f t="shared" si="33"/>
        <v>7/10/2021</v>
      </c>
      <c r="AH525" s="59">
        <f t="shared" si="35"/>
        <v>4</v>
      </c>
      <c r="AI525" s="57">
        <f t="shared" si="34"/>
        <v>0</v>
      </c>
    </row>
    <row r="526" spans="1:35" ht="13.5" x14ac:dyDescent="0.25">
      <c r="A526" s="160" t="s">
        <v>2299</v>
      </c>
      <c r="B526" s="160" t="s">
        <v>667</v>
      </c>
      <c r="C526" s="160" t="s">
        <v>2299</v>
      </c>
      <c r="D526" s="160" t="s">
        <v>1566</v>
      </c>
      <c r="E526" s="160" t="s">
        <v>669</v>
      </c>
      <c r="F526" s="160" t="s">
        <v>670</v>
      </c>
      <c r="G526" s="160" t="s">
        <v>671</v>
      </c>
      <c r="H526" s="161">
        <v>4</v>
      </c>
      <c r="I526" s="160" t="s">
        <v>3365</v>
      </c>
      <c r="J526" s="160">
        <v>1</v>
      </c>
      <c r="K526" s="161">
        <v>2021</v>
      </c>
      <c r="L526" s="169" t="s">
        <v>1785</v>
      </c>
      <c r="M526" s="169" t="s">
        <v>2300</v>
      </c>
      <c r="N526" s="162" t="s">
        <v>667</v>
      </c>
      <c r="O526" s="160" t="s">
        <v>667</v>
      </c>
      <c r="P526" s="160" t="s">
        <v>675</v>
      </c>
      <c r="Q526" s="163" t="s">
        <v>667</v>
      </c>
      <c r="R526" s="160">
        <v>3</v>
      </c>
      <c r="S526" s="169"/>
      <c r="T526" s="169"/>
      <c r="U526" s="160"/>
      <c r="V526" s="160"/>
      <c r="W526" s="160"/>
      <c r="X526" s="161">
        <v>0</v>
      </c>
      <c r="Y526" s="161">
        <v>0</v>
      </c>
      <c r="Z526" s="164" t="s">
        <v>2198</v>
      </c>
      <c r="AA526" s="165">
        <v>2021</v>
      </c>
      <c r="AB526" s="165">
        <v>9</v>
      </c>
      <c r="AC526" s="165">
        <v>29</v>
      </c>
      <c r="AD526" s="170" t="b">
        <f>IF(ISBLANK(GroupMember[[#This Row],[1. Identifiant interne d’exploitation agricole*]]),"",IF(ISERROR(MATCH(GroupMember[[#This Row],[1. Identifiant interne d’exploitation agricole*]],CertifiedCrop[1. Identifiant interne d’exploitation agricole*],0)),FALSE,TRUE))</f>
        <v>1</v>
      </c>
      <c r="AE526" s="170" t="b">
        <f>IF(ISBLANK(GroupMember[[#This Row],[1. Identifiant interne d’exploitation agricole*]]),"",IF(ISERROR(MATCH(GroupMember[[#This Row],[1. Identifiant interne d’exploitation agricole*]],FarmUnit[1. Identifiant interne d’exploitation agricole*],0)),FALSE,TRUE))</f>
        <v>1</v>
      </c>
      <c r="AF526" s="11" t="str">
        <f t="shared" si="32"/>
        <v>TIAGBE ZANIN TOMAR</v>
      </c>
      <c r="AG526" s="171" t="str">
        <f t="shared" si="33"/>
        <v>29/9/2021</v>
      </c>
      <c r="AH526" s="59">
        <f t="shared" si="35"/>
        <v>5</v>
      </c>
      <c r="AI526" s="57">
        <f t="shared" si="34"/>
        <v>0</v>
      </c>
    </row>
    <row r="527" spans="1:35" ht="13.5" x14ac:dyDescent="0.25">
      <c r="A527" s="160" t="s">
        <v>2301</v>
      </c>
      <c r="B527" s="160" t="s">
        <v>667</v>
      </c>
      <c r="C527" s="160" t="s">
        <v>2301</v>
      </c>
      <c r="D527" s="160" t="s">
        <v>1619</v>
      </c>
      <c r="E527" s="160" t="s">
        <v>669</v>
      </c>
      <c r="F527" s="160" t="s">
        <v>670</v>
      </c>
      <c r="G527" s="160" t="s">
        <v>671</v>
      </c>
      <c r="H527" s="161">
        <v>2</v>
      </c>
      <c r="I527" s="160" t="s">
        <v>3365</v>
      </c>
      <c r="J527" s="160">
        <v>1</v>
      </c>
      <c r="K527" s="161">
        <v>2021</v>
      </c>
      <c r="L527" s="169" t="s">
        <v>2302</v>
      </c>
      <c r="M527" s="169" t="s">
        <v>2303</v>
      </c>
      <c r="N527" s="162" t="s">
        <v>667</v>
      </c>
      <c r="O527" s="160" t="s">
        <v>667</v>
      </c>
      <c r="P527" s="160" t="s">
        <v>675</v>
      </c>
      <c r="Q527" s="163" t="s">
        <v>667</v>
      </c>
      <c r="R527" s="160">
        <v>3</v>
      </c>
      <c r="S527" s="169"/>
      <c r="T527" s="169"/>
      <c r="U527" s="160"/>
      <c r="V527" s="160"/>
      <c r="W527" s="160"/>
      <c r="X527" s="161">
        <v>0</v>
      </c>
      <c r="Y527" s="161">
        <v>0</v>
      </c>
      <c r="Z527" s="164" t="s">
        <v>2198</v>
      </c>
      <c r="AA527" s="165">
        <v>2021</v>
      </c>
      <c r="AB527" s="165">
        <v>9</v>
      </c>
      <c r="AC527" s="165">
        <v>28</v>
      </c>
      <c r="AD527" s="170" t="b">
        <f>IF(ISBLANK(GroupMember[[#This Row],[1. Identifiant interne d’exploitation agricole*]]),"",IF(ISERROR(MATCH(GroupMember[[#This Row],[1. Identifiant interne d’exploitation agricole*]],CertifiedCrop[1. Identifiant interne d’exploitation agricole*],0)),FALSE,TRUE))</f>
        <v>1</v>
      </c>
      <c r="AE527" s="170" t="b">
        <f>IF(ISBLANK(GroupMember[[#This Row],[1. Identifiant interne d’exploitation agricole*]]),"",IF(ISERROR(MATCH(GroupMember[[#This Row],[1. Identifiant interne d’exploitation agricole*]],FarmUnit[1. Identifiant interne d’exploitation agricole*],0)),FALSE,TRUE))</f>
        <v>1</v>
      </c>
      <c r="AF527" s="11" t="str">
        <f t="shared" si="32"/>
        <v>DIALA WAHAB</v>
      </c>
      <c r="AG527" s="171" t="str">
        <f t="shared" si="33"/>
        <v>28/9/2021</v>
      </c>
      <c r="AH527" s="59">
        <f t="shared" si="35"/>
        <v>4</v>
      </c>
      <c r="AI527" s="57">
        <f t="shared" si="34"/>
        <v>0</v>
      </c>
    </row>
    <row r="528" spans="1:35" ht="13.5" x14ac:dyDescent="0.25">
      <c r="A528" s="160" t="s">
        <v>2304</v>
      </c>
      <c r="B528" s="160" t="s">
        <v>667</v>
      </c>
      <c r="C528" s="160" t="s">
        <v>2304</v>
      </c>
      <c r="D528" s="160" t="s">
        <v>1619</v>
      </c>
      <c r="E528" s="160" t="s">
        <v>669</v>
      </c>
      <c r="F528" s="160" t="s">
        <v>670</v>
      </c>
      <c r="G528" s="160" t="s">
        <v>671</v>
      </c>
      <c r="H528" s="161">
        <v>4</v>
      </c>
      <c r="I528" s="160" t="s">
        <v>3365</v>
      </c>
      <c r="J528" s="160">
        <v>1</v>
      </c>
      <c r="K528" s="161">
        <v>2021</v>
      </c>
      <c r="L528" s="169" t="s">
        <v>2073</v>
      </c>
      <c r="M528" s="169" t="s">
        <v>2305</v>
      </c>
      <c r="N528" s="162" t="s">
        <v>667</v>
      </c>
      <c r="O528" s="160" t="s">
        <v>667</v>
      </c>
      <c r="P528" s="160" t="s">
        <v>675</v>
      </c>
      <c r="Q528" s="163" t="s">
        <v>667</v>
      </c>
      <c r="R528" s="160">
        <v>3</v>
      </c>
      <c r="S528" s="169"/>
      <c r="T528" s="169"/>
      <c r="U528" s="160"/>
      <c r="V528" s="160"/>
      <c r="W528" s="160"/>
      <c r="X528" s="161">
        <v>0</v>
      </c>
      <c r="Y528" s="161">
        <v>0</v>
      </c>
      <c r="Z528" s="164" t="s">
        <v>2198</v>
      </c>
      <c r="AA528" s="165">
        <v>2021</v>
      </c>
      <c r="AB528" s="165">
        <v>9</v>
      </c>
      <c r="AC528" s="165">
        <v>28</v>
      </c>
      <c r="AD528" s="170" t="b">
        <f>IF(ISBLANK(GroupMember[[#This Row],[1. Identifiant interne d’exploitation agricole*]]),"",IF(ISERROR(MATCH(GroupMember[[#This Row],[1. Identifiant interne d’exploitation agricole*]],CertifiedCrop[1. Identifiant interne d’exploitation agricole*],0)),FALSE,TRUE))</f>
        <v>1</v>
      </c>
      <c r="AE528" s="170" t="b">
        <f>IF(ISBLANK(GroupMember[[#This Row],[1. Identifiant interne d’exploitation agricole*]]),"",IF(ISERROR(MATCH(GroupMember[[#This Row],[1. Identifiant interne d’exploitation agricole*]],FarmUnit[1. Identifiant interne d’exploitation agricole*],0)),FALSE,TRUE))</f>
        <v>1</v>
      </c>
      <c r="AF528" s="11" t="str">
        <f t="shared" si="32"/>
        <v>OUEDRAOGO SOULEYMANE</v>
      </c>
      <c r="AG528" s="171" t="str">
        <f t="shared" si="33"/>
        <v>28/9/2021</v>
      </c>
      <c r="AH528" s="59">
        <f t="shared" si="35"/>
        <v>4</v>
      </c>
      <c r="AI528" s="57">
        <f t="shared" si="34"/>
        <v>0</v>
      </c>
    </row>
    <row r="529" spans="1:35" ht="13.5" x14ac:dyDescent="0.25">
      <c r="A529" s="160" t="s">
        <v>2306</v>
      </c>
      <c r="B529" s="160" t="s">
        <v>667</v>
      </c>
      <c r="C529" s="160" t="s">
        <v>2306</v>
      </c>
      <c r="D529" s="160" t="s">
        <v>1619</v>
      </c>
      <c r="E529" s="160" t="s">
        <v>669</v>
      </c>
      <c r="F529" s="160" t="s">
        <v>670</v>
      </c>
      <c r="G529" s="160" t="s">
        <v>671</v>
      </c>
      <c r="H529" s="161">
        <v>3.66</v>
      </c>
      <c r="I529" s="160" t="s">
        <v>3365</v>
      </c>
      <c r="J529" s="160">
        <v>1</v>
      </c>
      <c r="K529" s="161">
        <v>2021</v>
      </c>
      <c r="L529" s="169" t="s">
        <v>2251</v>
      </c>
      <c r="M529" s="169" t="s">
        <v>2307</v>
      </c>
      <c r="N529" s="162" t="s">
        <v>667</v>
      </c>
      <c r="O529" s="160" t="s">
        <v>667</v>
      </c>
      <c r="P529" s="160" t="s">
        <v>675</v>
      </c>
      <c r="Q529" s="163" t="s">
        <v>667</v>
      </c>
      <c r="R529" s="160">
        <v>2</v>
      </c>
      <c r="S529" s="169"/>
      <c r="T529" s="169"/>
      <c r="U529" s="160"/>
      <c r="V529" s="160"/>
      <c r="W529" s="160"/>
      <c r="X529" s="161">
        <v>0</v>
      </c>
      <c r="Y529" s="161">
        <v>0</v>
      </c>
      <c r="Z529" s="164" t="s">
        <v>2198</v>
      </c>
      <c r="AA529" s="165">
        <v>2021</v>
      </c>
      <c r="AB529" s="165">
        <v>9</v>
      </c>
      <c r="AC529" s="165">
        <v>28</v>
      </c>
      <c r="AD529" s="170" t="b">
        <f>IF(ISBLANK(GroupMember[[#This Row],[1. Identifiant interne d’exploitation agricole*]]),"",IF(ISERROR(MATCH(GroupMember[[#This Row],[1. Identifiant interne d’exploitation agricole*]],CertifiedCrop[1. Identifiant interne d’exploitation agricole*],0)),FALSE,TRUE))</f>
        <v>1</v>
      </c>
      <c r="AE529" s="170" t="b">
        <f>IF(ISBLANK(GroupMember[[#This Row],[1. Identifiant interne d’exploitation agricole*]]),"",IF(ISERROR(MATCH(GroupMember[[#This Row],[1. Identifiant interne d’exploitation agricole*]],FarmUnit[1. Identifiant interne d’exploitation agricole*],0)),FALSE,TRUE))</f>
        <v>1</v>
      </c>
      <c r="AF529" s="11" t="str">
        <f t="shared" si="32"/>
        <v>BALE  ALEXANDRE</v>
      </c>
      <c r="AG529" s="171" t="str">
        <f t="shared" si="33"/>
        <v>28/9/2021</v>
      </c>
      <c r="AH529" s="59">
        <f t="shared" si="35"/>
        <v>4</v>
      </c>
      <c r="AI529" s="57">
        <f t="shared" si="34"/>
        <v>0</v>
      </c>
    </row>
    <row r="530" spans="1:35" ht="13.5" x14ac:dyDescent="0.25">
      <c r="A530" s="160" t="s">
        <v>2308</v>
      </c>
      <c r="B530" s="160" t="s">
        <v>667</v>
      </c>
      <c r="C530" s="160" t="s">
        <v>2308</v>
      </c>
      <c r="D530" s="160" t="s">
        <v>1619</v>
      </c>
      <c r="E530" s="160" t="s">
        <v>669</v>
      </c>
      <c r="F530" s="160" t="s">
        <v>670</v>
      </c>
      <c r="G530" s="160" t="s">
        <v>671</v>
      </c>
      <c r="H530" s="161">
        <v>2.75</v>
      </c>
      <c r="I530" s="160" t="s">
        <v>3365</v>
      </c>
      <c r="J530" s="160">
        <v>1</v>
      </c>
      <c r="K530" s="161">
        <v>2021</v>
      </c>
      <c r="L530" s="169" t="s">
        <v>1324</v>
      </c>
      <c r="M530" s="169" t="s">
        <v>2309</v>
      </c>
      <c r="N530" s="162" t="s">
        <v>2310</v>
      </c>
      <c r="O530" s="160" t="s">
        <v>667</v>
      </c>
      <c r="P530" s="160" t="s">
        <v>696</v>
      </c>
      <c r="Q530" s="163" t="s">
        <v>667</v>
      </c>
      <c r="R530" s="160">
        <v>2</v>
      </c>
      <c r="S530" s="169"/>
      <c r="T530" s="169"/>
      <c r="U530" s="160"/>
      <c r="V530" s="160"/>
      <c r="W530" s="160"/>
      <c r="X530" s="161">
        <v>0</v>
      </c>
      <c r="Y530" s="161">
        <v>0</v>
      </c>
      <c r="Z530" s="164" t="s">
        <v>2198</v>
      </c>
      <c r="AA530" s="165">
        <v>2021</v>
      </c>
      <c r="AB530" s="165">
        <v>9</v>
      </c>
      <c r="AC530" s="165">
        <v>28</v>
      </c>
      <c r="AD530" s="170" t="b">
        <f>IF(ISBLANK(GroupMember[[#This Row],[1. Identifiant interne d’exploitation agricole*]]),"",IF(ISERROR(MATCH(GroupMember[[#This Row],[1. Identifiant interne d’exploitation agricole*]],CertifiedCrop[1. Identifiant interne d’exploitation agricole*],0)),FALSE,TRUE))</f>
        <v>1</v>
      </c>
      <c r="AE530" s="170" t="b">
        <f>IF(ISBLANK(GroupMember[[#This Row],[1. Identifiant interne d’exploitation agricole*]]),"",IF(ISERROR(MATCH(GroupMember[[#This Row],[1. Identifiant interne d’exploitation agricole*]],FarmUnit[1. Identifiant interne d’exploitation agricole*],0)),FALSE,TRUE))</f>
        <v>1</v>
      </c>
      <c r="AF530" s="11" t="str">
        <f t="shared" si="32"/>
        <v>ZOH SANWOUE MADELEINE</v>
      </c>
      <c r="AG530" s="171" t="str">
        <f t="shared" si="33"/>
        <v>28/9/2021</v>
      </c>
      <c r="AH530" s="59">
        <f t="shared" si="35"/>
        <v>4</v>
      </c>
      <c r="AI530" s="57">
        <f t="shared" si="34"/>
        <v>0</v>
      </c>
    </row>
    <row r="531" spans="1:35" ht="13.5" x14ac:dyDescent="0.25">
      <c r="A531" s="160" t="s">
        <v>2311</v>
      </c>
      <c r="B531" s="160" t="s">
        <v>667</v>
      </c>
      <c r="C531" s="160" t="s">
        <v>2311</v>
      </c>
      <c r="D531" s="160" t="s">
        <v>1619</v>
      </c>
      <c r="E531" s="160" t="s">
        <v>669</v>
      </c>
      <c r="F531" s="160" t="s">
        <v>670</v>
      </c>
      <c r="G531" s="160" t="s">
        <v>671</v>
      </c>
      <c r="H531" s="161">
        <v>8.5</v>
      </c>
      <c r="I531" s="160" t="s">
        <v>3365</v>
      </c>
      <c r="J531" s="160">
        <v>1</v>
      </c>
      <c r="K531" s="161">
        <v>2021</v>
      </c>
      <c r="L531" s="169" t="s">
        <v>2243</v>
      </c>
      <c r="M531" s="169" t="s">
        <v>2312</v>
      </c>
      <c r="N531" s="162" t="s">
        <v>667</v>
      </c>
      <c r="O531" s="160" t="s">
        <v>2313</v>
      </c>
      <c r="P531" s="160" t="s">
        <v>675</v>
      </c>
      <c r="Q531" s="163" t="s">
        <v>667</v>
      </c>
      <c r="R531" s="160">
        <v>7</v>
      </c>
      <c r="S531" s="169"/>
      <c r="T531" s="169"/>
      <c r="U531" s="160"/>
      <c r="V531" s="160"/>
      <c r="W531" s="160"/>
      <c r="X531" s="161">
        <v>0</v>
      </c>
      <c r="Y531" s="161">
        <v>0</v>
      </c>
      <c r="Z531" s="164" t="s">
        <v>2198</v>
      </c>
      <c r="AA531" s="165">
        <v>2021</v>
      </c>
      <c r="AB531" s="165">
        <v>9</v>
      </c>
      <c r="AC531" s="165">
        <v>25</v>
      </c>
      <c r="AD531" s="170" t="b">
        <f>IF(ISBLANK(GroupMember[[#This Row],[1. Identifiant interne d’exploitation agricole*]]),"",IF(ISERROR(MATCH(GroupMember[[#This Row],[1. Identifiant interne d’exploitation agricole*]],CertifiedCrop[1. Identifiant interne d’exploitation agricole*],0)),FALSE,TRUE))</f>
        <v>1</v>
      </c>
      <c r="AE531" s="170" t="b">
        <f>IF(ISBLANK(GroupMember[[#This Row],[1. Identifiant interne d’exploitation agricole*]]),"",IF(ISERROR(MATCH(GroupMember[[#This Row],[1. Identifiant interne d’exploitation agricole*]],FarmUnit[1. Identifiant interne d’exploitation agricole*],0)),FALSE,TRUE))</f>
        <v>1</v>
      </c>
      <c r="AF531" s="11" t="str">
        <f t="shared" si="32"/>
        <v>SAMBLE LOUA ALAIN</v>
      </c>
      <c r="AG531" s="171" t="str">
        <f t="shared" si="33"/>
        <v>25/9/2021</v>
      </c>
      <c r="AH531" s="59">
        <f t="shared" si="35"/>
        <v>5</v>
      </c>
      <c r="AI531" s="57">
        <f t="shared" si="34"/>
        <v>0</v>
      </c>
    </row>
    <row r="532" spans="1:35" ht="13.5" x14ac:dyDescent="0.25">
      <c r="A532" s="160" t="s">
        <v>2314</v>
      </c>
      <c r="B532" s="160" t="s">
        <v>667</v>
      </c>
      <c r="C532" s="160" t="s">
        <v>2314</v>
      </c>
      <c r="D532" s="160" t="s">
        <v>1619</v>
      </c>
      <c r="E532" s="160" t="s">
        <v>669</v>
      </c>
      <c r="F532" s="160" t="s">
        <v>670</v>
      </c>
      <c r="G532" s="160" t="s">
        <v>671</v>
      </c>
      <c r="H532" s="161">
        <v>4</v>
      </c>
      <c r="I532" s="160" t="s">
        <v>3365</v>
      </c>
      <c r="J532" s="160">
        <v>1</v>
      </c>
      <c r="K532" s="161">
        <v>2021</v>
      </c>
      <c r="L532" s="169" t="s">
        <v>799</v>
      </c>
      <c r="M532" s="169" t="s">
        <v>2259</v>
      </c>
      <c r="N532" s="162" t="s">
        <v>667</v>
      </c>
      <c r="O532" s="160" t="s">
        <v>667</v>
      </c>
      <c r="P532" s="160" t="s">
        <v>675</v>
      </c>
      <c r="Q532" s="163">
        <v>23377</v>
      </c>
      <c r="R532" s="160">
        <v>3</v>
      </c>
      <c r="S532" s="169"/>
      <c r="T532" s="169"/>
      <c r="U532" s="160"/>
      <c r="V532" s="160"/>
      <c r="W532" s="160"/>
      <c r="X532" s="161">
        <v>0</v>
      </c>
      <c r="Y532" s="161">
        <v>0</v>
      </c>
      <c r="Z532" s="164" t="s">
        <v>2198</v>
      </c>
      <c r="AA532" s="165">
        <v>2021</v>
      </c>
      <c r="AB532" s="165">
        <v>9</v>
      </c>
      <c r="AC532" s="165">
        <v>27</v>
      </c>
      <c r="AD532" s="170" t="b">
        <f>IF(ISBLANK(GroupMember[[#This Row],[1. Identifiant interne d’exploitation agricole*]]),"",IF(ISERROR(MATCH(GroupMember[[#This Row],[1. Identifiant interne d’exploitation agricole*]],CertifiedCrop[1. Identifiant interne d’exploitation agricole*],0)),FALSE,TRUE))</f>
        <v>1</v>
      </c>
      <c r="AE532" s="170" t="b">
        <f>IF(ISBLANK(GroupMember[[#This Row],[1. Identifiant interne d’exploitation agricole*]]),"",IF(ISERROR(MATCH(GroupMember[[#This Row],[1. Identifiant interne d’exploitation agricole*]],FarmUnit[1. Identifiant interne d’exploitation agricole*],0)),FALSE,TRUE))</f>
        <v>1</v>
      </c>
      <c r="AF532" s="11" t="str">
        <f t="shared" si="32"/>
        <v>KONE  ZOH LOUA</v>
      </c>
      <c r="AG532" s="171" t="str">
        <f t="shared" si="33"/>
        <v>27/9/2021</v>
      </c>
      <c r="AH532" s="59">
        <f t="shared" si="35"/>
        <v>2</v>
      </c>
      <c r="AI532" s="57">
        <f t="shared" si="34"/>
        <v>0</v>
      </c>
    </row>
    <row r="533" spans="1:35" ht="13.5" x14ac:dyDescent="0.25">
      <c r="A533" s="160" t="s">
        <v>2315</v>
      </c>
      <c r="B533" s="160" t="s">
        <v>667</v>
      </c>
      <c r="C533" s="160" t="s">
        <v>2315</v>
      </c>
      <c r="D533" s="160" t="s">
        <v>1486</v>
      </c>
      <c r="E533" s="160" t="s">
        <v>669</v>
      </c>
      <c r="F533" s="160" t="s">
        <v>670</v>
      </c>
      <c r="G533" s="160" t="s">
        <v>671</v>
      </c>
      <c r="H533" s="161">
        <v>12</v>
      </c>
      <c r="I533" s="160" t="s">
        <v>3365</v>
      </c>
      <c r="J533" s="160">
        <v>1</v>
      </c>
      <c r="K533" s="161">
        <v>2021</v>
      </c>
      <c r="L533" s="169" t="s">
        <v>1523</v>
      </c>
      <c r="M533" s="169" t="s">
        <v>726</v>
      </c>
      <c r="N533" s="162" t="s">
        <v>2316</v>
      </c>
      <c r="O533" s="160" t="s">
        <v>2317</v>
      </c>
      <c r="P533" s="160" t="s">
        <v>675</v>
      </c>
      <c r="Q533" s="163">
        <v>31400</v>
      </c>
      <c r="R533" s="160">
        <v>3</v>
      </c>
      <c r="S533" s="169"/>
      <c r="T533" s="169"/>
      <c r="U533" s="160"/>
      <c r="V533" s="160"/>
      <c r="W533" s="160"/>
      <c r="X533" s="161">
        <v>0</v>
      </c>
      <c r="Y533" s="161">
        <v>0</v>
      </c>
      <c r="Z533" s="164" t="s">
        <v>2198</v>
      </c>
      <c r="AA533" s="165">
        <v>2021</v>
      </c>
      <c r="AB533" s="165">
        <v>10</v>
      </c>
      <c r="AC533" s="165">
        <v>4</v>
      </c>
      <c r="AD533" s="170" t="b">
        <f>IF(ISBLANK(GroupMember[[#This Row],[1. Identifiant interne d’exploitation agricole*]]),"",IF(ISERROR(MATCH(GroupMember[[#This Row],[1. Identifiant interne d’exploitation agricole*]],CertifiedCrop[1. Identifiant interne d’exploitation agricole*],0)),FALSE,TRUE))</f>
        <v>1</v>
      </c>
      <c r="AE533" s="170" t="b">
        <f>IF(ISBLANK(GroupMember[[#This Row],[1. Identifiant interne d’exploitation agricole*]]),"",IF(ISERROR(MATCH(GroupMember[[#This Row],[1. Identifiant interne d’exploitation agricole*]],FarmUnit[1. Identifiant interne d’exploitation agricole*],0)),FALSE,TRUE))</f>
        <v>1</v>
      </c>
      <c r="AF533" s="11" t="str">
        <f t="shared" si="32"/>
        <v>GAH BAMBA</v>
      </c>
      <c r="AG533" s="171" t="str">
        <f t="shared" si="33"/>
        <v>4/10/2021</v>
      </c>
      <c r="AH533" s="59">
        <f t="shared" si="35"/>
        <v>4</v>
      </c>
      <c r="AI533" s="57">
        <f t="shared" si="34"/>
        <v>0</v>
      </c>
    </row>
    <row r="534" spans="1:35" ht="13.5" x14ac:dyDescent="0.25">
      <c r="A534" s="160" t="s">
        <v>2318</v>
      </c>
      <c r="B534" s="160" t="s">
        <v>667</v>
      </c>
      <c r="C534" s="160" t="s">
        <v>2318</v>
      </c>
      <c r="D534" s="160" t="s">
        <v>1619</v>
      </c>
      <c r="E534" s="160" t="s">
        <v>669</v>
      </c>
      <c r="F534" s="160" t="s">
        <v>670</v>
      </c>
      <c r="G534" s="160" t="s">
        <v>671</v>
      </c>
      <c r="H534" s="161">
        <v>3.66</v>
      </c>
      <c r="I534" s="160" t="s">
        <v>3365</v>
      </c>
      <c r="J534" s="160">
        <v>1</v>
      </c>
      <c r="K534" s="161">
        <v>2021</v>
      </c>
      <c r="L534" s="169" t="s">
        <v>2251</v>
      </c>
      <c r="M534" s="169" t="s">
        <v>2319</v>
      </c>
      <c r="N534" s="162" t="s">
        <v>2320</v>
      </c>
      <c r="O534" s="160" t="s">
        <v>667</v>
      </c>
      <c r="P534" s="160" t="s">
        <v>675</v>
      </c>
      <c r="Q534" s="163" t="s">
        <v>667</v>
      </c>
      <c r="R534" s="160">
        <v>5</v>
      </c>
      <c r="S534" s="169"/>
      <c r="T534" s="169"/>
      <c r="U534" s="160"/>
      <c r="V534" s="160"/>
      <c r="W534" s="160"/>
      <c r="X534" s="161">
        <v>0</v>
      </c>
      <c r="Y534" s="161">
        <v>0</v>
      </c>
      <c r="Z534" s="164" t="s">
        <v>2198</v>
      </c>
      <c r="AA534" s="165">
        <v>2021</v>
      </c>
      <c r="AB534" s="165">
        <v>10</v>
      </c>
      <c r="AC534" s="165">
        <v>4</v>
      </c>
      <c r="AD534" s="170" t="b">
        <f>IF(ISBLANK(GroupMember[[#This Row],[1. Identifiant interne d’exploitation agricole*]]),"",IF(ISERROR(MATCH(GroupMember[[#This Row],[1. Identifiant interne d’exploitation agricole*]],CertifiedCrop[1. Identifiant interne d’exploitation agricole*],0)),FALSE,TRUE))</f>
        <v>1</v>
      </c>
      <c r="AE534" s="170" t="b">
        <f>IF(ISBLANK(GroupMember[[#This Row],[1. Identifiant interne d’exploitation agricole*]]),"",IF(ISERROR(MATCH(GroupMember[[#This Row],[1. Identifiant interne d’exploitation agricole*]],FarmUnit[1. Identifiant interne d’exploitation agricole*],0)),FALSE,TRUE))</f>
        <v>1</v>
      </c>
      <c r="AF534" s="11" t="str">
        <f t="shared" si="32"/>
        <v>BALE  GOH ANICET</v>
      </c>
      <c r="AG534" s="171" t="str">
        <f t="shared" si="33"/>
        <v>4/10/2021</v>
      </c>
      <c r="AH534" s="59">
        <f t="shared" si="35"/>
        <v>4</v>
      </c>
      <c r="AI534" s="57">
        <f t="shared" si="34"/>
        <v>0</v>
      </c>
    </row>
    <row r="535" spans="1:35" ht="13.5" x14ac:dyDescent="0.25">
      <c r="A535" s="160" t="s">
        <v>2321</v>
      </c>
      <c r="B535" s="160" t="s">
        <v>667</v>
      </c>
      <c r="C535" s="160" t="s">
        <v>2321</v>
      </c>
      <c r="D535" s="160" t="s">
        <v>1619</v>
      </c>
      <c r="E535" s="160" t="s">
        <v>669</v>
      </c>
      <c r="F535" s="160" t="s">
        <v>670</v>
      </c>
      <c r="G535" s="160" t="s">
        <v>671</v>
      </c>
      <c r="H535" s="161">
        <v>4.46</v>
      </c>
      <c r="I535" s="160" t="s">
        <v>3365</v>
      </c>
      <c r="J535" s="160">
        <v>1</v>
      </c>
      <c r="K535" s="161">
        <v>2021</v>
      </c>
      <c r="L535" s="169" t="s">
        <v>1145</v>
      </c>
      <c r="M535" s="169" t="s">
        <v>2322</v>
      </c>
      <c r="N535" s="162" t="s">
        <v>667</v>
      </c>
      <c r="O535" s="160" t="s">
        <v>667</v>
      </c>
      <c r="P535" s="160" t="s">
        <v>696</v>
      </c>
      <c r="Q535" s="163" t="s">
        <v>667</v>
      </c>
      <c r="R535" s="160">
        <v>4</v>
      </c>
      <c r="S535" s="169"/>
      <c r="T535" s="169"/>
      <c r="U535" s="160"/>
      <c r="V535" s="160"/>
      <c r="W535" s="160"/>
      <c r="X535" s="161">
        <v>0</v>
      </c>
      <c r="Y535" s="161">
        <v>0</v>
      </c>
      <c r="Z535" s="164" t="s">
        <v>2198</v>
      </c>
      <c r="AA535" s="165">
        <v>2021</v>
      </c>
      <c r="AB535" s="165">
        <v>10</v>
      </c>
      <c r="AC535" s="165">
        <v>5</v>
      </c>
      <c r="AD535" s="170" t="b">
        <f>IF(ISBLANK(GroupMember[[#This Row],[1. Identifiant interne d’exploitation agricole*]]),"",IF(ISERROR(MATCH(GroupMember[[#This Row],[1. Identifiant interne d’exploitation agricole*]],CertifiedCrop[1. Identifiant interne d’exploitation agricole*],0)),FALSE,TRUE))</f>
        <v>1</v>
      </c>
      <c r="AE535" s="170" t="b">
        <f>IF(ISBLANK(GroupMember[[#This Row],[1. Identifiant interne d’exploitation agricole*]]),"",IF(ISERROR(MATCH(GroupMember[[#This Row],[1. Identifiant interne d’exploitation agricole*]],FarmUnit[1. Identifiant interne d’exploitation agricole*],0)),FALSE,TRUE))</f>
        <v>1</v>
      </c>
      <c r="AF535" s="11" t="str">
        <f t="shared" si="32"/>
        <v>SAHI BALE</v>
      </c>
      <c r="AG535" s="171" t="str">
        <f t="shared" si="33"/>
        <v>5/10/2021</v>
      </c>
      <c r="AH535" s="59">
        <f t="shared" si="35"/>
        <v>2</v>
      </c>
      <c r="AI535" s="57">
        <f t="shared" si="34"/>
        <v>0</v>
      </c>
    </row>
    <row r="536" spans="1:35" ht="13.5" x14ac:dyDescent="0.25">
      <c r="A536" s="160" t="s">
        <v>2323</v>
      </c>
      <c r="B536" s="160" t="s">
        <v>667</v>
      </c>
      <c r="C536" s="160" t="s">
        <v>2323</v>
      </c>
      <c r="D536" s="160" t="s">
        <v>1619</v>
      </c>
      <c r="E536" s="160" t="s">
        <v>669</v>
      </c>
      <c r="F536" s="160" t="s">
        <v>670</v>
      </c>
      <c r="G536" s="160" t="s">
        <v>671</v>
      </c>
      <c r="H536" s="161">
        <v>3</v>
      </c>
      <c r="I536" s="160" t="s">
        <v>3365</v>
      </c>
      <c r="J536" s="160">
        <v>1</v>
      </c>
      <c r="K536" s="161">
        <v>2021</v>
      </c>
      <c r="L536" s="169" t="s">
        <v>1145</v>
      </c>
      <c r="M536" s="169" t="s">
        <v>2324</v>
      </c>
      <c r="N536" s="162" t="s">
        <v>2325</v>
      </c>
      <c r="O536" s="160" t="s">
        <v>2326</v>
      </c>
      <c r="P536" s="160" t="s">
        <v>675</v>
      </c>
      <c r="Q536" s="163">
        <v>30682</v>
      </c>
      <c r="R536" s="160">
        <v>4</v>
      </c>
      <c r="S536" s="169"/>
      <c r="T536" s="169"/>
      <c r="U536" s="160"/>
      <c r="V536" s="160"/>
      <c r="W536" s="160"/>
      <c r="X536" s="161">
        <v>0</v>
      </c>
      <c r="Y536" s="161">
        <v>0</v>
      </c>
      <c r="Z536" s="164" t="s">
        <v>2198</v>
      </c>
      <c r="AA536" s="165">
        <v>2021</v>
      </c>
      <c r="AB536" s="165">
        <v>9</v>
      </c>
      <c r="AC536" s="165">
        <v>27</v>
      </c>
      <c r="AD536" s="170" t="b">
        <f>IF(ISBLANK(GroupMember[[#This Row],[1. Identifiant interne d’exploitation agricole*]]),"",IF(ISERROR(MATCH(GroupMember[[#This Row],[1. Identifiant interne d’exploitation agricole*]],CertifiedCrop[1. Identifiant interne d’exploitation agricole*],0)),FALSE,TRUE))</f>
        <v>1</v>
      </c>
      <c r="AE536" s="170" t="b">
        <f>IF(ISBLANK(GroupMember[[#This Row],[1. Identifiant interne d’exploitation agricole*]]),"",IF(ISERROR(MATCH(GroupMember[[#This Row],[1. Identifiant interne d’exploitation agricole*]],FarmUnit[1. Identifiant interne d’exploitation agricole*],0)),FALSE,TRUE))</f>
        <v>1</v>
      </c>
      <c r="AF536" s="11" t="str">
        <f t="shared" si="32"/>
        <v>SAHI TIA ALPHONSE</v>
      </c>
      <c r="AG536" s="171" t="str">
        <f t="shared" si="33"/>
        <v>27/9/2021</v>
      </c>
      <c r="AH536" s="59">
        <f t="shared" si="35"/>
        <v>2</v>
      </c>
      <c r="AI536" s="57">
        <f t="shared" si="34"/>
        <v>0</v>
      </c>
    </row>
    <row r="537" spans="1:35" ht="13.5" x14ac:dyDescent="0.25">
      <c r="A537" s="160" t="s">
        <v>2327</v>
      </c>
      <c r="B537" s="160" t="s">
        <v>667</v>
      </c>
      <c r="C537" s="160" t="s">
        <v>2327</v>
      </c>
      <c r="D537" s="160" t="s">
        <v>1619</v>
      </c>
      <c r="E537" s="160" t="s">
        <v>669</v>
      </c>
      <c r="F537" s="160" t="s">
        <v>670</v>
      </c>
      <c r="G537" s="160" t="s">
        <v>671</v>
      </c>
      <c r="H537" s="161">
        <v>4</v>
      </c>
      <c r="I537" s="160" t="s">
        <v>3365</v>
      </c>
      <c r="J537" s="160">
        <v>1</v>
      </c>
      <c r="K537" s="161">
        <v>2021</v>
      </c>
      <c r="L537" s="169" t="s">
        <v>738</v>
      </c>
      <c r="M537" s="169" t="s">
        <v>2328</v>
      </c>
      <c r="N537" s="162" t="s">
        <v>667</v>
      </c>
      <c r="O537" s="160" t="s">
        <v>667</v>
      </c>
      <c r="P537" s="160" t="s">
        <v>675</v>
      </c>
      <c r="Q537" s="163" t="s">
        <v>667</v>
      </c>
      <c r="R537" s="160">
        <v>3</v>
      </c>
      <c r="S537" s="169"/>
      <c r="T537" s="169"/>
      <c r="U537" s="160"/>
      <c r="V537" s="160"/>
      <c r="W537" s="160"/>
      <c r="X537" s="161">
        <v>0</v>
      </c>
      <c r="Y537" s="161">
        <v>0</v>
      </c>
      <c r="Z537" s="164" t="s">
        <v>2198</v>
      </c>
      <c r="AA537" s="165">
        <v>2021</v>
      </c>
      <c r="AB537" s="165">
        <v>9</v>
      </c>
      <c r="AC537" s="165">
        <v>25</v>
      </c>
      <c r="AD537" s="170" t="b">
        <f>IF(ISBLANK(GroupMember[[#This Row],[1. Identifiant interne d’exploitation agricole*]]),"",IF(ISERROR(MATCH(GroupMember[[#This Row],[1. Identifiant interne d’exploitation agricole*]],CertifiedCrop[1. Identifiant interne d’exploitation agricole*],0)),FALSE,TRUE))</f>
        <v>1</v>
      </c>
      <c r="AE537" s="170" t="b">
        <f>IF(ISBLANK(GroupMember[[#This Row],[1. Identifiant interne d’exploitation agricole*]]),"",IF(ISERROR(MATCH(GroupMember[[#This Row],[1. Identifiant interne d’exploitation agricole*]],FarmUnit[1. Identifiant interne d’exploitation agricole*],0)),FALSE,TRUE))</f>
        <v>1</v>
      </c>
      <c r="AF537" s="11" t="str">
        <f t="shared" si="32"/>
        <v>BLE VINCENT</v>
      </c>
      <c r="AG537" s="171" t="str">
        <f t="shared" si="33"/>
        <v>25/9/2021</v>
      </c>
      <c r="AH537" s="59">
        <f t="shared" si="35"/>
        <v>5</v>
      </c>
      <c r="AI537" s="57">
        <f t="shared" si="34"/>
        <v>0</v>
      </c>
    </row>
    <row r="538" spans="1:35" ht="13.5" x14ac:dyDescent="0.25">
      <c r="A538" s="160" t="s">
        <v>2329</v>
      </c>
      <c r="B538" s="160" t="s">
        <v>667</v>
      </c>
      <c r="C538" s="160" t="s">
        <v>2329</v>
      </c>
      <c r="D538" s="160" t="s">
        <v>1619</v>
      </c>
      <c r="E538" s="160" t="s">
        <v>669</v>
      </c>
      <c r="F538" s="160" t="s">
        <v>670</v>
      </c>
      <c r="G538" s="160" t="s">
        <v>671</v>
      </c>
      <c r="H538" s="161">
        <v>6</v>
      </c>
      <c r="I538" s="160" t="s">
        <v>3365</v>
      </c>
      <c r="J538" s="160">
        <v>1</v>
      </c>
      <c r="K538" s="161">
        <v>2021</v>
      </c>
      <c r="L538" s="169" t="s">
        <v>1686</v>
      </c>
      <c r="M538" s="169" t="s">
        <v>2330</v>
      </c>
      <c r="N538" s="162" t="s">
        <v>667</v>
      </c>
      <c r="O538" s="160" t="s">
        <v>667</v>
      </c>
      <c r="P538" s="160" t="s">
        <v>675</v>
      </c>
      <c r="Q538" s="163" t="s">
        <v>667</v>
      </c>
      <c r="R538" s="160">
        <v>2</v>
      </c>
      <c r="S538" s="169"/>
      <c r="T538" s="169"/>
      <c r="U538" s="160"/>
      <c r="V538" s="160"/>
      <c r="W538" s="160"/>
      <c r="X538" s="161">
        <v>0</v>
      </c>
      <c r="Y538" s="161">
        <v>0</v>
      </c>
      <c r="Z538" s="164" t="s">
        <v>2198</v>
      </c>
      <c r="AA538" s="165">
        <v>2021</v>
      </c>
      <c r="AB538" s="165">
        <v>10</v>
      </c>
      <c r="AC538" s="165">
        <v>4</v>
      </c>
      <c r="AD538" s="170" t="b">
        <f>IF(ISBLANK(GroupMember[[#This Row],[1. Identifiant interne d’exploitation agricole*]]),"",IF(ISERROR(MATCH(GroupMember[[#This Row],[1. Identifiant interne d’exploitation agricole*]],CertifiedCrop[1. Identifiant interne d’exploitation agricole*],0)),FALSE,TRUE))</f>
        <v>1</v>
      </c>
      <c r="AE538" s="170" t="b">
        <f>IF(ISBLANK(GroupMember[[#This Row],[1. Identifiant interne d’exploitation agricole*]]),"",IF(ISERROR(MATCH(GroupMember[[#This Row],[1. Identifiant interne d’exploitation agricole*]],FarmUnit[1. Identifiant interne d’exploitation agricole*],0)),FALSE,TRUE))</f>
        <v>1</v>
      </c>
      <c r="AF538" s="11" t="str">
        <f t="shared" si="32"/>
        <v>SIDIBE SINGO FABRICE</v>
      </c>
      <c r="AG538" s="171" t="str">
        <f t="shared" si="33"/>
        <v>4/10/2021</v>
      </c>
      <c r="AH538" s="59">
        <f t="shared" si="35"/>
        <v>4</v>
      </c>
      <c r="AI538" s="57">
        <f t="shared" si="34"/>
        <v>0</v>
      </c>
    </row>
    <row r="539" spans="1:35" ht="13.5" x14ac:dyDescent="0.25">
      <c r="A539" s="160" t="s">
        <v>2331</v>
      </c>
      <c r="B539" s="160" t="s">
        <v>667</v>
      </c>
      <c r="C539" s="160" t="s">
        <v>2331</v>
      </c>
      <c r="D539" s="160" t="s">
        <v>1619</v>
      </c>
      <c r="E539" s="160" t="s">
        <v>669</v>
      </c>
      <c r="F539" s="160" t="s">
        <v>670</v>
      </c>
      <c r="G539" s="160" t="s">
        <v>671</v>
      </c>
      <c r="H539" s="161">
        <v>3.77</v>
      </c>
      <c r="I539" s="160" t="s">
        <v>3365</v>
      </c>
      <c r="J539" s="160">
        <v>1</v>
      </c>
      <c r="K539" s="161">
        <v>2021</v>
      </c>
      <c r="L539" s="169" t="s">
        <v>2251</v>
      </c>
      <c r="M539" s="169" t="s">
        <v>2332</v>
      </c>
      <c r="N539" s="162" t="s">
        <v>667</v>
      </c>
      <c r="O539" s="160" t="s">
        <v>667</v>
      </c>
      <c r="P539" s="160" t="s">
        <v>675</v>
      </c>
      <c r="Q539" s="163" t="s">
        <v>667</v>
      </c>
      <c r="R539" s="160">
        <v>3</v>
      </c>
      <c r="S539" s="169"/>
      <c r="T539" s="169"/>
      <c r="U539" s="160"/>
      <c r="V539" s="160"/>
      <c r="W539" s="160"/>
      <c r="X539" s="161">
        <v>0</v>
      </c>
      <c r="Y539" s="161">
        <v>0</v>
      </c>
      <c r="Z539" s="164" t="s">
        <v>2198</v>
      </c>
      <c r="AA539" s="165">
        <v>2021</v>
      </c>
      <c r="AB539" s="165">
        <v>10</v>
      </c>
      <c r="AC539" s="165">
        <v>4</v>
      </c>
      <c r="AD539" s="170" t="b">
        <f>IF(ISBLANK(GroupMember[[#This Row],[1. Identifiant interne d’exploitation agricole*]]),"",IF(ISERROR(MATCH(GroupMember[[#This Row],[1. Identifiant interne d’exploitation agricole*]],CertifiedCrop[1. Identifiant interne d’exploitation agricole*],0)),FALSE,TRUE))</f>
        <v>1</v>
      </c>
      <c r="AE539" s="170" t="b">
        <f>IF(ISBLANK(GroupMember[[#This Row],[1. Identifiant interne d’exploitation agricole*]]),"",IF(ISERROR(MATCH(GroupMember[[#This Row],[1. Identifiant interne d’exploitation agricole*]],FarmUnit[1. Identifiant interne d’exploitation agricole*],0)),FALSE,TRUE))</f>
        <v>1</v>
      </c>
      <c r="AF539" s="11" t="str">
        <f t="shared" si="32"/>
        <v>BALE  BERTIN</v>
      </c>
      <c r="AG539" s="171" t="str">
        <f t="shared" si="33"/>
        <v>4/10/2021</v>
      </c>
      <c r="AH539" s="59">
        <f t="shared" si="35"/>
        <v>4</v>
      </c>
      <c r="AI539" s="57">
        <f t="shared" si="34"/>
        <v>0</v>
      </c>
    </row>
    <row r="540" spans="1:35" ht="13.5" x14ac:dyDescent="0.25">
      <c r="A540" s="160" t="s">
        <v>2333</v>
      </c>
      <c r="B540" s="160" t="s">
        <v>667</v>
      </c>
      <c r="C540" s="160" t="s">
        <v>2333</v>
      </c>
      <c r="D540" s="160" t="s">
        <v>1619</v>
      </c>
      <c r="E540" s="160" t="s">
        <v>669</v>
      </c>
      <c r="F540" s="160" t="s">
        <v>670</v>
      </c>
      <c r="G540" s="160" t="s">
        <v>671</v>
      </c>
      <c r="H540" s="161">
        <v>5.85</v>
      </c>
      <c r="I540" s="160" t="s">
        <v>3365</v>
      </c>
      <c r="J540" s="160">
        <v>1</v>
      </c>
      <c r="K540" s="161">
        <v>2021</v>
      </c>
      <c r="L540" s="169" t="s">
        <v>2334</v>
      </c>
      <c r="M540" s="169" t="s">
        <v>2130</v>
      </c>
      <c r="N540" s="162" t="s">
        <v>667</v>
      </c>
      <c r="O540" s="160" t="s">
        <v>667</v>
      </c>
      <c r="P540" s="160" t="s">
        <v>675</v>
      </c>
      <c r="Q540" s="163" t="s">
        <v>667</v>
      </c>
      <c r="R540" s="160">
        <v>6</v>
      </c>
      <c r="S540" s="169"/>
      <c r="T540" s="169"/>
      <c r="U540" s="160"/>
      <c r="V540" s="160"/>
      <c r="W540" s="160"/>
      <c r="X540" s="161">
        <v>0</v>
      </c>
      <c r="Y540" s="161">
        <v>0</v>
      </c>
      <c r="Z540" s="164" t="s">
        <v>2198</v>
      </c>
      <c r="AA540" s="165">
        <v>2021</v>
      </c>
      <c r="AB540" s="165">
        <v>9</v>
      </c>
      <c r="AC540" s="165">
        <v>25</v>
      </c>
      <c r="AD540" s="170" t="b">
        <f>IF(ISBLANK(GroupMember[[#This Row],[1. Identifiant interne d’exploitation agricole*]]),"",IF(ISERROR(MATCH(GroupMember[[#This Row],[1. Identifiant interne d’exploitation agricole*]],CertifiedCrop[1. Identifiant interne d’exploitation agricole*],0)),FALSE,TRUE))</f>
        <v>1</v>
      </c>
      <c r="AE540" s="170" t="b">
        <f>IF(ISBLANK(GroupMember[[#This Row],[1. Identifiant interne d’exploitation agricole*]]),"",IF(ISERROR(MATCH(GroupMember[[#This Row],[1. Identifiant interne d’exploitation agricole*]],FarmUnit[1. Identifiant interne d’exploitation agricole*],0)),FALSE,TRUE))</f>
        <v>1</v>
      </c>
      <c r="AF540" s="11" t="str">
        <f t="shared" si="32"/>
        <v>KANO  LAMBERT</v>
      </c>
      <c r="AG540" s="171" t="str">
        <f t="shared" si="33"/>
        <v>25/9/2021</v>
      </c>
      <c r="AH540" s="59">
        <f t="shared" si="35"/>
        <v>5</v>
      </c>
      <c r="AI540" s="57">
        <f t="shared" si="34"/>
        <v>0</v>
      </c>
    </row>
    <row r="541" spans="1:35" ht="13.5" x14ac:dyDescent="0.25">
      <c r="A541" s="160" t="s">
        <v>2335</v>
      </c>
      <c r="B541" s="160" t="s">
        <v>667</v>
      </c>
      <c r="C541" s="160" t="s">
        <v>2335</v>
      </c>
      <c r="D541" s="160" t="s">
        <v>1619</v>
      </c>
      <c r="E541" s="160" t="s">
        <v>669</v>
      </c>
      <c r="F541" s="160" t="s">
        <v>670</v>
      </c>
      <c r="G541" s="160" t="s">
        <v>671</v>
      </c>
      <c r="H541" s="161">
        <v>4</v>
      </c>
      <c r="I541" s="160" t="s">
        <v>3365</v>
      </c>
      <c r="J541" s="160">
        <v>1</v>
      </c>
      <c r="K541" s="161">
        <v>2021</v>
      </c>
      <c r="L541" s="169" t="s">
        <v>2336</v>
      </c>
      <c r="M541" s="169" t="s">
        <v>806</v>
      </c>
      <c r="N541" s="162" t="s">
        <v>667</v>
      </c>
      <c r="O541" s="160" t="s">
        <v>667</v>
      </c>
      <c r="P541" s="160" t="s">
        <v>675</v>
      </c>
      <c r="Q541" s="163" t="s">
        <v>667</v>
      </c>
      <c r="R541" s="160">
        <v>4</v>
      </c>
      <c r="S541" s="169"/>
      <c r="T541" s="169"/>
      <c r="U541" s="160"/>
      <c r="V541" s="160"/>
      <c r="W541" s="160"/>
      <c r="X541" s="161">
        <v>0</v>
      </c>
      <c r="Y541" s="161">
        <v>0</v>
      </c>
      <c r="Z541" s="164" t="s">
        <v>2198</v>
      </c>
      <c r="AA541" s="165">
        <v>2021</v>
      </c>
      <c r="AB541" s="165">
        <v>9</v>
      </c>
      <c r="AC541" s="165">
        <v>25</v>
      </c>
      <c r="AD541" s="170" t="b">
        <f>IF(ISBLANK(GroupMember[[#This Row],[1. Identifiant interne d’exploitation agricole*]]),"",IF(ISERROR(MATCH(GroupMember[[#This Row],[1. Identifiant interne d’exploitation agricole*]],CertifiedCrop[1. Identifiant interne d’exploitation agricole*],0)),FALSE,TRUE))</f>
        <v>1</v>
      </c>
      <c r="AE541" s="170" t="b">
        <f>IF(ISBLANK(GroupMember[[#This Row],[1. Identifiant interne d’exploitation agricole*]]),"",IF(ISERROR(MATCH(GroupMember[[#This Row],[1. Identifiant interne d’exploitation agricole*]],FarmUnit[1. Identifiant interne d’exploitation agricole*],0)),FALSE,TRUE))</f>
        <v>1</v>
      </c>
      <c r="AF541" s="11" t="str">
        <f t="shared" si="32"/>
        <v>KPONE KONE</v>
      </c>
      <c r="AG541" s="171" t="str">
        <f t="shared" si="33"/>
        <v>25/9/2021</v>
      </c>
      <c r="AH541" s="59">
        <f t="shared" si="35"/>
        <v>5</v>
      </c>
      <c r="AI541" s="57">
        <f t="shared" si="34"/>
        <v>0</v>
      </c>
    </row>
    <row r="542" spans="1:35" ht="13.5" x14ac:dyDescent="0.25">
      <c r="A542" s="160" t="s">
        <v>2337</v>
      </c>
      <c r="B542" s="160" t="s">
        <v>667</v>
      </c>
      <c r="C542" s="160" t="s">
        <v>2337</v>
      </c>
      <c r="D542" s="160" t="s">
        <v>1619</v>
      </c>
      <c r="E542" s="160" t="s">
        <v>669</v>
      </c>
      <c r="F542" s="160" t="s">
        <v>670</v>
      </c>
      <c r="G542" s="160" t="s">
        <v>671</v>
      </c>
      <c r="H542" s="161">
        <v>5</v>
      </c>
      <c r="I542" s="160" t="s">
        <v>3365</v>
      </c>
      <c r="J542" s="160">
        <v>1</v>
      </c>
      <c r="K542" s="161">
        <v>2021</v>
      </c>
      <c r="L542" s="169" t="s">
        <v>2338</v>
      </c>
      <c r="M542" s="169" t="s">
        <v>2339</v>
      </c>
      <c r="N542" s="162" t="s">
        <v>667</v>
      </c>
      <c r="O542" s="160" t="s">
        <v>667</v>
      </c>
      <c r="P542" s="160" t="s">
        <v>675</v>
      </c>
      <c r="Q542" s="163" t="s">
        <v>667</v>
      </c>
      <c r="R542" s="160">
        <v>1</v>
      </c>
      <c r="S542" s="169"/>
      <c r="T542" s="169"/>
      <c r="U542" s="160"/>
      <c r="V542" s="160"/>
      <c r="W542" s="160"/>
      <c r="X542" s="161">
        <v>0</v>
      </c>
      <c r="Y542" s="161">
        <v>0</v>
      </c>
      <c r="Z542" s="164" t="s">
        <v>2198</v>
      </c>
      <c r="AA542" s="165">
        <v>2021</v>
      </c>
      <c r="AB542" s="165">
        <v>9</v>
      </c>
      <c r="AC542" s="165">
        <v>25</v>
      </c>
      <c r="AD542" s="170" t="b">
        <f>IF(ISBLANK(GroupMember[[#This Row],[1. Identifiant interne d’exploitation agricole*]]),"",IF(ISERROR(MATCH(GroupMember[[#This Row],[1. Identifiant interne d’exploitation agricole*]],CertifiedCrop[1. Identifiant interne d’exploitation agricole*],0)),FALSE,TRUE))</f>
        <v>1</v>
      </c>
      <c r="AE542" s="170" t="b">
        <f>IF(ISBLANK(GroupMember[[#This Row],[1. Identifiant interne d’exploitation agricole*]]),"",IF(ISERROR(MATCH(GroupMember[[#This Row],[1. Identifiant interne d’exploitation agricole*]],FarmUnit[1. Identifiant interne d’exploitation agricole*],0)),FALSE,TRUE))</f>
        <v>1</v>
      </c>
      <c r="AF542" s="11" t="str">
        <f t="shared" si="32"/>
        <v>TRA BI ROMARIC</v>
      </c>
      <c r="AG542" s="171" t="str">
        <f t="shared" si="33"/>
        <v>25/9/2021</v>
      </c>
      <c r="AH542" s="59">
        <f t="shared" si="35"/>
        <v>5</v>
      </c>
      <c r="AI542" s="57">
        <f t="shared" si="34"/>
        <v>0</v>
      </c>
    </row>
    <row r="543" spans="1:35" ht="13.5" x14ac:dyDescent="0.25">
      <c r="A543" s="160" t="s">
        <v>2340</v>
      </c>
      <c r="B543" s="160" t="s">
        <v>667</v>
      </c>
      <c r="C543" s="160" t="s">
        <v>2340</v>
      </c>
      <c r="D543" s="160" t="s">
        <v>1619</v>
      </c>
      <c r="E543" s="160" t="s">
        <v>669</v>
      </c>
      <c r="F543" s="160" t="s">
        <v>670</v>
      </c>
      <c r="G543" s="160" t="s">
        <v>671</v>
      </c>
      <c r="H543" s="161">
        <v>2</v>
      </c>
      <c r="I543" s="160" t="s">
        <v>3365</v>
      </c>
      <c r="J543" s="160">
        <v>1</v>
      </c>
      <c r="K543" s="161">
        <v>2021</v>
      </c>
      <c r="L543" s="169" t="s">
        <v>764</v>
      </c>
      <c r="M543" s="169" t="s">
        <v>2341</v>
      </c>
      <c r="N543" s="162" t="s">
        <v>667</v>
      </c>
      <c r="O543" s="160" t="s">
        <v>667</v>
      </c>
      <c r="P543" s="160" t="s">
        <v>675</v>
      </c>
      <c r="Q543" s="163" t="s">
        <v>667</v>
      </c>
      <c r="R543" s="160">
        <v>3</v>
      </c>
      <c r="S543" s="169"/>
      <c r="T543" s="169"/>
      <c r="U543" s="160"/>
      <c r="V543" s="160"/>
      <c r="W543" s="160"/>
      <c r="X543" s="161">
        <v>0</v>
      </c>
      <c r="Y543" s="161">
        <v>0</v>
      </c>
      <c r="Z543" s="164" t="s">
        <v>2198</v>
      </c>
      <c r="AA543" s="165">
        <v>2021</v>
      </c>
      <c r="AB543" s="165">
        <v>9</v>
      </c>
      <c r="AC543" s="165">
        <v>23</v>
      </c>
      <c r="AD543" s="170" t="b">
        <f>IF(ISBLANK(GroupMember[[#This Row],[1. Identifiant interne d’exploitation agricole*]]),"",IF(ISERROR(MATCH(GroupMember[[#This Row],[1. Identifiant interne d’exploitation agricole*]],CertifiedCrop[1. Identifiant interne d’exploitation agricole*],0)),FALSE,TRUE))</f>
        <v>1</v>
      </c>
      <c r="AE543" s="170" t="b">
        <f>IF(ISBLANK(GroupMember[[#This Row],[1. Identifiant interne d’exploitation agricole*]]),"",IF(ISERROR(MATCH(GroupMember[[#This Row],[1. Identifiant interne d’exploitation agricole*]],FarmUnit[1. Identifiant interne d’exploitation agricole*],0)),FALSE,TRUE))</f>
        <v>1</v>
      </c>
      <c r="AF543" s="11" t="str">
        <f t="shared" si="32"/>
        <v>SINGO BALE JUSTIN</v>
      </c>
      <c r="AG543" s="171" t="str">
        <f t="shared" si="33"/>
        <v>23/9/2021</v>
      </c>
      <c r="AH543" s="59">
        <f t="shared" si="35"/>
        <v>4</v>
      </c>
      <c r="AI543" s="57">
        <f t="shared" si="34"/>
        <v>0</v>
      </c>
    </row>
    <row r="544" spans="1:35" ht="13.5" x14ac:dyDescent="0.25">
      <c r="A544" s="160" t="s">
        <v>2342</v>
      </c>
      <c r="B544" s="160" t="s">
        <v>667</v>
      </c>
      <c r="C544" s="160" t="s">
        <v>2342</v>
      </c>
      <c r="D544" s="160" t="s">
        <v>1619</v>
      </c>
      <c r="E544" s="160" t="s">
        <v>669</v>
      </c>
      <c r="F544" s="160" t="s">
        <v>670</v>
      </c>
      <c r="G544" s="160" t="s">
        <v>671</v>
      </c>
      <c r="H544" s="161">
        <v>4.17</v>
      </c>
      <c r="I544" s="160" t="s">
        <v>3365</v>
      </c>
      <c r="J544" s="160">
        <v>1</v>
      </c>
      <c r="K544" s="161">
        <v>2021</v>
      </c>
      <c r="L544" s="169" t="s">
        <v>889</v>
      </c>
      <c r="M544" s="169" t="s">
        <v>2343</v>
      </c>
      <c r="N544" s="162" t="s">
        <v>667</v>
      </c>
      <c r="O544" s="160" t="s">
        <v>667</v>
      </c>
      <c r="P544" s="160" t="s">
        <v>675</v>
      </c>
      <c r="Q544" s="163" t="s">
        <v>667</v>
      </c>
      <c r="R544" s="160">
        <v>1</v>
      </c>
      <c r="S544" s="169"/>
      <c r="T544" s="169"/>
      <c r="U544" s="160"/>
      <c r="V544" s="160"/>
      <c r="W544" s="160"/>
      <c r="X544" s="161">
        <v>0</v>
      </c>
      <c r="Y544" s="161">
        <v>0</v>
      </c>
      <c r="Z544" s="164" t="s">
        <v>2198</v>
      </c>
      <c r="AA544" s="165">
        <v>2021</v>
      </c>
      <c r="AB544" s="165">
        <v>9</v>
      </c>
      <c r="AC544" s="165">
        <v>23</v>
      </c>
      <c r="AD544" s="170" t="b">
        <f>IF(ISBLANK(GroupMember[[#This Row],[1. Identifiant interne d’exploitation agricole*]]),"",IF(ISERROR(MATCH(GroupMember[[#This Row],[1. Identifiant interne d’exploitation agricole*]],CertifiedCrop[1. Identifiant interne d’exploitation agricole*],0)),FALSE,TRUE))</f>
        <v>1</v>
      </c>
      <c r="AE544" s="170" t="b">
        <f>IF(ISBLANK(GroupMember[[#This Row],[1. Identifiant interne d’exploitation agricole*]]),"",IF(ISERROR(MATCH(GroupMember[[#This Row],[1. Identifiant interne d’exploitation agricole*]],FarmUnit[1. Identifiant interne d’exploitation agricole*],0)),FALSE,TRUE))</f>
        <v>1</v>
      </c>
      <c r="AF544" s="11" t="str">
        <f t="shared" si="32"/>
        <v>TIA LOUA FABRICE</v>
      </c>
      <c r="AG544" s="171" t="str">
        <f t="shared" si="33"/>
        <v>23/9/2021</v>
      </c>
      <c r="AH544" s="59">
        <f t="shared" si="35"/>
        <v>4</v>
      </c>
      <c r="AI544" s="57">
        <f t="shared" si="34"/>
        <v>0</v>
      </c>
    </row>
    <row r="545" spans="1:35" ht="13.5" x14ac:dyDescent="0.25">
      <c r="A545" s="160" t="s">
        <v>2344</v>
      </c>
      <c r="B545" s="160" t="s">
        <v>667</v>
      </c>
      <c r="C545" s="160" t="s">
        <v>2344</v>
      </c>
      <c r="D545" s="160" t="s">
        <v>1619</v>
      </c>
      <c r="E545" s="160" t="s">
        <v>669</v>
      </c>
      <c r="F545" s="160" t="s">
        <v>670</v>
      </c>
      <c r="G545" s="160" t="s">
        <v>671</v>
      </c>
      <c r="H545" s="161">
        <v>4.8499999999999996</v>
      </c>
      <c r="I545" s="160" t="s">
        <v>3365</v>
      </c>
      <c r="J545" s="160">
        <v>1</v>
      </c>
      <c r="K545" s="161">
        <v>2021</v>
      </c>
      <c r="L545" s="169" t="s">
        <v>1938</v>
      </c>
      <c r="M545" s="169" t="s">
        <v>790</v>
      </c>
      <c r="N545" s="162" t="s">
        <v>667</v>
      </c>
      <c r="O545" s="160" t="s">
        <v>2345</v>
      </c>
      <c r="P545" s="160" t="s">
        <v>675</v>
      </c>
      <c r="Q545" s="163">
        <v>26318</v>
      </c>
      <c r="R545" s="160">
        <v>1</v>
      </c>
      <c r="S545" s="169"/>
      <c r="T545" s="169"/>
      <c r="U545" s="160"/>
      <c r="V545" s="160"/>
      <c r="W545" s="160"/>
      <c r="X545" s="161">
        <v>0</v>
      </c>
      <c r="Y545" s="161">
        <v>0</v>
      </c>
      <c r="Z545" s="164" t="s">
        <v>2198</v>
      </c>
      <c r="AA545" s="165">
        <v>2021</v>
      </c>
      <c r="AB545" s="165">
        <v>9</v>
      </c>
      <c r="AC545" s="165">
        <v>23</v>
      </c>
      <c r="AD545" s="170" t="b">
        <f>IF(ISBLANK(GroupMember[[#This Row],[1. Identifiant interne d’exploitation agricole*]]),"",IF(ISERROR(MATCH(GroupMember[[#This Row],[1. Identifiant interne d’exploitation agricole*]],CertifiedCrop[1. Identifiant interne d’exploitation agricole*],0)),FALSE,TRUE))</f>
        <v>1</v>
      </c>
      <c r="AE545" s="170" t="b">
        <f>IF(ISBLANK(GroupMember[[#This Row],[1. Identifiant interne d’exploitation agricole*]]),"",IF(ISERROR(MATCH(GroupMember[[#This Row],[1. Identifiant interne d’exploitation agricole*]],FarmUnit[1. Identifiant interne d’exploitation agricole*],0)),FALSE,TRUE))</f>
        <v>1</v>
      </c>
      <c r="AF545" s="11" t="str">
        <f t="shared" si="32"/>
        <v>SAIBA LOUA</v>
      </c>
      <c r="AG545" s="171" t="str">
        <f t="shared" si="33"/>
        <v>23/9/2021</v>
      </c>
      <c r="AH545" s="59">
        <f t="shared" si="35"/>
        <v>4</v>
      </c>
      <c r="AI545" s="57">
        <f t="shared" si="34"/>
        <v>0</v>
      </c>
    </row>
    <row r="546" spans="1:35" ht="13.5" x14ac:dyDescent="0.25">
      <c r="A546" s="160" t="s">
        <v>2346</v>
      </c>
      <c r="B546" s="160" t="s">
        <v>667</v>
      </c>
      <c r="C546" s="160" t="s">
        <v>2346</v>
      </c>
      <c r="D546" s="160" t="s">
        <v>1566</v>
      </c>
      <c r="E546" s="160" t="s">
        <v>669</v>
      </c>
      <c r="F546" s="160" t="s">
        <v>670</v>
      </c>
      <c r="G546" s="160" t="s">
        <v>671</v>
      </c>
      <c r="H546" s="161">
        <v>8</v>
      </c>
      <c r="I546" s="160" t="s">
        <v>3365</v>
      </c>
      <c r="J546" s="160">
        <v>1</v>
      </c>
      <c r="K546" s="161">
        <v>2021</v>
      </c>
      <c r="L546" s="169" t="s">
        <v>683</v>
      </c>
      <c r="M546" s="169" t="s">
        <v>2347</v>
      </c>
      <c r="N546" s="162" t="s">
        <v>2348</v>
      </c>
      <c r="O546" s="160" t="s">
        <v>667</v>
      </c>
      <c r="P546" s="160" t="s">
        <v>675</v>
      </c>
      <c r="Q546" s="163">
        <v>25012</v>
      </c>
      <c r="R546" s="160">
        <v>7</v>
      </c>
      <c r="S546" s="169"/>
      <c r="T546" s="169"/>
      <c r="U546" s="160"/>
      <c r="V546" s="160"/>
      <c r="W546" s="160"/>
      <c r="X546" s="161">
        <v>0</v>
      </c>
      <c r="Y546" s="161">
        <v>0</v>
      </c>
      <c r="Z546" s="164" t="s">
        <v>2198</v>
      </c>
      <c r="AA546" s="165">
        <v>2021</v>
      </c>
      <c r="AB546" s="165">
        <v>9</v>
      </c>
      <c r="AC546" s="165">
        <v>23</v>
      </c>
      <c r="AD546" s="170" t="b">
        <f>IF(ISBLANK(GroupMember[[#This Row],[1. Identifiant interne d’exploitation agricole*]]),"",IF(ISERROR(MATCH(GroupMember[[#This Row],[1. Identifiant interne d’exploitation agricole*]],CertifiedCrop[1. Identifiant interne d’exploitation agricole*],0)),FALSE,TRUE))</f>
        <v>1</v>
      </c>
      <c r="AE546" s="170" t="b">
        <f>IF(ISBLANK(GroupMember[[#This Row],[1. Identifiant interne d’exploitation agricole*]]),"",IF(ISERROR(MATCH(GroupMember[[#This Row],[1. Identifiant interne d’exploitation agricole*]],FarmUnit[1. Identifiant interne d’exploitation agricole*],0)),FALSE,TRUE))</f>
        <v>1</v>
      </c>
      <c r="AF546" s="11" t="str">
        <f t="shared" si="32"/>
        <v>SOUMAHORO  GBINDE</v>
      </c>
      <c r="AG546" s="171" t="str">
        <f t="shared" si="33"/>
        <v>23/9/2021</v>
      </c>
      <c r="AH546" s="59">
        <f t="shared" si="35"/>
        <v>4</v>
      </c>
      <c r="AI546" s="57">
        <f t="shared" si="34"/>
        <v>0</v>
      </c>
    </row>
    <row r="547" spans="1:35" ht="13.5" x14ac:dyDescent="0.25">
      <c r="A547" s="160" t="s">
        <v>2349</v>
      </c>
      <c r="B547" s="160" t="s">
        <v>667</v>
      </c>
      <c r="C547" s="160" t="s">
        <v>2349</v>
      </c>
      <c r="D547" s="160" t="s">
        <v>1645</v>
      </c>
      <c r="E547" s="160" t="s">
        <v>669</v>
      </c>
      <c r="F547" s="160" t="s">
        <v>670</v>
      </c>
      <c r="G547" s="160" t="s">
        <v>671</v>
      </c>
      <c r="H547" s="161">
        <v>5</v>
      </c>
      <c r="I547" s="160" t="s">
        <v>3365</v>
      </c>
      <c r="J547" s="160">
        <v>1</v>
      </c>
      <c r="K547" s="161">
        <v>2021</v>
      </c>
      <c r="L547" s="169" t="s">
        <v>683</v>
      </c>
      <c r="M547" s="169" t="s">
        <v>2350</v>
      </c>
      <c r="N547" s="162" t="s">
        <v>2351</v>
      </c>
      <c r="O547" s="160" t="s">
        <v>2352</v>
      </c>
      <c r="P547" s="160" t="s">
        <v>675</v>
      </c>
      <c r="Q547" s="163">
        <v>25010</v>
      </c>
      <c r="R547" s="160">
        <v>8</v>
      </c>
      <c r="S547" s="169"/>
      <c r="T547" s="169"/>
      <c r="U547" s="160"/>
      <c r="V547" s="160"/>
      <c r="W547" s="160"/>
      <c r="X547" s="161">
        <v>0</v>
      </c>
      <c r="Y547" s="161">
        <v>0</v>
      </c>
      <c r="Z547" s="164" t="s">
        <v>2198</v>
      </c>
      <c r="AA547" s="165">
        <v>2021</v>
      </c>
      <c r="AB547" s="165">
        <v>9</v>
      </c>
      <c r="AC547" s="165">
        <v>22</v>
      </c>
      <c r="AD547" s="170" t="b">
        <f>IF(ISBLANK(GroupMember[[#This Row],[1. Identifiant interne d’exploitation agricole*]]),"",IF(ISERROR(MATCH(GroupMember[[#This Row],[1. Identifiant interne d’exploitation agricole*]],CertifiedCrop[1. Identifiant interne d’exploitation agricole*],0)),FALSE,TRUE))</f>
        <v>1</v>
      </c>
      <c r="AE547" s="170" t="b">
        <f>IF(ISBLANK(GroupMember[[#This Row],[1. Identifiant interne d’exploitation agricole*]]),"",IF(ISERROR(MATCH(GroupMember[[#This Row],[1. Identifiant interne d’exploitation agricole*]],FarmUnit[1. Identifiant interne d’exploitation agricole*],0)),FALSE,TRUE))</f>
        <v>1</v>
      </c>
      <c r="AF547" s="11" t="str">
        <f t="shared" si="32"/>
        <v>SOUMAHORO  WAHOU ALPHONSE</v>
      </c>
      <c r="AG547" s="171" t="str">
        <f t="shared" si="33"/>
        <v>22/9/2021</v>
      </c>
      <c r="AH547" s="59">
        <f t="shared" si="35"/>
        <v>4</v>
      </c>
      <c r="AI547" s="57">
        <f t="shared" si="34"/>
        <v>0</v>
      </c>
    </row>
    <row r="548" spans="1:35" ht="13.5" x14ac:dyDescent="0.25">
      <c r="A548" s="160" t="s">
        <v>2353</v>
      </c>
      <c r="B548" s="160" t="s">
        <v>667</v>
      </c>
      <c r="C548" s="160" t="s">
        <v>2353</v>
      </c>
      <c r="D548" s="160" t="s">
        <v>1645</v>
      </c>
      <c r="E548" s="160" t="s">
        <v>669</v>
      </c>
      <c r="F548" s="160" t="s">
        <v>670</v>
      </c>
      <c r="G548" s="160" t="s">
        <v>671</v>
      </c>
      <c r="H548" s="161">
        <v>7</v>
      </c>
      <c r="I548" s="160" t="s">
        <v>3365</v>
      </c>
      <c r="J548" s="160">
        <v>1</v>
      </c>
      <c r="K548" s="161">
        <v>2021</v>
      </c>
      <c r="L548" s="169" t="s">
        <v>1324</v>
      </c>
      <c r="M548" s="169" t="s">
        <v>2354</v>
      </c>
      <c r="N548" s="162" t="s">
        <v>2355</v>
      </c>
      <c r="O548" s="160" t="s">
        <v>2356</v>
      </c>
      <c r="P548" s="160" t="s">
        <v>675</v>
      </c>
      <c r="Q548" s="163">
        <v>26294</v>
      </c>
      <c r="R548" s="160">
        <v>3</v>
      </c>
      <c r="S548" s="169"/>
      <c r="T548" s="169"/>
      <c r="U548" s="160"/>
      <c r="V548" s="160"/>
      <c r="W548" s="160"/>
      <c r="X548" s="161">
        <v>0</v>
      </c>
      <c r="Y548" s="161">
        <v>0</v>
      </c>
      <c r="Z548" s="164" t="s">
        <v>2198</v>
      </c>
      <c r="AA548" s="165">
        <v>2021</v>
      </c>
      <c r="AB548" s="165">
        <v>9</v>
      </c>
      <c r="AC548" s="165">
        <v>22</v>
      </c>
      <c r="AD548" s="170" t="b">
        <f>IF(ISBLANK(GroupMember[[#This Row],[1. Identifiant interne d’exploitation agricole*]]),"",IF(ISERROR(MATCH(GroupMember[[#This Row],[1. Identifiant interne d’exploitation agricole*]],CertifiedCrop[1. Identifiant interne d’exploitation agricole*],0)),FALSE,TRUE))</f>
        <v>1</v>
      </c>
      <c r="AE548" s="170" t="b">
        <f>IF(ISBLANK(GroupMember[[#This Row],[1. Identifiant interne d’exploitation agricole*]]),"",IF(ISERROR(MATCH(GroupMember[[#This Row],[1. Identifiant interne d’exploitation agricole*]],FarmUnit[1. Identifiant interne d’exploitation agricole*],0)),FALSE,TRUE))</f>
        <v>1</v>
      </c>
      <c r="AF548" s="11" t="str">
        <f t="shared" si="32"/>
        <v>ZOH YANGBA GASTON</v>
      </c>
      <c r="AG548" s="171" t="str">
        <f t="shared" si="33"/>
        <v>22/9/2021</v>
      </c>
      <c r="AH548" s="59">
        <f t="shared" si="35"/>
        <v>4</v>
      </c>
      <c r="AI548" s="57">
        <f t="shared" si="34"/>
        <v>0</v>
      </c>
    </row>
    <row r="549" spans="1:35" ht="13.5" x14ac:dyDescent="0.25">
      <c r="A549" s="160" t="s">
        <v>2357</v>
      </c>
      <c r="B549" s="160" t="s">
        <v>667</v>
      </c>
      <c r="C549" s="160" t="s">
        <v>2357</v>
      </c>
      <c r="D549" s="160" t="s">
        <v>1645</v>
      </c>
      <c r="E549" s="160" t="s">
        <v>669</v>
      </c>
      <c r="F549" s="160" t="s">
        <v>670</v>
      </c>
      <c r="G549" s="160" t="s">
        <v>671</v>
      </c>
      <c r="H549" s="161">
        <v>7.75</v>
      </c>
      <c r="I549" s="160" t="s">
        <v>3365</v>
      </c>
      <c r="J549" s="160">
        <v>1</v>
      </c>
      <c r="K549" s="161">
        <v>2021</v>
      </c>
      <c r="L549" s="169" t="s">
        <v>1490</v>
      </c>
      <c r="M549" s="169" t="s">
        <v>764</v>
      </c>
      <c r="N549" s="162" t="s">
        <v>667</v>
      </c>
      <c r="O549" s="160" t="s">
        <v>2358</v>
      </c>
      <c r="P549" s="160" t="s">
        <v>675</v>
      </c>
      <c r="Q549" s="163">
        <v>26671</v>
      </c>
      <c r="R549" s="160">
        <v>4</v>
      </c>
      <c r="S549" s="169"/>
      <c r="T549" s="169"/>
      <c r="U549" s="160"/>
      <c r="V549" s="160"/>
      <c r="W549" s="160"/>
      <c r="X549" s="161">
        <v>0</v>
      </c>
      <c r="Y549" s="161">
        <v>0</v>
      </c>
      <c r="Z549" s="164" t="s">
        <v>2198</v>
      </c>
      <c r="AA549" s="165">
        <v>2021</v>
      </c>
      <c r="AB549" s="165">
        <v>9</v>
      </c>
      <c r="AC549" s="165">
        <v>30</v>
      </c>
      <c r="AD549" s="170" t="b">
        <f>IF(ISBLANK(GroupMember[[#This Row],[1. Identifiant interne d’exploitation agricole*]]),"",IF(ISERROR(MATCH(GroupMember[[#This Row],[1. Identifiant interne d’exploitation agricole*]],CertifiedCrop[1. Identifiant interne d’exploitation agricole*],0)),FALSE,TRUE))</f>
        <v>1</v>
      </c>
      <c r="AE549" s="170" t="b">
        <f>IF(ISBLANK(GroupMember[[#This Row],[1. Identifiant interne d’exploitation agricole*]]),"",IF(ISERROR(MATCH(GroupMember[[#This Row],[1. Identifiant interne d’exploitation agricole*]],FarmUnit[1. Identifiant interne d’exploitation agricole*],0)),FALSE,TRUE))</f>
        <v>1</v>
      </c>
      <c r="AF549" s="11" t="str">
        <f t="shared" si="32"/>
        <v>GOGBE SINGO</v>
      </c>
      <c r="AG549" s="171" t="str">
        <f t="shared" si="33"/>
        <v>30/9/2021</v>
      </c>
      <c r="AH549" s="59">
        <f t="shared" si="35"/>
        <v>5</v>
      </c>
      <c r="AI549" s="57">
        <f t="shared" si="34"/>
        <v>0</v>
      </c>
    </row>
    <row r="550" spans="1:35" ht="13.5" x14ac:dyDescent="0.25">
      <c r="A550" s="160" t="s">
        <v>2359</v>
      </c>
      <c r="B550" s="160" t="s">
        <v>667</v>
      </c>
      <c r="C550" s="160" t="s">
        <v>2359</v>
      </c>
      <c r="D550" s="160" t="s">
        <v>1486</v>
      </c>
      <c r="E550" s="160" t="s">
        <v>669</v>
      </c>
      <c r="F550" s="160" t="s">
        <v>670</v>
      </c>
      <c r="G550" s="160" t="s">
        <v>671</v>
      </c>
      <c r="H550" s="161">
        <v>3.7</v>
      </c>
      <c r="I550" s="160" t="s">
        <v>3365</v>
      </c>
      <c r="J550" s="160">
        <v>1</v>
      </c>
      <c r="K550" s="161">
        <v>2021</v>
      </c>
      <c r="L550" s="169" t="s">
        <v>1288</v>
      </c>
      <c r="M550" s="169" t="s">
        <v>2360</v>
      </c>
      <c r="N550" s="162" t="s">
        <v>667</v>
      </c>
      <c r="O550" s="160" t="s">
        <v>2361</v>
      </c>
      <c r="P550" s="160" t="s">
        <v>696</v>
      </c>
      <c r="Q550" s="163">
        <v>14611</v>
      </c>
      <c r="R550" s="160">
        <v>2</v>
      </c>
      <c r="S550" s="169"/>
      <c r="T550" s="169"/>
      <c r="U550" s="160"/>
      <c r="V550" s="160"/>
      <c r="W550" s="160"/>
      <c r="X550" s="161">
        <v>0</v>
      </c>
      <c r="Y550" s="161">
        <v>0</v>
      </c>
      <c r="Z550" s="164" t="s">
        <v>2198</v>
      </c>
      <c r="AA550" s="165">
        <v>2021</v>
      </c>
      <c r="AB550" s="165">
        <v>9</v>
      </c>
      <c r="AC550" s="165">
        <v>22</v>
      </c>
      <c r="AD550" s="170" t="b">
        <f>IF(ISBLANK(GroupMember[[#This Row],[1. Identifiant interne d’exploitation agricole*]]),"",IF(ISERROR(MATCH(GroupMember[[#This Row],[1. Identifiant interne d’exploitation agricole*]],CertifiedCrop[1. Identifiant interne d’exploitation agricole*],0)),FALSE,TRUE))</f>
        <v>1</v>
      </c>
      <c r="AE550" s="170" t="b">
        <f>IF(ISBLANK(GroupMember[[#This Row],[1. Identifiant interne d’exploitation agricole*]]),"",IF(ISERROR(MATCH(GroupMember[[#This Row],[1. Identifiant interne d’exploitation agricole*]],FarmUnit[1. Identifiant interne d’exploitation agricole*],0)),FALSE,TRUE))</f>
        <v>1</v>
      </c>
      <c r="AF550" s="11" t="str">
        <f t="shared" si="32"/>
        <v>GOLOU MATOMA</v>
      </c>
      <c r="AG550" s="171" t="str">
        <f t="shared" si="33"/>
        <v>22/9/2021</v>
      </c>
      <c r="AH550" s="59">
        <f t="shared" si="35"/>
        <v>4</v>
      </c>
      <c r="AI550" s="57">
        <f t="shared" si="34"/>
        <v>0</v>
      </c>
    </row>
    <row r="551" spans="1:35" ht="13.5" x14ac:dyDescent="0.25">
      <c r="A551" s="160" t="s">
        <v>2362</v>
      </c>
      <c r="B551" s="160" t="s">
        <v>667</v>
      </c>
      <c r="C551" s="160" t="s">
        <v>2362</v>
      </c>
      <c r="D551" s="160" t="s">
        <v>1486</v>
      </c>
      <c r="E551" s="160" t="s">
        <v>669</v>
      </c>
      <c r="F551" s="160" t="s">
        <v>670</v>
      </c>
      <c r="G551" s="160" t="s">
        <v>671</v>
      </c>
      <c r="H551" s="161">
        <v>5.18</v>
      </c>
      <c r="I551" s="160" t="s">
        <v>3365</v>
      </c>
      <c r="J551" s="160">
        <v>1</v>
      </c>
      <c r="K551" s="161">
        <v>2021</v>
      </c>
      <c r="L551" s="169" t="s">
        <v>2243</v>
      </c>
      <c r="M551" s="169" t="s">
        <v>1867</v>
      </c>
      <c r="N551" s="162" t="s">
        <v>667</v>
      </c>
      <c r="O551" s="160" t="s">
        <v>667</v>
      </c>
      <c r="P551" s="160" t="s">
        <v>675</v>
      </c>
      <c r="Q551" s="163" t="s">
        <v>667</v>
      </c>
      <c r="R551" s="160">
        <v>3</v>
      </c>
      <c r="S551" s="169"/>
      <c r="T551" s="169"/>
      <c r="U551" s="160"/>
      <c r="V551" s="160"/>
      <c r="W551" s="160"/>
      <c r="X551" s="161">
        <v>0</v>
      </c>
      <c r="Y551" s="161">
        <v>0</v>
      </c>
      <c r="Z551" s="164" t="s">
        <v>2198</v>
      </c>
      <c r="AA551" s="165">
        <v>2021</v>
      </c>
      <c r="AB551" s="165">
        <v>9</v>
      </c>
      <c r="AC551" s="165">
        <v>22</v>
      </c>
      <c r="AD551" s="170" t="b">
        <f>IF(ISBLANK(GroupMember[[#This Row],[1. Identifiant interne d’exploitation agricole*]]),"",IF(ISERROR(MATCH(GroupMember[[#This Row],[1. Identifiant interne d’exploitation agricole*]],CertifiedCrop[1. Identifiant interne d’exploitation agricole*],0)),FALSE,TRUE))</f>
        <v>1</v>
      </c>
      <c r="AE551" s="170" t="b">
        <f>IF(ISBLANK(GroupMember[[#This Row],[1. Identifiant interne d’exploitation agricole*]]),"",IF(ISERROR(MATCH(GroupMember[[#This Row],[1. Identifiant interne d’exploitation agricole*]],FarmUnit[1. Identifiant interne d’exploitation agricole*],0)),FALSE,TRUE))</f>
        <v>1</v>
      </c>
      <c r="AF551" s="11" t="str">
        <f t="shared" si="32"/>
        <v>SAMBLE SYLVAIN</v>
      </c>
      <c r="AG551" s="171" t="str">
        <f t="shared" si="33"/>
        <v>22/9/2021</v>
      </c>
      <c r="AH551" s="59">
        <f t="shared" si="35"/>
        <v>4</v>
      </c>
      <c r="AI551" s="57">
        <f t="shared" si="34"/>
        <v>0</v>
      </c>
    </row>
    <row r="552" spans="1:35" ht="13.5" x14ac:dyDescent="0.25">
      <c r="A552" s="160" t="s">
        <v>2363</v>
      </c>
      <c r="B552" s="160" t="s">
        <v>667</v>
      </c>
      <c r="C552" s="160" t="s">
        <v>2363</v>
      </c>
      <c r="D552" s="160" t="s">
        <v>1619</v>
      </c>
      <c r="E552" s="160" t="s">
        <v>669</v>
      </c>
      <c r="F552" s="160" t="s">
        <v>670</v>
      </c>
      <c r="G552" s="160" t="s">
        <v>671</v>
      </c>
      <c r="H552" s="161">
        <v>7</v>
      </c>
      <c r="I552" s="160" t="s">
        <v>3365</v>
      </c>
      <c r="J552" s="160">
        <v>1</v>
      </c>
      <c r="K552" s="161">
        <v>2021</v>
      </c>
      <c r="L552" s="169" t="s">
        <v>1669</v>
      </c>
      <c r="M552" s="169" t="s">
        <v>2364</v>
      </c>
      <c r="N552" s="162" t="s">
        <v>667</v>
      </c>
      <c r="O552" s="160" t="s">
        <v>667</v>
      </c>
      <c r="P552" s="160" t="s">
        <v>2365</v>
      </c>
      <c r="Q552" s="163" t="s">
        <v>667</v>
      </c>
      <c r="R552" s="160">
        <v>6</v>
      </c>
      <c r="S552" s="169"/>
      <c r="T552" s="169"/>
      <c r="U552" s="160"/>
      <c r="V552" s="160"/>
      <c r="W552" s="160"/>
      <c r="X552" s="161">
        <v>0</v>
      </c>
      <c r="Y552" s="161">
        <v>0</v>
      </c>
      <c r="Z552" s="164" t="s">
        <v>2198</v>
      </c>
      <c r="AA552" s="165">
        <v>2021</v>
      </c>
      <c r="AB552" s="165">
        <v>11</v>
      </c>
      <c r="AC552" s="165">
        <v>28</v>
      </c>
      <c r="AD552" s="170" t="b">
        <f>IF(ISBLANK(GroupMember[[#This Row],[1. Identifiant interne d’exploitation agricole*]]),"",IF(ISERROR(MATCH(GroupMember[[#This Row],[1. Identifiant interne d’exploitation agricole*]],CertifiedCrop[1. Identifiant interne d’exploitation agricole*],0)),FALSE,TRUE))</f>
        <v>1</v>
      </c>
      <c r="AE552" s="170" t="b">
        <f>IF(ISBLANK(GroupMember[[#This Row],[1. Identifiant interne d’exploitation agricole*]]),"",IF(ISERROR(MATCH(GroupMember[[#This Row],[1. Identifiant interne d’exploitation agricole*]],FarmUnit[1. Identifiant interne d’exploitation agricole*],0)),FALSE,TRUE))</f>
        <v>1</v>
      </c>
      <c r="AF552" s="11" t="str">
        <f t="shared" si="32"/>
        <v>DOUHO RIGOBERT</v>
      </c>
      <c r="AG552" s="171" t="str">
        <f t="shared" si="33"/>
        <v>28/11/2021</v>
      </c>
      <c r="AH552" s="59">
        <f t="shared" si="35"/>
        <v>1</v>
      </c>
      <c r="AI552" s="57">
        <f t="shared" si="34"/>
        <v>0</v>
      </c>
    </row>
    <row r="553" spans="1:35" ht="26.25" x14ac:dyDescent="0.25">
      <c r="A553" s="160" t="s">
        <v>2366</v>
      </c>
      <c r="B553" s="160" t="s">
        <v>667</v>
      </c>
      <c r="C553" s="160" t="s">
        <v>2366</v>
      </c>
      <c r="D553" s="160" t="s">
        <v>1619</v>
      </c>
      <c r="E553" s="160" t="s">
        <v>669</v>
      </c>
      <c r="F553" s="160" t="s">
        <v>670</v>
      </c>
      <c r="G553" s="160" t="s">
        <v>671</v>
      </c>
      <c r="H553" s="161">
        <v>6.85</v>
      </c>
      <c r="I553" s="160" t="s">
        <v>3365</v>
      </c>
      <c r="J553" s="160">
        <v>1</v>
      </c>
      <c r="K553" s="161">
        <v>2021</v>
      </c>
      <c r="L553" s="169" t="s">
        <v>734</v>
      </c>
      <c r="M553" s="169" t="s">
        <v>2367</v>
      </c>
      <c r="N553" s="162" t="s">
        <v>2368</v>
      </c>
      <c r="O553" s="160" t="s">
        <v>2369</v>
      </c>
      <c r="P553" s="160" t="s">
        <v>675</v>
      </c>
      <c r="Q553" s="163">
        <v>29692</v>
      </c>
      <c r="R553" s="160">
        <v>3</v>
      </c>
      <c r="S553" s="169"/>
      <c r="T553" s="169"/>
      <c r="U553" s="160"/>
      <c r="V553" s="160"/>
      <c r="W553" s="160"/>
      <c r="X553" s="161">
        <v>0</v>
      </c>
      <c r="Y553" s="161">
        <v>0</v>
      </c>
      <c r="Z553" s="164" t="s">
        <v>2198</v>
      </c>
      <c r="AA553" s="165">
        <v>2021</v>
      </c>
      <c r="AB553" s="165">
        <v>10</v>
      </c>
      <c r="AC553" s="165">
        <v>8</v>
      </c>
      <c r="AD553" s="170" t="b">
        <f>IF(ISBLANK(GroupMember[[#This Row],[1. Identifiant interne d’exploitation agricole*]]),"",IF(ISERROR(MATCH(GroupMember[[#This Row],[1. Identifiant interne d’exploitation agricole*]],CertifiedCrop[1. Identifiant interne d’exploitation agricole*],0)),FALSE,TRUE))</f>
        <v>1</v>
      </c>
      <c r="AE553" s="170" t="b">
        <f>IF(ISBLANK(GroupMember[[#This Row],[1. Identifiant interne d’exploitation agricole*]]),"",IF(ISERROR(MATCH(GroupMember[[#This Row],[1. Identifiant interne d’exploitation agricole*]],FarmUnit[1. Identifiant interne d’exploitation agricole*],0)),FALSE,TRUE))</f>
        <v>1</v>
      </c>
      <c r="AF553" s="11" t="str">
        <f t="shared" si="32"/>
        <v>DOSSO ZOUANDE SINGO LUCIEN</v>
      </c>
      <c r="AG553" s="171" t="str">
        <f t="shared" si="33"/>
        <v>8/10/2021</v>
      </c>
      <c r="AH553" s="59">
        <f t="shared" si="35"/>
        <v>6</v>
      </c>
      <c r="AI553" s="57">
        <f t="shared" si="34"/>
        <v>0</v>
      </c>
    </row>
    <row r="554" spans="1:35" ht="13.5" x14ac:dyDescent="0.25">
      <c r="A554" s="160" t="s">
        <v>2370</v>
      </c>
      <c r="B554" s="160" t="s">
        <v>667</v>
      </c>
      <c r="C554" s="160" t="s">
        <v>2370</v>
      </c>
      <c r="D554" s="160" t="s">
        <v>1619</v>
      </c>
      <c r="E554" s="160" t="s">
        <v>669</v>
      </c>
      <c r="F554" s="160" t="s">
        <v>670</v>
      </c>
      <c r="G554" s="160" t="s">
        <v>671</v>
      </c>
      <c r="H554" s="161">
        <v>7.25</v>
      </c>
      <c r="I554" s="160" t="s">
        <v>3365</v>
      </c>
      <c r="J554" s="160">
        <v>1</v>
      </c>
      <c r="K554" s="161">
        <v>2021</v>
      </c>
      <c r="L554" s="169" t="s">
        <v>2371</v>
      </c>
      <c r="M554" s="169" t="s">
        <v>2372</v>
      </c>
      <c r="N554" s="162" t="s">
        <v>2373</v>
      </c>
      <c r="O554" s="160" t="s">
        <v>2374</v>
      </c>
      <c r="P554" s="160" t="s">
        <v>675</v>
      </c>
      <c r="Q554" s="163">
        <v>28489</v>
      </c>
      <c r="R554" s="160">
        <v>6</v>
      </c>
      <c r="S554" s="169"/>
      <c r="T554" s="169"/>
      <c r="U554" s="160"/>
      <c r="V554" s="160"/>
      <c r="W554" s="160"/>
      <c r="X554" s="161">
        <v>0</v>
      </c>
      <c r="Y554" s="161">
        <v>0</v>
      </c>
      <c r="Z554" s="164" t="s">
        <v>2198</v>
      </c>
      <c r="AA554" s="165">
        <v>2021</v>
      </c>
      <c r="AB554" s="165">
        <v>10</v>
      </c>
      <c r="AC554" s="165">
        <v>8</v>
      </c>
      <c r="AD554" s="170" t="b">
        <f>IF(ISBLANK(GroupMember[[#This Row],[1. Identifiant interne d’exploitation agricole*]]),"",IF(ISERROR(MATCH(GroupMember[[#This Row],[1. Identifiant interne d’exploitation agricole*]],CertifiedCrop[1. Identifiant interne d’exploitation agricole*],0)),FALSE,TRUE))</f>
        <v>1</v>
      </c>
      <c r="AE554" s="170" t="b">
        <f>IF(ISBLANK(GroupMember[[#This Row],[1. Identifiant interne d’exploitation agricole*]]),"",IF(ISERROR(MATCH(GroupMember[[#This Row],[1. Identifiant interne d’exploitation agricole*]],FarmUnit[1. Identifiant interne d’exploitation agricole*],0)),FALSE,TRUE))</f>
        <v>1</v>
      </c>
      <c r="AF554" s="11" t="str">
        <f t="shared" si="32"/>
        <v>YOBIA SIABA JEROME</v>
      </c>
      <c r="AG554" s="171" t="str">
        <f t="shared" si="33"/>
        <v>8/10/2021</v>
      </c>
      <c r="AH554" s="59">
        <f t="shared" si="35"/>
        <v>6</v>
      </c>
      <c r="AI554" s="57">
        <f t="shared" si="34"/>
        <v>0</v>
      </c>
    </row>
    <row r="555" spans="1:35" ht="13.5" x14ac:dyDescent="0.25">
      <c r="A555" s="160" t="s">
        <v>2375</v>
      </c>
      <c r="B555" s="160" t="s">
        <v>667</v>
      </c>
      <c r="C555" s="160" t="s">
        <v>2375</v>
      </c>
      <c r="D555" s="160" t="s">
        <v>1619</v>
      </c>
      <c r="E555" s="160" t="s">
        <v>669</v>
      </c>
      <c r="F555" s="160" t="s">
        <v>670</v>
      </c>
      <c r="G555" s="160" t="s">
        <v>671</v>
      </c>
      <c r="H555" s="161">
        <v>4</v>
      </c>
      <c r="I555" s="160" t="s">
        <v>3365</v>
      </c>
      <c r="J555" s="160">
        <v>1</v>
      </c>
      <c r="K555" s="161">
        <v>2021</v>
      </c>
      <c r="L555" s="169" t="s">
        <v>840</v>
      </c>
      <c r="M555" s="169" t="s">
        <v>1671</v>
      </c>
      <c r="N555" s="162" t="s">
        <v>667</v>
      </c>
      <c r="O555" s="160" t="s">
        <v>667</v>
      </c>
      <c r="P555" s="160" t="s">
        <v>675</v>
      </c>
      <c r="Q555" s="163" t="s">
        <v>667</v>
      </c>
      <c r="R555" s="160">
        <v>1</v>
      </c>
      <c r="S555" s="169"/>
      <c r="T555" s="169"/>
      <c r="U555" s="160"/>
      <c r="V555" s="160"/>
      <c r="W555" s="160"/>
      <c r="X555" s="161">
        <v>0</v>
      </c>
      <c r="Y555" s="161">
        <v>0</v>
      </c>
      <c r="Z555" s="164" t="s">
        <v>2198</v>
      </c>
      <c r="AA555" s="165">
        <v>2021</v>
      </c>
      <c r="AB555" s="165">
        <v>9</v>
      </c>
      <c r="AC555" s="165">
        <v>29</v>
      </c>
      <c r="AD555" s="170" t="b">
        <f>IF(ISBLANK(GroupMember[[#This Row],[1. Identifiant interne d’exploitation agricole*]]),"",IF(ISERROR(MATCH(GroupMember[[#This Row],[1. Identifiant interne d’exploitation agricole*]],CertifiedCrop[1. Identifiant interne d’exploitation agricole*],0)),FALSE,TRUE))</f>
        <v>1</v>
      </c>
      <c r="AE555" s="170" t="b">
        <f>IF(ISBLANK(GroupMember[[#This Row],[1. Identifiant interne d’exploitation agricole*]]),"",IF(ISERROR(MATCH(GroupMember[[#This Row],[1. Identifiant interne d’exploitation agricole*]],FarmUnit[1. Identifiant interne d’exploitation agricole*],0)),FALSE,TRUE))</f>
        <v>1</v>
      </c>
      <c r="AF555" s="11" t="str">
        <f t="shared" si="32"/>
        <v>DIOMANDE GUY</v>
      </c>
      <c r="AG555" s="171" t="str">
        <f t="shared" si="33"/>
        <v>29/9/2021</v>
      </c>
      <c r="AH555" s="59">
        <f t="shared" si="35"/>
        <v>5</v>
      </c>
      <c r="AI555" s="57">
        <f t="shared" si="34"/>
        <v>0</v>
      </c>
    </row>
    <row r="556" spans="1:35" ht="13.5" x14ac:dyDescent="0.25">
      <c r="A556" s="160" t="s">
        <v>2376</v>
      </c>
      <c r="B556" s="160" t="s">
        <v>667</v>
      </c>
      <c r="C556" s="160" t="s">
        <v>2376</v>
      </c>
      <c r="D556" s="160" t="s">
        <v>1486</v>
      </c>
      <c r="E556" s="160" t="s">
        <v>669</v>
      </c>
      <c r="F556" s="160" t="s">
        <v>670</v>
      </c>
      <c r="G556" s="160" t="s">
        <v>671</v>
      </c>
      <c r="H556" s="161">
        <v>2</v>
      </c>
      <c r="I556" s="160" t="s">
        <v>3365</v>
      </c>
      <c r="J556" s="160">
        <v>1</v>
      </c>
      <c r="K556" s="161">
        <v>2021</v>
      </c>
      <c r="L556" s="169" t="s">
        <v>2377</v>
      </c>
      <c r="M556" s="169" t="s">
        <v>2378</v>
      </c>
      <c r="N556" s="162" t="s">
        <v>667</v>
      </c>
      <c r="O556" s="160" t="s">
        <v>2379</v>
      </c>
      <c r="P556" s="160" t="s">
        <v>696</v>
      </c>
      <c r="Q556" s="163">
        <v>30682</v>
      </c>
      <c r="R556" s="160">
        <v>4</v>
      </c>
      <c r="S556" s="169"/>
      <c r="T556" s="169"/>
      <c r="U556" s="160"/>
      <c r="V556" s="160"/>
      <c r="W556" s="160"/>
      <c r="X556" s="161">
        <v>0</v>
      </c>
      <c r="Y556" s="161">
        <v>0</v>
      </c>
      <c r="Z556" s="164" t="s">
        <v>2198</v>
      </c>
      <c r="AA556" s="165">
        <v>2021</v>
      </c>
      <c r="AB556" s="165">
        <v>9</v>
      </c>
      <c r="AC556" s="165">
        <v>21</v>
      </c>
      <c r="AD556" s="170" t="b">
        <f>IF(ISBLANK(GroupMember[[#This Row],[1. Identifiant interne d’exploitation agricole*]]),"",IF(ISERROR(MATCH(GroupMember[[#This Row],[1. Identifiant interne d’exploitation agricole*]],CertifiedCrop[1. Identifiant interne d’exploitation agricole*],0)),FALSE,TRUE))</f>
        <v>1</v>
      </c>
      <c r="AE556" s="170" t="b">
        <f>IF(ISBLANK(GroupMember[[#This Row],[1. Identifiant interne d’exploitation agricole*]]),"",IF(ISERROR(MATCH(GroupMember[[#This Row],[1. Identifiant interne d’exploitation agricole*]],FarmUnit[1. Identifiant interne d’exploitation agricole*],0)),FALSE,TRUE))</f>
        <v>1</v>
      </c>
      <c r="AF556" s="11" t="str">
        <f t="shared" si="32"/>
        <v>WALO ¨PELAGIE</v>
      </c>
      <c r="AG556" s="171" t="str">
        <f t="shared" si="33"/>
        <v>21/9/2021</v>
      </c>
      <c r="AH556" s="59">
        <f t="shared" si="35"/>
        <v>2</v>
      </c>
      <c r="AI556" s="57">
        <f t="shared" si="34"/>
        <v>0</v>
      </c>
    </row>
    <row r="557" spans="1:35" ht="13.5" x14ac:dyDescent="0.25">
      <c r="A557" s="160" t="s">
        <v>2380</v>
      </c>
      <c r="B557" s="160" t="s">
        <v>667</v>
      </c>
      <c r="C557" s="160" t="s">
        <v>2380</v>
      </c>
      <c r="D557" s="160" t="s">
        <v>1619</v>
      </c>
      <c r="E557" s="160" t="s">
        <v>669</v>
      </c>
      <c r="F557" s="160" t="s">
        <v>670</v>
      </c>
      <c r="G557" s="160" t="s">
        <v>671</v>
      </c>
      <c r="H557" s="161">
        <v>4.25</v>
      </c>
      <c r="I557" s="160" t="s">
        <v>3365</v>
      </c>
      <c r="J557" s="160">
        <v>1</v>
      </c>
      <c r="K557" s="161">
        <v>2021</v>
      </c>
      <c r="L557" s="169" t="s">
        <v>2251</v>
      </c>
      <c r="M557" s="169" t="s">
        <v>1782</v>
      </c>
      <c r="N557" s="162" t="s">
        <v>667</v>
      </c>
      <c r="O557" s="160" t="s">
        <v>667</v>
      </c>
      <c r="P557" s="160" t="s">
        <v>675</v>
      </c>
      <c r="Q557" s="163" t="s">
        <v>667</v>
      </c>
      <c r="R557" s="160">
        <v>2</v>
      </c>
      <c r="S557" s="169"/>
      <c r="T557" s="169"/>
      <c r="U557" s="160"/>
      <c r="V557" s="160"/>
      <c r="W557" s="160"/>
      <c r="X557" s="161">
        <v>0</v>
      </c>
      <c r="Y557" s="161">
        <v>0</v>
      </c>
      <c r="Z557" s="164" t="s">
        <v>2198</v>
      </c>
      <c r="AA557" s="165">
        <v>2021</v>
      </c>
      <c r="AB557" s="165">
        <v>9</v>
      </c>
      <c r="AC557" s="165">
        <v>21</v>
      </c>
      <c r="AD557" s="170" t="b">
        <f>IF(ISBLANK(GroupMember[[#This Row],[1. Identifiant interne d’exploitation agricole*]]),"",IF(ISERROR(MATCH(GroupMember[[#This Row],[1. Identifiant interne d’exploitation agricole*]],CertifiedCrop[1. Identifiant interne d’exploitation agricole*],0)),FALSE,TRUE))</f>
        <v>1</v>
      </c>
      <c r="AE557" s="170" t="b">
        <f>IF(ISBLANK(GroupMember[[#This Row],[1. Identifiant interne d’exploitation agricole*]]),"",IF(ISERROR(MATCH(GroupMember[[#This Row],[1. Identifiant interne d’exploitation agricole*]],FarmUnit[1. Identifiant interne d’exploitation agricole*],0)),FALSE,TRUE))</f>
        <v>1</v>
      </c>
      <c r="AF557" s="11" t="str">
        <f t="shared" si="32"/>
        <v>BALE  EMILE</v>
      </c>
      <c r="AG557" s="171" t="str">
        <f t="shared" si="33"/>
        <v>21/9/2021</v>
      </c>
      <c r="AH557" s="59">
        <f t="shared" si="35"/>
        <v>2</v>
      </c>
      <c r="AI557" s="57">
        <f t="shared" si="34"/>
        <v>0</v>
      </c>
    </row>
    <row r="558" spans="1:35" ht="13.5" x14ac:dyDescent="0.25">
      <c r="A558" s="160" t="s">
        <v>2381</v>
      </c>
      <c r="B558" s="160" t="s">
        <v>667</v>
      </c>
      <c r="C558" s="160" t="s">
        <v>2381</v>
      </c>
      <c r="D558" s="160" t="s">
        <v>1619</v>
      </c>
      <c r="E558" s="160" t="s">
        <v>669</v>
      </c>
      <c r="F558" s="160" t="s">
        <v>670</v>
      </c>
      <c r="G558" s="160" t="s">
        <v>671</v>
      </c>
      <c r="H558" s="161">
        <v>4</v>
      </c>
      <c r="I558" s="160" t="s">
        <v>3365</v>
      </c>
      <c r="J558" s="160">
        <v>1</v>
      </c>
      <c r="K558" s="161">
        <v>2021</v>
      </c>
      <c r="L558" s="169" t="s">
        <v>730</v>
      </c>
      <c r="M558" s="169" t="s">
        <v>1180</v>
      </c>
      <c r="N558" s="162" t="s">
        <v>667</v>
      </c>
      <c r="O558" s="160" t="s">
        <v>667</v>
      </c>
      <c r="P558" s="160" t="s">
        <v>675</v>
      </c>
      <c r="Q558" s="163" t="s">
        <v>667</v>
      </c>
      <c r="R558" s="160">
        <v>5</v>
      </c>
      <c r="S558" s="169"/>
      <c r="T558" s="169"/>
      <c r="U558" s="160"/>
      <c r="V558" s="160"/>
      <c r="W558" s="160"/>
      <c r="X558" s="161">
        <v>0</v>
      </c>
      <c r="Y558" s="161">
        <v>0</v>
      </c>
      <c r="Z558" s="164" t="s">
        <v>2198</v>
      </c>
      <c r="AA558" s="165">
        <v>2021</v>
      </c>
      <c r="AB558" s="165">
        <v>10</v>
      </c>
      <c r="AC558" s="165">
        <v>7</v>
      </c>
      <c r="AD558" s="170" t="b">
        <f>IF(ISBLANK(GroupMember[[#This Row],[1. Identifiant interne d’exploitation agricole*]]),"",IF(ISERROR(MATCH(GroupMember[[#This Row],[1. Identifiant interne d’exploitation agricole*]],CertifiedCrop[1. Identifiant interne d’exploitation agricole*],0)),FALSE,TRUE))</f>
        <v>1</v>
      </c>
      <c r="AE558" s="170" t="b">
        <f>IF(ISBLANK(GroupMember[[#This Row],[1. Identifiant interne d’exploitation agricole*]]),"",IF(ISERROR(MATCH(GroupMember[[#This Row],[1. Identifiant interne d’exploitation agricole*]],FarmUnit[1. Identifiant interne d’exploitation agricole*],0)),FALSE,TRUE))</f>
        <v>1</v>
      </c>
      <c r="AF558" s="11" t="str">
        <f t="shared" si="32"/>
        <v>DROH RICHARD</v>
      </c>
      <c r="AG558" s="171" t="str">
        <f t="shared" si="33"/>
        <v>7/10/2021</v>
      </c>
      <c r="AH558" s="59">
        <f t="shared" si="35"/>
        <v>4</v>
      </c>
      <c r="AI558" s="57">
        <f t="shared" si="34"/>
        <v>0</v>
      </c>
    </row>
    <row r="559" spans="1:35" ht="13.5" x14ac:dyDescent="0.25">
      <c r="A559" s="160" t="s">
        <v>2382</v>
      </c>
      <c r="B559" s="160" t="s">
        <v>667</v>
      </c>
      <c r="C559" s="160" t="s">
        <v>2382</v>
      </c>
      <c r="D559" s="160" t="s">
        <v>1619</v>
      </c>
      <c r="E559" s="160" t="s">
        <v>669</v>
      </c>
      <c r="F559" s="160" t="s">
        <v>670</v>
      </c>
      <c r="G559" s="160" t="s">
        <v>671</v>
      </c>
      <c r="H559" s="161">
        <v>2</v>
      </c>
      <c r="I559" s="160" t="s">
        <v>3365</v>
      </c>
      <c r="J559" s="160">
        <v>1</v>
      </c>
      <c r="K559" s="161">
        <v>2021</v>
      </c>
      <c r="L559" s="169" t="s">
        <v>2383</v>
      </c>
      <c r="M559" s="169" t="s">
        <v>2384</v>
      </c>
      <c r="N559" s="162" t="s">
        <v>667</v>
      </c>
      <c r="O559" s="160" t="s">
        <v>667</v>
      </c>
      <c r="P559" s="160" t="s">
        <v>675</v>
      </c>
      <c r="Q559" s="163" t="s">
        <v>667</v>
      </c>
      <c r="R559" s="160">
        <v>1</v>
      </c>
      <c r="S559" s="169"/>
      <c r="T559" s="169"/>
      <c r="U559" s="160"/>
      <c r="V559" s="160"/>
      <c r="W559" s="160"/>
      <c r="X559" s="161">
        <v>0</v>
      </c>
      <c r="Y559" s="161">
        <v>0</v>
      </c>
      <c r="Z559" s="164" t="s">
        <v>2198</v>
      </c>
      <c r="AA559" s="165">
        <v>2021</v>
      </c>
      <c r="AB559" s="165">
        <v>10</v>
      </c>
      <c r="AC559" s="165">
        <v>7</v>
      </c>
      <c r="AD559" s="170" t="b">
        <f>IF(ISBLANK(GroupMember[[#This Row],[1. Identifiant interne d’exploitation agricole*]]),"",IF(ISERROR(MATCH(GroupMember[[#This Row],[1. Identifiant interne d’exploitation agricole*]],CertifiedCrop[1. Identifiant interne d’exploitation agricole*],0)),FALSE,TRUE))</f>
        <v>1</v>
      </c>
      <c r="AE559" s="170" t="b">
        <f>IF(ISBLANK(GroupMember[[#This Row],[1. Identifiant interne d’exploitation agricole*]]),"",IF(ISERROR(MATCH(GroupMember[[#This Row],[1. Identifiant interne d’exploitation agricole*]],FarmUnit[1. Identifiant interne d’exploitation agricole*],0)),FALSE,TRUE))</f>
        <v>1</v>
      </c>
      <c r="AF559" s="11" t="str">
        <f t="shared" si="32"/>
        <v>LEGNON DARIUS</v>
      </c>
      <c r="AG559" s="171" t="str">
        <f t="shared" si="33"/>
        <v>7/10/2021</v>
      </c>
      <c r="AH559" s="59">
        <f t="shared" si="35"/>
        <v>4</v>
      </c>
      <c r="AI559" s="57">
        <f t="shared" si="34"/>
        <v>0</v>
      </c>
    </row>
    <row r="560" spans="1:35" ht="13.5" x14ac:dyDescent="0.25">
      <c r="A560" s="160" t="s">
        <v>2385</v>
      </c>
      <c r="B560" s="160" t="s">
        <v>667</v>
      </c>
      <c r="C560" s="160" t="s">
        <v>2385</v>
      </c>
      <c r="D560" s="160" t="s">
        <v>1619</v>
      </c>
      <c r="E560" s="160" t="s">
        <v>669</v>
      </c>
      <c r="F560" s="160" t="s">
        <v>670</v>
      </c>
      <c r="G560" s="160" t="s">
        <v>671</v>
      </c>
      <c r="H560" s="161">
        <v>2.35</v>
      </c>
      <c r="I560" s="160" t="s">
        <v>3365</v>
      </c>
      <c r="J560" s="160">
        <v>1</v>
      </c>
      <c r="K560" s="161">
        <v>2021</v>
      </c>
      <c r="L560" s="169" t="s">
        <v>1669</v>
      </c>
      <c r="M560" s="169" t="s">
        <v>2386</v>
      </c>
      <c r="N560" s="162" t="s">
        <v>667</v>
      </c>
      <c r="O560" s="160" t="s">
        <v>667</v>
      </c>
      <c r="P560" s="160" t="s">
        <v>675</v>
      </c>
      <c r="Q560" s="163" t="s">
        <v>667</v>
      </c>
      <c r="R560" s="160">
        <v>1</v>
      </c>
      <c r="S560" s="169"/>
      <c r="T560" s="169"/>
      <c r="U560" s="160"/>
      <c r="V560" s="160"/>
      <c r="W560" s="160"/>
      <c r="X560" s="161">
        <v>0</v>
      </c>
      <c r="Y560" s="161">
        <v>0</v>
      </c>
      <c r="Z560" s="164" t="s">
        <v>2198</v>
      </c>
      <c r="AA560" s="165">
        <v>2021</v>
      </c>
      <c r="AB560" s="165">
        <v>10</v>
      </c>
      <c r="AC560" s="165">
        <v>7</v>
      </c>
      <c r="AD560" s="170" t="b">
        <f>IF(ISBLANK(GroupMember[[#This Row],[1. Identifiant interne d’exploitation agricole*]]),"",IF(ISERROR(MATCH(GroupMember[[#This Row],[1. Identifiant interne d’exploitation agricole*]],CertifiedCrop[1. Identifiant interne d’exploitation agricole*],0)),FALSE,TRUE))</f>
        <v>1</v>
      </c>
      <c r="AE560" s="170" t="b">
        <f>IF(ISBLANK(GroupMember[[#This Row],[1. Identifiant interne d’exploitation agricole*]]),"",IF(ISERROR(MATCH(GroupMember[[#This Row],[1. Identifiant interne d’exploitation agricole*]],FarmUnit[1. Identifiant interne d’exploitation agricole*],0)),FALSE,TRUE))</f>
        <v>1</v>
      </c>
      <c r="AF560" s="11" t="str">
        <f t="shared" si="32"/>
        <v>DOUHO MEDARD</v>
      </c>
      <c r="AG560" s="171" t="str">
        <f t="shared" si="33"/>
        <v>7/10/2021</v>
      </c>
      <c r="AH560" s="59">
        <f t="shared" si="35"/>
        <v>4</v>
      </c>
      <c r="AI560" s="57">
        <f t="shared" si="34"/>
        <v>0</v>
      </c>
    </row>
    <row r="561" spans="1:35" ht="13.5" x14ac:dyDescent="0.25">
      <c r="A561" s="160" t="s">
        <v>2387</v>
      </c>
      <c r="B561" s="160" t="s">
        <v>667</v>
      </c>
      <c r="C561" s="160" t="s">
        <v>2387</v>
      </c>
      <c r="D561" s="160" t="s">
        <v>1619</v>
      </c>
      <c r="E561" s="160" t="s">
        <v>669</v>
      </c>
      <c r="F561" s="160" t="s">
        <v>670</v>
      </c>
      <c r="G561" s="160" t="s">
        <v>671</v>
      </c>
      <c r="H561" s="161">
        <v>4</v>
      </c>
      <c r="I561" s="160" t="s">
        <v>3365</v>
      </c>
      <c r="J561" s="160">
        <v>1</v>
      </c>
      <c r="K561" s="161">
        <v>2021</v>
      </c>
      <c r="L561" s="169" t="s">
        <v>2388</v>
      </c>
      <c r="M561" s="169" t="s">
        <v>982</v>
      </c>
      <c r="N561" s="162" t="s">
        <v>667</v>
      </c>
      <c r="O561" s="160" t="s">
        <v>667</v>
      </c>
      <c r="P561" s="160" t="s">
        <v>675</v>
      </c>
      <c r="Q561" s="163" t="s">
        <v>667</v>
      </c>
      <c r="R561" s="160">
        <v>3</v>
      </c>
      <c r="S561" s="169"/>
      <c r="T561" s="169"/>
      <c r="U561" s="160"/>
      <c r="V561" s="160"/>
      <c r="W561" s="160"/>
      <c r="X561" s="161">
        <v>0</v>
      </c>
      <c r="Y561" s="161">
        <v>0</v>
      </c>
      <c r="Z561" s="164" t="s">
        <v>2198</v>
      </c>
      <c r="AA561" s="165">
        <v>2021</v>
      </c>
      <c r="AB561" s="165">
        <v>10</v>
      </c>
      <c r="AC561" s="165">
        <v>5</v>
      </c>
      <c r="AD561" s="170" t="b">
        <f>IF(ISBLANK(GroupMember[[#This Row],[1. Identifiant interne d’exploitation agricole*]]),"",IF(ISERROR(MATCH(GroupMember[[#This Row],[1. Identifiant interne d’exploitation agricole*]],CertifiedCrop[1. Identifiant interne d’exploitation agricole*],0)),FALSE,TRUE))</f>
        <v>1</v>
      </c>
      <c r="AE561" s="170" t="b">
        <f>IF(ISBLANK(GroupMember[[#This Row],[1. Identifiant interne d’exploitation agricole*]]),"",IF(ISERROR(MATCH(GroupMember[[#This Row],[1. Identifiant interne d’exploitation agricole*]],FarmUnit[1. Identifiant interne d’exploitation agricole*],0)),FALSE,TRUE))</f>
        <v>1</v>
      </c>
      <c r="AF561" s="11" t="str">
        <f t="shared" si="32"/>
        <v>MAGNAN  GONDO</v>
      </c>
      <c r="AG561" s="171" t="str">
        <f t="shared" si="33"/>
        <v>5/10/2021</v>
      </c>
      <c r="AH561" s="59">
        <f t="shared" si="35"/>
        <v>2</v>
      </c>
      <c r="AI561" s="57">
        <f t="shared" si="34"/>
        <v>0</v>
      </c>
    </row>
    <row r="562" spans="1:35" ht="13.5" x14ac:dyDescent="0.25">
      <c r="A562" s="160" t="s">
        <v>2389</v>
      </c>
      <c r="B562" s="160" t="s">
        <v>667</v>
      </c>
      <c r="C562" s="160" t="s">
        <v>2389</v>
      </c>
      <c r="D562" s="160" t="s">
        <v>1619</v>
      </c>
      <c r="E562" s="160" t="s">
        <v>669</v>
      </c>
      <c r="F562" s="160" t="s">
        <v>670</v>
      </c>
      <c r="G562" s="160" t="s">
        <v>671</v>
      </c>
      <c r="H562" s="161">
        <v>4</v>
      </c>
      <c r="I562" s="160" t="s">
        <v>3365</v>
      </c>
      <c r="J562" s="160">
        <v>1</v>
      </c>
      <c r="K562" s="161">
        <v>2021</v>
      </c>
      <c r="L562" s="169" t="s">
        <v>1439</v>
      </c>
      <c r="M562" s="169" t="s">
        <v>1145</v>
      </c>
      <c r="N562" s="162" t="s">
        <v>667</v>
      </c>
      <c r="O562" s="160" t="s">
        <v>667</v>
      </c>
      <c r="P562" s="160" t="s">
        <v>675</v>
      </c>
      <c r="Q562" s="163" t="s">
        <v>667</v>
      </c>
      <c r="R562" s="160">
        <v>1</v>
      </c>
      <c r="S562" s="169"/>
      <c r="T562" s="169"/>
      <c r="U562" s="160"/>
      <c r="V562" s="160"/>
      <c r="W562" s="160"/>
      <c r="X562" s="161">
        <v>0</v>
      </c>
      <c r="Y562" s="161">
        <v>0</v>
      </c>
      <c r="Z562" s="164" t="s">
        <v>2198</v>
      </c>
      <c r="AA562" s="165">
        <v>2021</v>
      </c>
      <c r="AB562" s="165">
        <v>10</v>
      </c>
      <c r="AC562" s="165">
        <v>8</v>
      </c>
      <c r="AD562" s="170" t="b">
        <f>IF(ISBLANK(GroupMember[[#This Row],[1. Identifiant interne d’exploitation agricole*]]),"",IF(ISERROR(MATCH(GroupMember[[#This Row],[1. Identifiant interne d’exploitation agricole*]],CertifiedCrop[1. Identifiant interne d’exploitation agricole*],0)),FALSE,TRUE))</f>
        <v>1</v>
      </c>
      <c r="AE562" s="170" t="b">
        <f>IF(ISBLANK(GroupMember[[#This Row],[1. Identifiant interne d’exploitation agricole*]]),"",IF(ISERROR(MATCH(GroupMember[[#This Row],[1. Identifiant interne d’exploitation agricole*]],FarmUnit[1. Identifiant interne d’exploitation agricole*],0)),FALSE,TRUE))</f>
        <v>1</v>
      </c>
      <c r="AF562" s="11" t="str">
        <f t="shared" si="32"/>
        <v>KPAN  SAHI</v>
      </c>
      <c r="AG562" s="171" t="str">
        <f t="shared" si="33"/>
        <v>8/10/2021</v>
      </c>
      <c r="AH562" s="59">
        <f t="shared" si="35"/>
        <v>6</v>
      </c>
      <c r="AI562" s="57">
        <f t="shared" si="34"/>
        <v>0</v>
      </c>
    </row>
    <row r="563" spans="1:35" ht="13.5" x14ac:dyDescent="0.25">
      <c r="A563" s="160" t="s">
        <v>2390</v>
      </c>
      <c r="B563" s="160" t="s">
        <v>667</v>
      </c>
      <c r="C563" s="160" t="s">
        <v>2390</v>
      </c>
      <c r="D563" s="160" t="s">
        <v>1619</v>
      </c>
      <c r="E563" s="160" t="s">
        <v>669</v>
      </c>
      <c r="F563" s="160" t="s">
        <v>670</v>
      </c>
      <c r="G563" s="160" t="s">
        <v>671</v>
      </c>
      <c r="H563" s="161">
        <v>4</v>
      </c>
      <c r="I563" s="160" t="s">
        <v>3365</v>
      </c>
      <c r="J563" s="160">
        <v>1</v>
      </c>
      <c r="K563" s="161">
        <v>2021</v>
      </c>
      <c r="L563" s="169" t="s">
        <v>2391</v>
      </c>
      <c r="M563" s="169" t="s">
        <v>867</v>
      </c>
      <c r="N563" s="162" t="s">
        <v>667</v>
      </c>
      <c r="O563" s="160" t="s">
        <v>667</v>
      </c>
      <c r="P563" s="160" t="s">
        <v>675</v>
      </c>
      <c r="Q563" s="163" t="s">
        <v>667</v>
      </c>
      <c r="R563" s="160">
        <v>6</v>
      </c>
      <c r="S563" s="169"/>
      <c r="T563" s="169"/>
      <c r="U563" s="160"/>
      <c r="V563" s="160"/>
      <c r="W563" s="160"/>
      <c r="X563" s="161">
        <v>0</v>
      </c>
      <c r="Y563" s="161">
        <v>0</v>
      </c>
      <c r="Z563" s="164" t="s">
        <v>2198</v>
      </c>
      <c r="AA563" s="165">
        <v>2021</v>
      </c>
      <c r="AB563" s="165">
        <v>10</v>
      </c>
      <c r="AC563" s="165">
        <v>8</v>
      </c>
      <c r="AD563" s="170" t="b">
        <f>IF(ISBLANK(GroupMember[[#This Row],[1. Identifiant interne d’exploitation agricole*]]),"",IF(ISERROR(MATCH(GroupMember[[#This Row],[1. Identifiant interne d’exploitation agricole*]],CertifiedCrop[1. Identifiant interne d’exploitation agricole*],0)),FALSE,TRUE))</f>
        <v>1</v>
      </c>
      <c r="AE563" s="170" t="b">
        <f>IF(ISBLANK(GroupMember[[#This Row],[1. Identifiant interne d’exploitation agricole*]]),"",IF(ISERROR(MATCH(GroupMember[[#This Row],[1. Identifiant interne d’exploitation agricole*]],FarmUnit[1. Identifiant interne d’exploitation agricole*],0)),FALSE,TRUE))</f>
        <v>1</v>
      </c>
      <c r="AF563" s="11" t="str">
        <f t="shared" ref="AF563:AF626" si="36">IFERROR(CONCATENATE(L563," ",M563),"")</f>
        <v>GALOU SIMPLICE</v>
      </c>
      <c r="AG563" s="171" t="str">
        <f t="shared" ref="AG563:AG626" si="37">CONCATENATE(AC563,"/",AB563,"/",AA563)</f>
        <v>8/10/2021</v>
      </c>
      <c r="AH563" s="59">
        <f t="shared" si="35"/>
        <v>6</v>
      </c>
      <c r="AI563" s="57">
        <f t="shared" ref="AI563:AI626" si="38">IF((X563+Y563/12)&lt;0,"",(X563+Y563/12))</f>
        <v>0</v>
      </c>
    </row>
    <row r="564" spans="1:35" ht="13.5" x14ac:dyDescent="0.25">
      <c r="A564" s="160" t="s">
        <v>2392</v>
      </c>
      <c r="B564" s="160" t="s">
        <v>667</v>
      </c>
      <c r="C564" s="160" t="s">
        <v>2392</v>
      </c>
      <c r="D564" s="160" t="s">
        <v>1619</v>
      </c>
      <c r="E564" s="160" t="s">
        <v>669</v>
      </c>
      <c r="F564" s="160" t="s">
        <v>670</v>
      </c>
      <c r="G564" s="160" t="s">
        <v>671</v>
      </c>
      <c r="H564" s="161">
        <v>3</v>
      </c>
      <c r="I564" s="160" t="s">
        <v>3365</v>
      </c>
      <c r="J564" s="160">
        <v>1</v>
      </c>
      <c r="K564" s="161">
        <v>2021</v>
      </c>
      <c r="L564" s="169" t="s">
        <v>2393</v>
      </c>
      <c r="M564" s="169" t="s">
        <v>1342</v>
      </c>
      <c r="N564" s="162" t="s">
        <v>2394</v>
      </c>
      <c r="O564" s="160" t="s">
        <v>667</v>
      </c>
      <c r="P564" s="160" t="s">
        <v>675</v>
      </c>
      <c r="Q564" s="163">
        <v>33218</v>
      </c>
      <c r="R564" s="160">
        <v>4</v>
      </c>
      <c r="S564" s="169"/>
      <c r="T564" s="169"/>
      <c r="U564" s="160"/>
      <c r="V564" s="160"/>
      <c r="W564" s="160"/>
      <c r="X564" s="161">
        <v>0</v>
      </c>
      <c r="Y564" s="161">
        <v>0</v>
      </c>
      <c r="Z564" s="164" t="s">
        <v>2198</v>
      </c>
      <c r="AA564" s="165">
        <v>2021</v>
      </c>
      <c r="AB564" s="165">
        <v>10</v>
      </c>
      <c r="AC564" s="165">
        <v>30</v>
      </c>
      <c r="AD564" s="170" t="b">
        <f>IF(ISBLANK(GroupMember[[#This Row],[1. Identifiant interne d’exploitation agricole*]]),"",IF(ISERROR(MATCH(GroupMember[[#This Row],[1. Identifiant interne d’exploitation agricole*]],CertifiedCrop[1. Identifiant interne d’exploitation agricole*],0)),FALSE,TRUE))</f>
        <v>1</v>
      </c>
      <c r="AE564" s="170" t="b">
        <f>IF(ISBLANK(GroupMember[[#This Row],[1. Identifiant interne d’exploitation agricole*]]),"",IF(ISERROR(MATCH(GroupMember[[#This Row],[1. Identifiant interne d’exploitation agricole*]],FarmUnit[1. Identifiant interne d’exploitation agricole*],0)),FALSE,TRUE))</f>
        <v>1</v>
      </c>
      <c r="AF564" s="11" t="str">
        <f t="shared" si="36"/>
        <v>LOUTY TOURE</v>
      </c>
      <c r="AG564" s="171" t="str">
        <f t="shared" si="37"/>
        <v>30/10/2021</v>
      </c>
      <c r="AH564" s="59">
        <f t="shared" si="35"/>
        <v>2</v>
      </c>
      <c r="AI564" s="57">
        <f t="shared" si="38"/>
        <v>0</v>
      </c>
    </row>
    <row r="565" spans="1:35" ht="13.5" x14ac:dyDescent="0.25">
      <c r="A565" s="160" t="s">
        <v>2395</v>
      </c>
      <c r="B565" s="160" t="s">
        <v>667</v>
      </c>
      <c r="C565" s="160" t="s">
        <v>2395</v>
      </c>
      <c r="D565" s="160" t="s">
        <v>1619</v>
      </c>
      <c r="E565" s="160" t="s">
        <v>669</v>
      </c>
      <c r="F565" s="160" t="s">
        <v>670</v>
      </c>
      <c r="G565" s="160" t="s">
        <v>671</v>
      </c>
      <c r="H565" s="161">
        <v>4</v>
      </c>
      <c r="I565" s="160" t="s">
        <v>3365</v>
      </c>
      <c r="J565" s="160">
        <v>1</v>
      </c>
      <c r="K565" s="161">
        <v>2021</v>
      </c>
      <c r="L565" s="169" t="s">
        <v>1291</v>
      </c>
      <c r="M565" s="169" t="s">
        <v>2396</v>
      </c>
      <c r="N565" s="162" t="s">
        <v>667</v>
      </c>
      <c r="O565" s="160" t="s">
        <v>667</v>
      </c>
      <c r="P565" s="160" t="s">
        <v>675</v>
      </c>
      <c r="Q565" s="163" t="s">
        <v>667</v>
      </c>
      <c r="R565" s="160">
        <v>3</v>
      </c>
      <c r="S565" s="169"/>
      <c r="T565" s="169"/>
      <c r="U565" s="160"/>
      <c r="V565" s="160"/>
      <c r="W565" s="160"/>
      <c r="X565" s="161">
        <v>0</v>
      </c>
      <c r="Y565" s="161">
        <v>0</v>
      </c>
      <c r="Z565" s="164" t="s">
        <v>2198</v>
      </c>
      <c r="AA565" s="165">
        <v>2021</v>
      </c>
      <c r="AB565" s="165">
        <v>10</v>
      </c>
      <c r="AC565" s="165">
        <v>30</v>
      </c>
      <c r="AD565" s="170" t="b">
        <f>IF(ISBLANK(GroupMember[[#This Row],[1. Identifiant interne d’exploitation agricole*]]),"",IF(ISERROR(MATCH(GroupMember[[#This Row],[1. Identifiant interne d’exploitation agricole*]],CertifiedCrop[1. Identifiant interne d’exploitation agricole*],0)),FALSE,TRUE))</f>
        <v>1</v>
      </c>
      <c r="AE565" s="170" t="b">
        <f>IF(ISBLANK(GroupMember[[#This Row],[1. Identifiant interne d’exploitation agricole*]]),"",IF(ISERROR(MATCH(GroupMember[[#This Row],[1. Identifiant interne d’exploitation agricole*]],FarmUnit[1. Identifiant interne d’exploitation agricole*],0)),FALSE,TRUE))</f>
        <v>1</v>
      </c>
      <c r="AF565" s="11" t="str">
        <f t="shared" si="36"/>
        <v>GUELY VENANCE</v>
      </c>
      <c r="AG565" s="171" t="str">
        <f t="shared" si="37"/>
        <v>30/10/2021</v>
      </c>
      <c r="AH565" s="59">
        <f t="shared" si="35"/>
        <v>2</v>
      </c>
      <c r="AI565" s="57">
        <f t="shared" si="38"/>
        <v>0</v>
      </c>
    </row>
    <row r="566" spans="1:35" ht="13.5" x14ac:dyDescent="0.25">
      <c r="A566" s="160" t="s">
        <v>2397</v>
      </c>
      <c r="B566" s="160" t="s">
        <v>667</v>
      </c>
      <c r="C566" s="160" t="s">
        <v>2397</v>
      </c>
      <c r="D566" s="160" t="s">
        <v>1566</v>
      </c>
      <c r="E566" s="160" t="s">
        <v>669</v>
      </c>
      <c r="F566" s="160" t="s">
        <v>670</v>
      </c>
      <c r="G566" s="160" t="s">
        <v>671</v>
      </c>
      <c r="H566" s="161">
        <v>4</v>
      </c>
      <c r="I566" s="160" t="s">
        <v>3365</v>
      </c>
      <c r="J566" s="160">
        <v>1</v>
      </c>
      <c r="K566" s="161">
        <v>2021</v>
      </c>
      <c r="L566" s="169" t="s">
        <v>2398</v>
      </c>
      <c r="M566" s="169" t="s">
        <v>1659</v>
      </c>
      <c r="N566" s="162" t="s">
        <v>667</v>
      </c>
      <c r="O566" s="160" t="s">
        <v>667</v>
      </c>
      <c r="P566" s="160" t="s">
        <v>675</v>
      </c>
      <c r="Q566" s="163" t="s">
        <v>667</v>
      </c>
      <c r="R566" s="160">
        <v>4</v>
      </c>
      <c r="S566" s="169"/>
      <c r="T566" s="169"/>
      <c r="U566" s="160"/>
      <c r="V566" s="160"/>
      <c r="W566" s="160"/>
      <c r="X566" s="161">
        <v>0</v>
      </c>
      <c r="Y566" s="161">
        <v>0</v>
      </c>
      <c r="Z566" s="164" t="s">
        <v>2198</v>
      </c>
      <c r="AA566" s="165">
        <v>2021</v>
      </c>
      <c r="AB566" s="165">
        <v>10</v>
      </c>
      <c r="AC566" s="165">
        <v>8</v>
      </c>
      <c r="AD566" s="170" t="b">
        <f>IF(ISBLANK(GroupMember[[#This Row],[1. Identifiant interne d’exploitation agricole*]]),"",IF(ISERROR(MATCH(GroupMember[[#This Row],[1. Identifiant interne d’exploitation agricole*]],CertifiedCrop[1. Identifiant interne d’exploitation agricole*],0)),FALSE,TRUE))</f>
        <v>1</v>
      </c>
      <c r="AE566" s="170" t="b">
        <f>IF(ISBLANK(GroupMember[[#This Row],[1. Identifiant interne d’exploitation agricole*]]),"",IF(ISERROR(MATCH(GroupMember[[#This Row],[1. Identifiant interne d’exploitation agricole*]],FarmUnit[1. Identifiant interne d’exploitation agricole*],0)),FALSE,TRUE))</f>
        <v>1</v>
      </c>
      <c r="AF566" s="11" t="str">
        <f t="shared" si="36"/>
        <v>GBANGA  TIA JEAN</v>
      </c>
      <c r="AG566" s="171" t="str">
        <f t="shared" si="37"/>
        <v>8/10/2021</v>
      </c>
      <c r="AH566" s="59">
        <f t="shared" si="35"/>
        <v>6</v>
      </c>
      <c r="AI566" s="57">
        <f t="shared" si="38"/>
        <v>0</v>
      </c>
    </row>
    <row r="567" spans="1:35" ht="13.5" x14ac:dyDescent="0.25">
      <c r="A567" s="160" t="s">
        <v>2399</v>
      </c>
      <c r="B567" s="160" t="s">
        <v>667</v>
      </c>
      <c r="C567" s="160" t="s">
        <v>2399</v>
      </c>
      <c r="D567" s="160" t="s">
        <v>2400</v>
      </c>
      <c r="E567" s="160" t="s">
        <v>669</v>
      </c>
      <c r="F567" s="160" t="s">
        <v>670</v>
      </c>
      <c r="G567" s="160" t="s">
        <v>671</v>
      </c>
      <c r="H567" s="161">
        <v>5</v>
      </c>
      <c r="I567" s="160" t="s">
        <v>3365</v>
      </c>
      <c r="J567" s="160">
        <v>1</v>
      </c>
      <c r="K567" s="161">
        <v>2021</v>
      </c>
      <c r="L567" s="169" t="s">
        <v>1324</v>
      </c>
      <c r="M567" s="169" t="s">
        <v>2401</v>
      </c>
      <c r="N567" s="162" t="s">
        <v>667</v>
      </c>
      <c r="O567" s="160" t="s">
        <v>667</v>
      </c>
      <c r="P567" s="160" t="s">
        <v>675</v>
      </c>
      <c r="Q567" s="163" t="s">
        <v>667</v>
      </c>
      <c r="R567" s="160">
        <v>4</v>
      </c>
      <c r="S567" s="169"/>
      <c r="T567" s="169"/>
      <c r="U567" s="160"/>
      <c r="V567" s="160"/>
      <c r="W567" s="160"/>
      <c r="X567" s="161">
        <v>0</v>
      </c>
      <c r="Y567" s="161">
        <v>0</v>
      </c>
      <c r="Z567" s="164" t="s">
        <v>2198</v>
      </c>
      <c r="AA567" s="165">
        <v>2021</v>
      </c>
      <c r="AB567" s="165">
        <v>10</v>
      </c>
      <c r="AC567" s="165">
        <v>8</v>
      </c>
      <c r="AD567" s="170" t="b">
        <f>IF(ISBLANK(GroupMember[[#This Row],[1. Identifiant interne d’exploitation agricole*]]),"",IF(ISERROR(MATCH(GroupMember[[#This Row],[1. Identifiant interne d’exploitation agricole*]],CertifiedCrop[1. Identifiant interne d’exploitation agricole*],0)),FALSE,TRUE))</f>
        <v>1</v>
      </c>
      <c r="AE567" s="170" t="b">
        <f>IF(ISBLANK(GroupMember[[#This Row],[1. Identifiant interne d’exploitation agricole*]]),"",IF(ISERROR(MATCH(GroupMember[[#This Row],[1. Identifiant interne d’exploitation agricole*]],FarmUnit[1. Identifiant interne d’exploitation agricole*],0)),FALSE,TRUE))</f>
        <v>1</v>
      </c>
      <c r="AF567" s="11" t="str">
        <f t="shared" si="36"/>
        <v>ZOH BOUH FERDINAND</v>
      </c>
      <c r="AG567" s="171" t="str">
        <f t="shared" si="37"/>
        <v>8/10/2021</v>
      </c>
      <c r="AH567" s="59">
        <f t="shared" si="35"/>
        <v>6</v>
      </c>
      <c r="AI567" s="57">
        <f t="shared" si="38"/>
        <v>0</v>
      </c>
    </row>
    <row r="568" spans="1:35" ht="13.5" x14ac:dyDescent="0.25">
      <c r="A568" s="160" t="s">
        <v>2402</v>
      </c>
      <c r="B568" s="160" t="s">
        <v>667</v>
      </c>
      <c r="C568" s="160" t="s">
        <v>2402</v>
      </c>
      <c r="D568" s="160" t="s">
        <v>2400</v>
      </c>
      <c r="E568" s="160" t="s">
        <v>669</v>
      </c>
      <c r="F568" s="160" t="s">
        <v>670</v>
      </c>
      <c r="G568" s="160" t="s">
        <v>671</v>
      </c>
      <c r="H568" s="161">
        <v>6</v>
      </c>
      <c r="I568" s="160" t="s">
        <v>3365</v>
      </c>
      <c r="J568" s="160">
        <v>1</v>
      </c>
      <c r="K568" s="161">
        <v>2021</v>
      </c>
      <c r="L568" s="169" t="s">
        <v>2403</v>
      </c>
      <c r="M568" s="169" t="s">
        <v>2404</v>
      </c>
      <c r="N568" s="162" t="s">
        <v>2405</v>
      </c>
      <c r="O568" s="160" t="s">
        <v>2406</v>
      </c>
      <c r="P568" s="160" t="s">
        <v>675</v>
      </c>
      <c r="Q568" s="163" t="s">
        <v>667</v>
      </c>
      <c r="R568" s="160">
        <v>3</v>
      </c>
      <c r="S568" s="169"/>
      <c r="T568" s="169"/>
      <c r="U568" s="160"/>
      <c r="V568" s="160"/>
      <c r="W568" s="160"/>
      <c r="X568" s="161">
        <v>0</v>
      </c>
      <c r="Y568" s="161">
        <v>0</v>
      </c>
      <c r="Z568" s="164" t="s">
        <v>2198</v>
      </c>
      <c r="AA568" s="165">
        <v>2021</v>
      </c>
      <c r="AB568" s="165">
        <v>10</v>
      </c>
      <c r="AC568" s="165">
        <v>9</v>
      </c>
      <c r="AD568" s="170" t="b">
        <f>IF(ISBLANK(GroupMember[[#This Row],[1. Identifiant interne d’exploitation agricole*]]),"",IF(ISERROR(MATCH(GroupMember[[#This Row],[1. Identifiant interne d’exploitation agricole*]],CertifiedCrop[1. Identifiant interne d’exploitation agricole*],0)),FALSE,TRUE))</f>
        <v>1</v>
      </c>
      <c r="AE568" s="170" t="b">
        <f>IF(ISBLANK(GroupMember[[#This Row],[1. Identifiant interne d’exploitation agricole*]]),"",IF(ISERROR(MATCH(GroupMember[[#This Row],[1. Identifiant interne d’exploitation agricole*]],FarmUnit[1. Identifiant interne d’exploitation agricole*],0)),FALSE,TRUE))</f>
        <v>1</v>
      </c>
      <c r="AF568" s="11" t="str">
        <f t="shared" si="36"/>
        <v>SEU  KPAN ZEPHIRIN</v>
      </c>
      <c r="AG568" s="171" t="str">
        <f t="shared" si="37"/>
        <v>9/10/2021</v>
      </c>
      <c r="AH568" s="59">
        <f t="shared" si="35"/>
        <v>3</v>
      </c>
      <c r="AI568" s="57">
        <f t="shared" si="38"/>
        <v>0</v>
      </c>
    </row>
    <row r="569" spans="1:35" ht="13.5" x14ac:dyDescent="0.25">
      <c r="A569" s="160" t="s">
        <v>2407</v>
      </c>
      <c r="B569" s="160" t="s">
        <v>667</v>
      </c>
      <c r="C569" s="160" t="s">
        <v>2407</v>
      </c>
      <c r="D569" s="160" t="s">
        <v>2400</v>
      </c>
      <c r="E569" s="160" t="s">
        <v>669</v>
      </c>
      <c r="F569" s="160" t="s">
        <v>670</v>
      </c>
      <c r="G569" s="160" t="s">
        <v>671</v>
      </c>
      <c r="H569" s="161">
        <v>2</v>
      </c>
      <c r="I569" s="160" t="s">
        <v>3365</v>
      </c>
      <c r="J569" s="160">
        <v>1</v>
      </c>
      <c r="K569" s="161">
        <v>2021</v>
      </c>
      <c r="L569" s="169" t="s">
        <v>1669</v>
      </c>
      <c r="M569" s="169" t="s">
        <v>2408</v>
      </c>
      <c r="N569" s="162" t="s">
        <v>2409</v>
      </c>
      <c r="O569" s="160" t="s">
        <v>2410</v>
      </c>
      <c r="P569" s="160" t="s">
        <v>675</v>
      </c>
      <c r="Q569" s="163">
        <v>28856</v>
      </c>
      <c r="R569" s="160">
        <v>2</v>
      </c>
      <c r="S569" s="169"/>
      <c r="T569" s="169"/>
      <c r="U569" s="160"/>
      <c r="V569" s="160"/>
      <c r="W569" s="160"/>
      <c r="X569" s="161">
        <v>0</v>
      </c>
      <c r="Y569" s="161">
        <v>0</v>
      </c>
      <c r="Z569" s="164" t="s">
        <v>2198</v>
      </c>
      <c r="AA569" s="165">
        <v>2021</v>
      </c>
      <c r="AB569" s="165">
        <v>10</v>
      </c>
      <c r="AC569" s="165">
        <v>9</v>
      </c>
      <c r="AD569" s="170" t="b">
        <f>IF(ISBLANK(GroupMember[[#This Row],[1. Identifiant interne d’exploitation agricole*]]),"",IF(ISERROR(MATCH(GroupMember[[#This Row],[1. Identifiant interne d’exploitation agricole*]],CertifiedCrop[1. Identifiant interne d’exploitation agricole*],0)),FALSE,TRUE))</f>
        <v>1</v>
      </c>
      <c r="AE569" s="170" t="b">
        <f>IF(ISBLANK(GroupMember[[#This Row],[1. Identifiant interne d’exploitation agricole*]]),"",IF(ISERROR(MATCH(GroupMember[[#This Row],[1. Identifiant interne d’exploitation agricole*]],FarmUnit[1. Identifiant interne d’exploitation agricole*],0)),FALSE,TRUE))</f>
        <v>1</v>
      </c>
      <c r="AF569" s="11" t="str">
        <f t="shared" si="36"/>
        <v>DOUHO GAHO ROGER</v>
      </c>
      <c r="AG569" s="171" t="str">
        <f t="shared" si="37"/>
        <v>9/10/2021</v>
      </c>
      <c r="AH569" s="59">
        <f t="shared" si="35"/>
        <v>3</v>
      </c>
      <c r="AI569" s="57">
        <f t="shared" si="38"/>
        <v>0</v>
      </c>
    </row>
    <row r="570" spans="1:35" ht="13.5" x14ac:dyDescent="0.25">
      <c r="A570" s="160" t="s">
        <v>2411</v>
      </c>
      <c r="B570" s="160" t="s">
        <v>667</v>
      </c>
      <c r="C570" s="160" t="s">
        <v>2411</v>
      </c>
      <c r="D570" s="160" t="s">
        <v>2400</v>
      </c>
      <c r="E570" s="160" t="s">
        <v>669</v>
      </c>
      <c r="F570" s="160" t="s">
        <v>670</v>
      </c>
      <c r="G570" s="160" t="s">
        <v>671</v>
      </c>
      <c r="H570" s="161">
        <v>5</v>
      </c>
      <c r="I570" s="160" t="s">
        <v>3365</v>
      </c>
      <c r="J570" s="160">
        <v>1</v>
      </c>
      <c r="K570" s="161">
        <v>2021</v>
      </c>
      <c r="L570" s="169" t="s">
        <v>962</v>
      </c>
      <c r="M570" s="169" t="s">
        <v>2412</v>
      </c>
      <c r="N570" s="162" t="s">
        <v>667</v>
      </c>
      <c r="O570" s="160" t="s">
        <v>667</v>
      </c>
      <c r="P570" s="160" t="s">
        <v>675</v>
      </c>
      <c r="Q570" s="163" t="s">
        <v>667</v>
      </c>
      <c r="R570" s="160">
        <v>3</v>
      </c>
      <c r="S570" s="169"/>
      <c r="T570" s="169"/>
      <c r="U570" s="160"/>
      <c r="V570" s="160"/>
      <c r="W570" s="160"/>
      <c r="X570" s="161">
        <v>0</v>
      </c>
      <c r="Y570" s="161">
        <v>0</v>
      </c>
      <c r="Z570" s="164" t="s">
        <v>2198</v>
      </c>
      <c r="AA570" s="165">
        <v>2021</v>
      </c>
      <c r="AB570" s="165">
        <v>10</v>
      </c>
      <c r="AC570" s="165">
        <v>9</v>
      </c>
      <c r="AD570" s="170" t="b">
        <f>IF(ISBLANK(GroupMember[[#This Row],[1. Identifiant interne d’exploitation agricole*]]),"",IF(ISERROR(MATCH(GroupMember[[#This Row],[1. Identifiant interne d’exploitation agricole*]],CertifiedCrop[1. Identifiant interne d’exploitation agricole*],0)),FALSE,TRUE))</f>
        <v>1</v>
      </c>
      <c r="AE570" s="170" t="b">
        <f>IF(ISBLANK(GroupMember[[#This Row],[1. Identifiant interne d’exploitation agricole*]]),"",IF(ISERROR(MATCH(GroupMember[[#This Row],[1. Identifiant interne d’exploitation agricole*]],FarmUnit[1. Identifiant interne d’exploitation agricole*],0)),FALSE,TRUE))</f>
        <v>1</v>
      </c>
      <c r="AF570" s="11" t="str">
        <f t="shared" si="36"/>
        <v>ZOH  BOUH FULGENCE</v>
      </c>
      <c r="AG570" s="171" t="str">
        <f t="shared" si="37"/>
        <v>9/10/2021</v>
      </c>
      <c r="AH570" s="59">
        <f t="shared" si="35"/>
        <v>3</v>
      </c>
      <c r="AI570" s="57">
        <f t="shared" si="38"/>
        <v>0</v>
      </c>
    </row>
    <row r="571" spans="1:35" ht="13.5" x14ac:dyDescent="0.25">
      <c r="A571" s="160" t="s">
        <v>2413</v>
      </c>
      <c r="B571" s="160" t="s">
        <v>667</v>
      </c>
      <c r="C571" s="160" t="s">
        <v>2413</v>
      </c>
      <c r="D571" s="160" t="s">
        <v>2400</v>
      </c>
      <c r="E571" s="160" t="s">
        <v>669</v>
      </c>
      <c r="F571" s="160" t="s">
        <v>670</v>
      </c>
      <c r="G571" s="160" t="s">
        <v>671</v>
      </c>
      <c r="H571" s="161">
        <v>3</v>
      </c>
      <c r="I571" s="160" t="s">
        <v>3365</v>
      </c>
      <c r="J571" s="160">
        <v>1</v>
      </c>
      <c r="K571" s="161">
        <v>2021</v>
      </c>
      <c r="L571" s="169" t="s">
        <v>1324</v>
      </c>
      <c r="M571" s="169" t="s">
        <v>2414</v>
      </c>
      <c r="N571" s="162" t="s">
        <v>667</v>
      </c>
      <c r="O571" s="160" t="s">
        <v>667</v>
      </c>
      <c r="P571" s="160" t="s">
        <v>675</v>
      </c>
      <c r="Q571" s="163" t="s">
        <v>667</v>
      </c>
      <c r="R571" s="160">
        <v>3</v>
      </c>
      <c r="S571" s="169"/>
      <c r="T571" s="169"/>
      <c r="U571" s="160"/>
      <c r="V571" s="160"/>
      <c r="W571" s="160"/>
      <c r="X571" s="161">
        <v>0</v>
      </c>
      <c r="Y571" s="161">
        <v>0</v>
      </c>
      <c r="Z571" s="164" t="s">
        <v>2198</v>
      </c>
      <c r="AA571" s="165">
        <v>2021</v>
      </c>
      <c r="AB571" s="165">
        <v>10</v>
      </c>
      <c r="AC571" s="165">
        <v>10</v>
      </c>
      <c r="AD571" s="170" t="b">
        <f>IF(ISBLANK(GroupMember[[#This Row],[1. Identifiant interne d’exploitation agricole*]]),"",IF(ISERROR(MATCH(GroupMember[[#This Row],[1. Identifiant interne d’exploitation agricole*]],CertifiedCrop[1. Identifiant interne d’exploitation agricole*],0)),FALSE,TRUE))</f>
        <v>1</v>
      </c>
      <c r="AE571" s="170" t="b">
        <f>IF(ISBLANK(GroupMember[[#This Row],[1. Identifiant interne d’exploitation agricole*]]),"",IF(ISERROR(MATCH(GroupMember[[#This Row],[1. Identifiant interne d’exploitation agricole*]],FarmUnit[1. Identifiant interne d’exploitation agricole*],0)),FALSE,TRUE))</f>
        <v>1</v>
      </c>
      <c r="AF571" s="11" t="str">
        <f t="shared" si="36"/>
        <v>ZOH BOUH CEDRIC</v>
      </c>
      <c r="AG571" s="171" t="str">
        <f t="shared" si="37"/>
        <v>10/10/2021</v>
      </c>
      <c r="AH571" s="59">
        <f t="shared" si="35"/>
        <v>2</v>
      </c>
      <c r="AI571" s="57">
        <f t="shared" si="38"/>
        <v>0</v>
      </c>
    </row>
    <row r="572" spans="1:35" ht="13.5" x14ac:dyDescent="0.25">
      <c r="A572" s="160" t="s">
        <v>2415</v>
      </c>
      <c r="B572" s="160" t="s">
        <v>667</v>
      </c>
      <c r="C572" s="160" t="s">
        <v>2415</v>
      </c>
      <c r="D572" s="160" t="s">
        <v>2400</v>
      </c>
      <c r="E572" s="160" t="s">
        <v>669</v>
      </c>
      <c r="F572" s="160" t="s">
        <v>670</v>
      </c>
      <c r="G572" s="160" t="s">
        <v>671</v>
      </c>
      <c r="H572" s="161">
        <v>4</v>
      </c>
      <c r="I572" s="160" t="s">
        <v>3365</v>
      </c>
      <c r="J572" s="160">
        <v>1</v>
      </c>
      <c r="K572" s="161">
        <v>2021</v>
      </c>
      <c r="L572" s="169" t="s">
        <v>1607</v>
      </c>
      <c r="M572" s="169" t="s">
        <v>2416</v>
      </c>
      <c r="N572" s="162" t="s">
        <v>2417</v>
      </c>
      <c r="O572" s="160" t="s">
        <v>667</v>
      </c>
      <c r="P572" s="160" t="s">
        <v>675</v>
      </c>
      <c r="Q572" s="163" t="s">
        <v>667</v>
      </c>
      <c r="R572" s="160">
        <v>2</v>
      </c>
      <c r="S572" s="169"/>
      <c r="T572" s="169"/>
      <c r="U572" s="160"/>
      <c r="V572" s="160"/>
      <c r="W572" s="160"/>
      <c r="X572" s="161">
        <v>0</v>
      </c>
      <c r="Y572" s="161">
        <v>0</v>
      </c>
      <c r="Z572" s="164" t="s">
        <v>2198</v>
      </c>
      <c r="AA572" s="165">
        <v>2021</v>
      </c>
      <c r="AB572" s="165">
        <v>10</v>
      </c>
      <c r="AC572" s="165">
        <v>10</v>
      </c>
      <c r="AD572" s="170" t="b">
        <f>IF(ISBLANK(GroupMember[[#This Row],[1. Identifiant interne d’exploitation agricole*]]),"",IF(ISERROR(MATCH(GroupMember[[#This Row],[1. Identifiant interne d’exploitation agricole*]],CertifiedCrop[1. Identifiant interne d’exploitation agricole*],0)),FALSE,TRUE))</f>
        <v>1</v>
      </c>
      <c r="AE572" s="170" t="b">
        <f>IF(ISBLANK(GroupMember[[#This Row],[1. Identifiant interne d’exploitation agricole*]]),"",IF(ISERROR(MATCH(GroupMember[[#This Row],[1. Identifiant interne d’exploitation agricole*]],FarmUnit[1. Identifiant interne d’exploitation agricole*],0)),FALSE,TRUE))</f>
        <v>1</v>
      </c>
      <c r="AF572" s="11" t="str">
        <f t="shared" si="36"/>
        <v>GBOGBO YVES</v>
      </c>
      <c r="AG572" s="171" t="str">
        <f t="shared" si="37"/>
        <v>10/10/2021</v>
      </c>
      <c r="AH572" s="59">
        <f t="shared" si="35"/>
        <v>2</v>
      </c>
      <c r="AI572" s="57">
        <f t="shared" si="38"/>
        <v>0</v>
      </c>
    </row>
    <row r="573" spans="1:35" ht="26.25" x14ac:dyDescent="0.25">
      <c r="A573" s="160" t="s">
        <v>2418</v>
      </c>
      <c r="B573" s="160" t="s">
        <v>667</v>
      </c>
      <c r="C573" s="160" t="s">
        <v>2418</v>
      </c>
      <c r="D573" s="160" t="s">
        <v>2400</v>
      </c>
      <c r="E573" s="160" t="s">
        <v>669</v>
      </c>
      <c r="F573" s="160" t="s">
        <v>670</v>
      </c>
      <c r="G573" s="160" t="s">
        <v>671</v>
      </c>
      <c r="H573" s="161">
        <v>5</v>
      </c>
      <c r="I573" s="160" t="s">
        <v>3365</v>
      </c>
      <c r="J573" s="160">
        <v>1</v>
      </c>
      <c r="K573" s="161">
        <v>2021</v>
      </c>
      <c r="L573" s="169" t="s">
        <v>1409</v>
      </c>
      <c r="M573" s="169" t="s">
        <v>2419</v>
      </c>
      <c r="N573" s="162" t="s">
        <v>2420</v>
      </c>
      <c r="O573" s="160" t="s">
        <v>2421</v>
      </c>
      <c r="P573" s="160" t="s">
        <v>675</v>
      </c>
      <c r="Q573" s="163">
        <v>26725</v>
      </c>
      <c r="R573" s="160">
        <v>3</v>
      </c>
      <c r="S573" s="169"/>
      <c r="T573" s="169"/>
      <c r="U573" s="160"/>
      <c r="V573" s="160"/>
      <c r="W573" s="160"/>
      <c r="X573" s="161">
        <v>0</v>
      </c>
      <c r="Y573" s="161">
        <v>0</v>
      </c>
      <c r="Z573" s="164" t="s">
        <v>2198</v>
      </c>
      <c r="AA573" s="165">
        <v>2021</v>
      </c>
      <c r="AB573" s="165">
        <v>10</v>
      </c>
      <c r="AC573" s="165">
        <v>11</v>
      </c>
      <c r="AD573" s="170" t="b">
        <f>IF(ISBLANK(GroupMember[[#This Row],[1. Identifiant interne d’exploitation agricole*]]),"",IF(ISERROR(MATCH(GroupMember[[#This Row],[1. Identifiant interne d’exploitation agricole*]],CertifiedCrop[1. Identifiant interne d’exploitation agricole*],0)),FALSE,TRUE))</f>
        <v>1</v>
      </c>
      <c r="AE573" s="170" t="b">
        <f>IF(ISBLANK(GroupMember[[#This Row],[1. Identifiant interne d’exploitation agricole*]]),"",IF(ISERROR(MATCH(GroupMember[[#This Row],[1. Identifiant interne d’exploitation agricole*]],FarmUnit[1. Identifiant interne d’exploitation agricole*],0)),FALSE,TRUE))</f>
        <v>1</v>
      </c>
      <c r="AF573" s="11" t="str">
        <f t="shared" si="36"/>
        <v>VEHI SOUMAHORO SIMPLICE</v>
      </c>
      <c r="AG573" s="171" t="str">
        <f t="shared" si="37"/>
        <v>11/10/2021</v>
      </c>
      <c r="AH573" s="59">
        <f t="shared" si="35"/>
        <v>3</v>
      </c>
      <c r="AI573" s="57">
        <f t="shared" si="38"/>
        <v>0</v>
      </c>
    </row>
    <row r="574" spans="1:35" ht="13.5" x14ac:dyDescent="0.25">
      <c r="A574" s="160" t="s">
        <v>2422</v>
      </c>
      <c r="B574" s="160" t="s">
        <v>667</v>
      </c>
      <c r="C574" s="160" t="s">
        <v>2422</v>
      </c>
      <c r="D574" s="160" t="s">
        <v>2400</v>
      </c>
      <c r="E574" s="160" t="s">
        <v>669</v>
      </c>
      <c r="F574" s="160" t="s">
        <v>670</v>
      </c>
      <c r="G574" s="160" t="s">
        <v>671</v>
      </c>
      <c r="H574" s="161">
        <v>5</v>
      </c>
      <c r="I574" s="160" t="s">
        <v>3365</v>
      </c>
      <c r="J574" s="160">
        <v>1</v>
      </c>
      <c r="K574" s="161">
        <v>2021</v>
      </c>
      <c r="L574" s="169" t="s">
        <v>2334</v>
      </c>
      <c r="M574" s="169" t="s">
        <v>2423</v>
      </c>
      <c r="N574" s="162" t="s">
        <v>2424</v>
      </c>
      <c r="O574" s="160" t="s">
        <v>2425</v>
      </c>
      <c r="P574" s="160" t="s">
        <v>675</v>
      </c>
      <c r="Q574" s="163">
        <v>26702</v>
      </c>
      <c r="R574" s="160">
        <v>3</v>
      </c>
      <c r="S574" s="169"/>
      <c r="T574" s="169"/>
      <c r="U574" s="160"/>
      <c r="V574" s="160"/>
      <c r="W574" s="160"/>
      <c r="X574" s="161">
        <v>0</v>
      </c>
      <c r="Y574" s="161">
        <v>0</v>
      </c>
      <c r="Z574" s="164" t="s">
        <v>2198</v>
      </c>
      <c r="AA574" s="165">
        <v>2021</v>
      </c>
      <c r="AB574" s="165">
        <v>10</v>
      </c>
      <c r="AC574" s="165">
        <v>11</v>
      </c>
      <c r="AD574" s="170" t="b">
        <f>IF(ISBLANK(GroupMember[[#This Row],[1. Identifiant interne d’exploitation agricole*]]),"",IF(ISERROR(MATCH(GroupMember[[#This Row],[1. Identifiant interne d’exploitation agricole*]],CertifiedCrop[1. Identifiant interne d’exploitation agricole*],0)),FALSE,TRUE))</f>
        <v>1</v>
      </c>
      <c r="AE574" s="170" t="b">
        <f>IF(ISBLANK(GroupMember[[#This Row],[1. Identifiant interne d’exploitation agricole*]]),"",IF(ISERROR(MATCH(GroupMember[[#This Row],[1. Identifiant interne d’exploitation agricole*]],FarmUnit[1. Identifiant interne d’exploitation agricole*],0)),FALSE,TRUE))</f>
        <v>1</v>
      </c>
      <c r="AF574" s="11" t="str">
        <f t="shared" si="36"/>
        <v>KANO  DOUO ETIENNE</v>
      </c>
      <c r="AG574" s="171" t="str">
        <f t="shared" si="37"/>
        <v>11/10/2021</v>
      </c>
      <c r="AH574" s="59">
        <f t="shared" si="35"/>
        <v>3</v>
      </c>
      <c r="AI574" s="57">
        <f t="shared" si="38"/>
        <v>0</v>
      </c>
    </row>
    <row r="575" spans="1:35" ht="13.5" x14ac:dyDescent="0.25">
      <c r="A575" s="160" t="s">
        <v>2426</v>
      </c>
      <c r="B575" s="160" t="s">
        <v>667</v>
      </c>
      <c r="C575" s="160" t="s">
        <v>2426</v>
      </c>
      <c r="D575" s="160" t="s">
        <v>2400</v>
      </c>
      <c r="E575" s="160" t="s">
        <v>669</v>
      </c>
      <c r="F575" s="160" t="s">
        <v>670</v>
      </c>
      <c r="G575" s="160" t="s">
        <v>671</v>
      </c>
      <c r="H575" s="161">
        <v>6</v>
      </c>
      <c r="I575" s="160" t="s">
        <v>3365</v>
      </c>
      <c r="J575" s="160">
        <v>1</v>
      </c>
      <c r="K575" s="161">
        <v>2021</v>
      </c>
      <c r="L575" s="169" t="s">
        <v>2427</v>
      </c>
      <c r="M575" s="169" t="s">
        <v>2428</v>
      </c>
      <c r="N575" s="162" t="s">
        <v>2429</v>
      </c>
      <c r="O575" s="160" t="s">
        <v>2430</v>
      </c>
      <c r="P575" s="160" t="s">
        <v>675</v>
      </c>
      <c r="Q575" s="163">
        <v>24108</v>
      </c>
      <c r="R575" s="160">
        <v>4</v>
      </c>
      <c r="S575" s="169"/>
      <c r="T575" s="169"/>
      <c r="U575" s="160"/>
      <c r="V575" s="160"/>
      <c r="W575" s="160"/>
      <c r="X575" s="161">
        <v>0</v>
      </c>
      <c r="Y575" s="161">
        <v>0</v>
      </c>
      <c r="Z575" s="164" t="s">
        <v>2198</v>
      </c>
      <c r="AA575" s="165">
        <v>2021</v>
      </c>
      <c r="AB575" s="165">
        <v>10</v>
      </c>
      <c r="AC575" s="165">
        <v>11</v>
      </c>
      <c r="AD575" s="170" t="b">
        <f>IF(ISBLANK(GroupMember[[#This Row],[1. Identifiant interne d’exploitation agricole*]]),"",IF(ISERROR(MATCH(GroupMember[[#This Row],[1. Identifiant interne d’exploitation agricole*]],CertifiedCrop[1. Identifiant interne d’exploitation agricole*],0)),FALSE,TRUE))</f>
        <v>1</v>
      </c>
      <c r="AE575" s="170" t="b">
        <f>IF(ISBLANK(GroupMember[[#This Row],[1. Identifiant interne d’exploitation agricole*]]),"",IF(ISERROR(MATCH(GroupMember[[#This Row],[1. Identifiant interne d’exploitation agricole*]],FarmUnit[1. Identifiant interne d’exploitation agricole*],0)),FALSE,TRUE))</f>
        <v>1</v>
      </c>
      <c r="AF575" s="11" t="str">
        <f t="shared" si="36"/>
        <v>OUESSE LOUH JULES</v>
      </c>
      <c r="AG575" s="171" t="str">
        <f t="shared" si="37"/>
        <v>11/10/2021</v>
      </c>
      <c r="AH575" s="59">
        <f t="shared" si="35"/>
        <v>3</v>
      </c>
      <c r="AI575" s="57">
        <f t="shared" si="38"/>
        <v>0</v>
      </c>
    </row>
    <row r="576" spans="1:35" ht="13.5" x14ac:dyDescent="0.25">
      <c r="A576" s="160" t="s">
        <v>2431</v>
      </c>
      <c r="B576" s="160" t="s">
        <v>667</v>
      </c>
      <c r="C576" s="160" t="s">
        <v>2431</v>
      </c>
      <c r="D576" s="160" t="s">
        <v>2400</v>
      </c>
      <c r="E576" s="160" t="s">
        <v>669</v>
      </c>
      <c r="F576" s="160" t="s">
        <v>670</v>
      </c>
      <c r="G576" s="160" t="s">
        <v>671</v>
      </c>
      <c r="H576" s="161">
        <v>4</v>
      </c>
      <c r="I576" s="160" t="s">
        <v>3365</v>
      </c>
      <c r="J576" s="160">
        <v>1</v>
      </c>
      <c r="K576" s="161">
        <v>2021</v>
      </c>
      <c r="L576" s="169" t="s">
        <v>2241</v>
      </c>
      <c r="M576" s="169" t="s">
        <v>2432</v>
      </c>
      <c r="N576" s="162" t="s">
        <v>2433</v>
      </c>
      <c r="O576" s="160" t="s">
        <v>667</v>
      </c>
      <c r="P576" s="160" t="s">
        <v>675</v>
      </c>
      <c r="Q576" s="163" t="s">
        <v>667</v>
      </c>
      <c r="R576" s="160">
        <v>2</v>
      </c>
      <c r="S576" s="169"/>
      <c r="T576" s="169"/>
      <c r="U576" s="160"/>
      <c r="V576" s="160"/>
      <c r="W576" s="160"/>
      <c r="X576" s="161">
        <v>0</v>
      </c>
      <c r="Y576" s="161">
        <v>0</v>
      </c>
      <c r="Z576" s="164" t="s">
        <v>2198</v>
      </c>
      <c r="AA576" s="165">
        <v>2021</v>
      </c>
      <c r="AB576" s="165">
        <v>10</v>
      </c>
      <c r="AC576" s="165">
        <v>12</v>
      </c>
      <c r="AD576" s="170" t="b">
        <f>IF(ISBLANK(GroupMember[[#This Row],[1. Identifiant interne d’exploitation agricole*]]),"",IF(ISERROR(MATCH(GroupMember[[#This Row],[1. Identifiant interne d’exploitation agricole*]],CertifiedCrop[1. Identifiant interne d’exploitation agricole*],0)),FALSE,TRUE))</f>
        <v>1</v>
      </c>
      <c r="AE576" s="170" t="b">
        <f>IF(ISBLANK(GroupMember[[#This Row],[1. Identifiant interne d’exploitation agricole*]]),"",IF(ISERROR(MATCH(GroupMember[[#This Row],[1. Identifiant interne d’exploitation agricole*]],FarmUnit[1. Identifiant interne d’exploitation agricole*],0)),FALSE,TRUE))</f>
        <v>1</v>
      </c>
      <c r="AF576" s="11" t="str">
        <f t="shared" si="36"/>
        <v>GOUESSE AMED</v>
      </c>
      <c r="AG576" s="171" t="str">
        <f t="shared" si="37"/>
        <v>12/10/2021</v>
      </c>
      <c r="AH576" s="59">
        <f t="shared" si="35"/>
        <v>3</v>
      </c>
      <c r="AI576" s="57">
        <f t="shared" si="38"/>
        <v>0</v>
      </c>
    </row>
    <row r="577" spans="1:35" ht="13.5" x14ac:dyDescent="0.25">
      <c r="A577" s="160" t="s">
        <v>2434</v>
      </c>
      <c r="B577" s="160" t="s">
        <v>667</v>
      </c>
      <c r="C577" s="160" t="s">
        <v>2434</v>
      </c>
      <c r="D577" s="160" t="s">
        <v>1566</v>
      </c>
      <c r="E577" s="160" t="s">
        <v>669</v>
      </c>
      <c r="F577" s="160" t="s">
        <v>670</v>
      </c>
      <c r="G577" s="160" t="s">
        <v>671</v>
      </c>
      <c r="H577" s="161">
        <v>5</v>
      </c>
      <c r="I577" s="160" t="s">
        <v>3365</v>
      </c>
      <c r="J577" s="160">
        <v>1</v>
      </c>
      <c r="K577" s="161">
        <v>2021</v>
      </c>
      <c r="L577" s="169" t="s">
        <v>889</v>
      </c>
      <c r="M577" s="169" t="s">
        <v>734</v>
      </c>
      <c r="N577" s="162" t="s">
        <v>2435</v>
      </c>
      <c r="O577" s="160" t="s">
        <v>2436</v>
      </c>
      <c r="P577" s="160" t="s">
        <v>675</v>
      </c>
      <c r="Q577" s="163">
        <v>28051</v>
      </c>
      <c r="R577" s="160">
        <v>4</v>
      </c>
      <c r="S577" s="169"/>
      <c r="T577" s="169"/>
      <c r="U577" s="160"/>
      <c r="V577" s="160"/>
      <c r="W577" s="160"/>
      <c r="X577" s="161">
        <v>0</v>
      </c>
      <c r="Y577" s="161">
        <v>0</v>
      </c>
      <c r="Z577" s="164" t="s">
        <v>2198</v>
      </c>
      <c r="AA577" s="165">
        <v>2021</v>
      </c>
      <c r="AB577" s="165">
        <v>10</v>
      </c>
      <c r="AC577" s="165">
        <v>12</v>
      </c>
      <c r="AD577" s="170" t="b">
        <f>IF(ISBLANK(GroupMember[[#This Row],[1. Identifiant interne d’exploitation agricole*]]),"",IF(ISERROR(MATCH(GroupMember[[#This Row],[1. Identifiant interne d’exploitation agricole*]],CertifiedCrop[1. Identifiant interne d’exploitation agricole*],0)),FALSE,TRUE))</f>
        <v>1</v>
      </c>
      <c r="AE577" s="170" t="b">
        <f>IF(ISBLANK(GroupMember[[#This Row],[1. Identifiant interne d’exploitation agricole*]]),"",IF(ISERROR(MATCH(GroupMember[[#This Row],[1. Identifiant interne d’exploitation agricole*]],FarmUnit[1. Identifiant interne d’exploitation agricole*],0)),FALSE,TRUE))</f>
        <v>1</v>
      </c>
      <c r="AF577" s="11" t="str">
        <f t="shared" si="36"/>
        <v>TIA DOSSO</v>
      </c>
      <c r="AG577" s="171" t="str">
        <f t="shared" si="37"/>
        <v>12/10/2021</v>
      </c>
      <c r="AH577" s="59">
        <f t="shared" si="35"/>
        <v>3</v>
      </c>
      <c r="AI577" s="57">
        <f t="shared" si="38"/>
        <v>0</v>
      </c>
    </row>
    <row r="578" spans="1:35" ht="13.5" x14ac:dyDescent="0.25">
      <c r="A578" s="160" t="s">
        <v>2437</v>
      </c>
      <c r="B578" s="160" t="s">
        <v>667</v>
      </c>
      <c r="C578" s="160" t="s">
        <v>2437</v>
      </c>
      <c r="D578" s="160" t="s">
        <v>2400</v>
      </c>
      <c r="E578" s="160" t="s">
        <v>669</v>
      </c>
      <c r="F578" s="160" t="s">
        <v>670</v>
      </c>
      <c r="G578" s="160" t="s">
        <v>671</v>
      </c>
      <c r="H578" s="161">
        <v>5</v>
      </c>
      <c r="I578" s="160" t="s">
        <v>3365</v>
      </c>
      <c r="J578" s="160">
        <v>1</v>
      </c>
      <c r="K578" s="161">
        <v>2021</v>
      </c>
      <c r="L578" s="169" t="s">
        <v>2192</v>
      </c>
      <c r="M578" s="169" t="s">
        <v>2438</v>
      </c>
      <c r="N578" s="162" t="s">
        <v>2439</v>
      </c>
      <c r="O578" s="160" t="s">
        <v>2440</v>
      </c>
      <c r="P578" s="160" t="s">
        <v>675</v>
      </c>
      <c r="Q578" s="163">
        <v>35470</v>
      </c>
      <c r="R578" s="160">
        <v>3</v>
      </c>
      <c r="S578" s="169"/>
      <c r="T578" s="169"/>
      <c r="U578" s="160"/>
      <c r="V578" s="160"/>
      <c r="W578" s="160"/>
      <c r="X578" s="161">
        <v>0</v>
      </c>
      <c r="Y578" s="161">
        <v>0</v>
      </c>
      <c r="Z578" s="164" t="s">
        <v>2198</v>
      </c>
      <c r="AA578" s="165">
        <v>2021</v>
      </c>
      <c r="AB578" s="165">
        <v>10</v>
      </c>
      <c r="AC578" s="165">
        <v>12</v>
      </c>
      <c r="AD578" s="170" t="b">
        <f>IF(ISBLANK(GroupMember[[#This Row],[1. Identifiant interne d’exploitation agricole*]]),"",IF(ISERROR(MATCH(GroupMember[[#This Row],[1. Identifiant interne d’exploitation agricole*]],CertifiedCrop[1. Identifiant interne d’exploitation agricole*],0)),FALSE,TRUE))</f>
        <v>1</v>
      </c>
      <c r="AE578" s="170" t="b">
        <f>IF(ISBLANK(GroupMember[[#This Row],[1. Identifiant interne d’exploitation agricole*]]),"",IF(ISERROR(MATCH(GroupMember[[#This Row],[1. Identifiant interne d’exploitation agricole*]],FarmUnit[1. Identifiant interne d’exploitation agricole*],0)),FALSE,TRUE))</f>
        <v>1</v>
      </c>
      <c r="AF578" s="11" t="str">
        <f t="shared" si="36"/>
        <v>YORO  TIA THEODORE</v>
      </c>
      <c r="AG578" s="171" t="str">
        <f t="shared" si="37"/>
        <v>12/10/2021</v>
      </c>
      <c r="AH578" s="59">
        <f t="shared" si="35"/>
        <v>3</v>
      </c>
      <c r="AI578" s="57">
        <f t="shared" si="38"/>
        <v>0</v>
      </c>
    </row>
    <row r="579" spans="1:35" ht="13.5" x14ac:dyDescent="0.25">
      <c r="A579" s="160" t="s">
        <v>2441</v>
      </c>
      <c r="B579" s="160" t="s">
        <v>667</v>
      </c>
      <c r="C579" s="160" t="s">
        <v>2441</v>
      </c>
      <c r="D579" s="160" t="s">
        <v>2400</v>
      </c>
      <c r="E579" s="160" t="s">
        <v>669</v>
      </c>
      <c r="F579" s="160" t="s">
        <v>670</v>
      </c>
      <c r="G579" s="160" t="s">
        <v>671</v>
      </c>
      <c r="H579" s="161">
        <v>6</v>
      </c>
      <c r="I579" s="160" t="s">
        <v>3365</v>
      </c>
      <c r="J579" s="160">
        <v>1</v>
      </c>
      <c r="K579" s="161">
        <v>2021</v>
      </c>
      <c r="L579" s="169" t="s">
        <v>2442</v>
      </c>
      <c r="M579" s="169" t="s">
        <v>1827</v>
      </c>
      <c r="N579" s="162" t="s">
        <v>2443</v>
      </c>
      <c r="O579" s="160" t="s">
        <v>2444</v>
      </c>
      <c r="P579" s="160" t="s">
        <v>675</v>
      </c>
      <c r="Q579" s="163">
        <v>22647</v>
      </c>
      <c r="R579" s="160">
        <v>4</v>
      </c>
      <c r="S579" s="169"/>
      <c r="T579" s="169"/>
      <c r="U579" s="160"/>
      <c r="V579" s="160"/>
      <c r="W579" s="160"/>
      <c r="X579" s="161">
        <v>0</v>
      </c>
      <c r="Y579" s="161">
        <v>0</v>
      </c>
      <c r="Z579" s="164" t="s">
        <v>2198</v>
      </c>
      <c r="AA579" s="165">
        <v>2021</v>
      </c>
      <c r="AB579" s="165">
        <v>10</v>
      </c>
      <c r="AC579" s="165">
        <v>13</v>
      </c>
      <c r="AD579" s="170" t="b">
        <f>IF(ISBLANK(GroupMember[[#This Row],[1. Identifiant interne d’exploitation agricole*]]),"",IF(ISERROR(MATCH(GroupMember[[#This Row],[1. Identifiant interne d’exploitation agricole*]],CertifiedCrop[1. Identifiant interne d’exploitation agricole*],0)),FALSE,TRUE))</f>
        <v>1</v>
      </c>
      <c r="AE579" s="170" t="b">
        <f>IF(ISBLANK(GroupMember[[#This Row],[1. Identifiant interne d’exploitation agricole*]]),"",IF(ISERROR(MATCH(GroupMember[[#This Row],[1. Identifiant interne d’exploitation agricole*]],FarmUnit[1. Identifiant interne d’exploitation agricole*],0)),FALSE,TRUE))</f>
        <v>1</v>
      </c>
      <c r="AF579" s="11" t="str">
        <f t="shared" si="36"/>
        <v>YORONIN  MOUSSA</v>
      </c>
      <c r="AG579" s="171" t="str">
        <f t="shared" si="37"/>
        <v>13/10/2021</v>
      </c>
      <c r="AH579" s="59">
        <f t="shared" ref="AH579:AH642" si="39">COUNTIFS(Z:Z,Z579,AG:AG,AG579)</f>
        <v>3</v>
      </c>
      <c r="AI579" s="57">
        <f t="shared" si="38"/>
        <v>0</v>
      </c>
    </row>
    <row r="580" spans="1:35" ht="13.5" x14ac:dyDescent="0.25">
      <c r="A580" s="160" t="s">
        <v>2445</v>
      </c>
      <c r="B580" s="160" t="s">
        <v>667</v>
      </c>
      <c r="C580" s="160" t="s">
        <v>2445</v>
      </c>
      <c r="D580" s="160" t="s">
        <v>1566</v>
      </c>
      <c r="E580" s="160" t="s">
        <v>669</v>
      </c>
      <c r="F580" s="160" t="s">
        <v>670</v>
      </c>
      <c r="G580" s="160" t="s">
        <v>671</v>
      </c>
      <c r="H580" s="161">
        <v>4</v>
      </c>
      <c r="I580" s="160" t="s">
        <v>3365</v>
      </c>
      <c r="J580" s="160">
        <v>1</v>
      </c>
      <c r="K580" s="161">
        <v>2021</v>
      </c>
      <c r="L580" s="169" t="s">
        <v>2243</v>
      </c>
      <c r="M580" s="169" t="s">
        <v>2446</v>
      </c>
      <c r="N580" s="162" t="s">
        <v>1783</v>
      </c>
      <c r="O580" s="160" t="s">
        <v>667</v>
      </c>
      <c r="P580" s="160" t="s">
        <v>675</v>
      </c>
      <c r="Q580" s="163" t="s">
        <v>667</v>
      </c>
      <c r="R580" s="160">
        <v>3</v>
      </c>
      <c r="S580" s="169"/>
      <c r="T580" s="169"/>
      <c r="U580" s="160"/>
      <c r="V580" s="160"/>
      <c r="W580" s="160"/>
      <c r="X580" s="161">
        <v>0</v>
      </c>
      <c r="Y580" s="161">
        <v>0</v>
      </c>
      <c r="Z580" s="164" t="s">
        <v>2198</v>
      </c>
      <c r="AA580" s="165">
        <v>2021</v>
      </c>
      <c r="AB580" s="165">
        <v>10</v>
      </c>
      <c r="AC580" s="165">
        <v>13</v>
      </c>
      <c r="AD580" s="170" t="b">
        <f>IF(ISBLANK(GroupMember[[#This Row],[1. Identifiant interne d’exploitation agricole*]]),"",IF(ISERROR(MATCH(GroupMember[[#This Row],[1. Identifiant interne d’exploitation agricole*]],CertifiedCrop[1. Identifiant interne d’exploitation agricole*],0)),FALSE,TRUE))</f>
        <v>1</v>
      </c>
      <c r="AE580" s="170" t="b">
        <f>IF(ISBLANK(GroupMember[[#This Row],[1. Identifiant interne d’exploitation agricole*]]),"",IF(ISERROR(MATCH(GroupMember[[#This Row],[1. Identifiant interne d’exploitation agricole*]],FarmUnit[1. Identifiant interne d’exploitation agricole*],0)),FALSE,TRUE))</f>
        <v>1</v>
      </c>
      <c r="AF580" s="11" t="str">
        <f t="shared" si="36"/>
        <v>SAMBLE ZAH FRANCIS</v>
      </c>
      <c r="AG580" s="171" t="str">
        <f t="shared" si="37"/>
        <v>13/10/2021</v>
      </c>
      <c r="AH580" s="59">
        <f t="shared" si="39"/>
        <v>3</v>
      </c>
      <c r="AI580" s="57">
        <f t="shared" si="38"/>
        <v>0</v>
      </c>
    </row>
    <row r="581" spans="1:35" ht="13.5" x14ac:dyDescent="0.25">
      <c r="A581" s="160" t="s">
        <v>2447</v>
      </c>
      <c r="B581" s="160" t="s">
        <v>667</v>
      </c>
      <c r="C581" s="160" t="s">
        <v>2447</v>
      </c>
      <c r="D581" s="160" t="s">
        <v>2400</v>
      </c>
      <c r="E581" s="160" t="s">
        <v>669</v>
      </c>
      <c r="F581" s="160" t="s">
        <v>670</v>
      </c>
      <c r="G581" s="160" t="s">
        <v>671</v>
      </c>
      <c r="H581" s="161">
        <v>4</v>
      </c>
      <c r="I581" s="160" t="s">
        <v>3365</v>
      </c>
      <c r="J581" s="160">
        <v>1</v>
      </c>
      <c r="K581" s="161">
        <v>2021</v>
      </c>
      <c r="L581" s="169" t="s">
        <v>1669</v>
      </c>
      <c r="M581" s="169" t="s">
        <v>2448</v>
      </c>
      <c r="N581" s="162" t="s">
        <v>667</v>
      </c>
      <c r="O581" s="160" t="s">
        <v>667</v>
      </c>
      <c r="P581" s="160" t="s">
        <v>675</v>
      </c>
      <c r="Q581" s="163" t="s">
        <v>667</v>
      </c>
      <c r="R581" s="160">
        <v>2</v>
      </c>
      <c r="S581" s="169"/>
      <c r="T581" s="169"/>
      <c r="U581" s="160"/>
      <c r="V581" s="160"/>
      <c r="W581" s="160"/>
      <c r="X581" s="161">
        <v>0</v>
      </c>
      <c r="Y581" s="161">
        <v>0</v>
      </c>
      <c r="Z581" s="164" t="s">
        <v>2198</v>
      </c>
      <c r="AA581" s="165">
        <v>2021</v>
      </c>
      <c r="AB581" s="165">
        <v>10</v>
      </c>
      <c r="AC581" s="165">
        <v>13</v>
      </c>
      <c r="AD581" s="170" t="b">
        <f>IF(ISBLANK(GroupMember[[#This Row],[1. Identifiant interne d’exploitation agricole*]]),"",IF(ISERROR(MATCH(GroupMember[[#This Row],[1. Identifiant interne d’exploitation agricole*]],CertifiedCrop[1. Identifiant interne d’exploitation agricole*],0)),FALSE,TRUE))</f>
        <v>1</v>
      </c>
      <c r="AE581" s="170" t="b">
        <f>IF(ISBLANK(GroupMember[[#This Row],[1. Identifiant interne d’exploitation agricole*]]),"",IF(ISERROR(MATCH(GroupMember[[#This Row],[1. Identifiant interne d’exploitation agricole*]],FarmUnit[1. Identifiant interne d’exploitation agricole*],0)),FALSE,TRUE))</f>
        <v>1</v>
      </c>
      <c r="AF581" s="11" t="str">
        <f t="shared" si="36"/>
        <v>DOUHO HONORE</v>
      </c>
      <c r="AG581" s="171" t="str">
        <f t="shared" si="37"/>
        <v>13/10/2021</v>
      </c>
      <c r="AH581" s="59">
        <f t="shared" si="39"/>
        <v>3</v>
      </c>
      <c r="AI581" s="57">
        <f t="shared" si="38"/>
        <v>0</v>
      </c>
    </row>
    <row r="582" spans="1:35" ht="13.5" x14ac:dyDescent="0.25">
      <c r="A582" s="160" t="s">
        <v>2449</v>
      </c>
      <c r="B582" s="160" t="s">
        <v>667</v>
      </c>
      <c r="C582" s="160" t="s">
        <v>2449</v>
      </c>
      <c r="D582" s="160" t="s">
        <v>2400</v>
      </c>
      <c r="E582" s="160" t="s">
        <v>669</v>
      </c>
      <c r="F582" s="160" t="s">
        <v>670</v>
      </c>
      <c r="G582" s="160" t="s">
        <v>671</v>
      </c>
      <c r="H582" s="161">
        <v>7</v>
      </c>
      <c r="I582" s="160" t="s">
        <v>3365</v>
      </c>
      <c r="J582" s="160">
        <v>1</v>
      </c>
      <c r="K582" s="161">
        <v>2021</v>
      </c>
      <c r="L582" s="169" t="s">
        <v>2450</v>
      </c>
      <c r="M582" s="169" t="s">
        <v>2451</v>
      </c>
      <c r="N582" s="162" t="s">
        <v>667</v>
      </c>
      <c r="O582" s="160" t="s">
        <v>667</v>
      </c>
      <c r="P582" s="160" t="s">
        <v>675</v>
      </c>
      <c r="Q582" s="163" t="s">
        <v>667</v>
      </c>
      <c r="R582" s="160">
        <v>7</v>
      </c>
      <c r="S582" s="169"/>
      <c r="T582" s="169"/>
      <c r="U582" s="160"/>
      <c r="V582" s="160"/>
      <c r="W582" s="160"/>
      <c r="X582" s="161">
        <v>0</v>
      </c>
      <c r="Y582" s="161">
        <v>0</v>
      </c>
      <c r="Z582" s="164" t="s">
        <v>2198</v>
      </c>
      <c r="AA582" s="165">
        <v>2021</v>
      </c>
      <c r="AB582" s="165">
        <v>10</v>
      </c>
      <c r="AC582" s="165">
        <v>14</v>
      </c>
      <c r="AD582" s="170" t="b">
        <f>IF(ISBLANK(GroupMember[[#This Row],[1. Identifiant interne d’exploitation agricole*]]),"",IF(ISERROR(MATCH(GroupMember[[#This Row],[1. Identifiant interne d’exploitation agricole*]],CertifiedCrop[1. Identifiant interne d’exploitation agricole*],0)),FALSE,TRUE))</f>
        <v>1</v>
      </c>
      <c r="AE582" s="170" t="b">
        <f>IF(ISBLANK(GroupMember[[#This Row],[1. Identifiant interne d’exploitation agricole*]]),"",IF(ISERROR(MATCH(GroupMember[[#This Row],[1. Identifiant interne d’exploitation agricole*]],FarmUnit[1. Identifiant interne d’exploitation agricole*],0)),FALSE,TRUE))</f>
        <v>1</v>
      </c>
      <c r="AF582" s="11" t="str">
        <f t="shared" si="36"/>
        <v>SIGUI  GONYE MEWE</v>
      </c>
      <c r="AG582" s="171" t="str">
        <f t="shared" si="37"/>
        <v>14/10/2021</v>
      </c>
      <c r="AH582" s="59">
        <f t="shared" si="39"/>
        <v>5</v>
      </c>
      <c r="AI582" s="57">
        <f t="shared" si="38"/>
        <v>0</v>
      </c>
    </row>
    <row r="583" spans="1:35" ht="13.5" x14ac:dyDescent="0.25">
      <c r="A583" s="160" t="s">
        <v>2452</v>
      </c>
      <c r="B583" s="160" t="s">
        <v>667</v>
      </c>
      <c r="C583" s="160" t="s">
        <v>2452</v>
      </c>
      <c r="D583" s="160" t="s">
        <v>2400</v>
      </c>
      <c r="E583" s="160" t="s">
        <v>669</v>
      </c>
      <c r="F583" s="160" t="s">
        <v>670</v>
      </c>
      <c r="G583" s="160" t="s">
        <v>671</v>
      </c>
      <c r="H583" s="161">
        <v>4</v>
      </c>
      <c r="I583" s="160" t="s">
        <v>3365</v>
      </c>
      <c r="J583" s="160">
        <v>1</v>
      </c>
      <c r="K583" s="161">
        <v>2021</v>
      </c>
      <c r="L583" s="169" t="s">
        <v>1342</v>
      </c>
      <c r="M583" s="169" t="s">
        <v>2453</v>
      </c>
      <c r="N583" s="162" t="s">
        <v>667</v>
      </c>
      <c r="O583" s="160" t="s">
        <v>667</v>
      </c>
      <c r="P583" s="160" t="s">
        <v>675</v>
      </c>
      <c r="Q583" s="163" t="s">
        <v>667</v>
      </c>
      <c r="R583" s="160">
        <v>5</v>
      </c>
      <c r="S583" s="169"/>
      <c r="T583" s="169"/>
      <c r="U583" s="160"/>
      <c r="V583" s="160"/>
      <c r="W583" s="160"/>
      <c r="X583" s="161">
        <v>0</v>
      </c>
      <c r="Y583" s="161">
        <v>0</v>
      </c>
      <c r="Z583" s="164" t="s">
        <v>2198</v>
      </c>
      <c r="AA583" s="165">
        <v>2021</v>
      </c>
      <c r="AB583" s="165">
        <v>10</v>
      </c>
      <c r="AC583" s="165">
        <v>14</v>
      </c>
      <c r="AD583" s="170" t="b">
        <f>IF(ISBLANK(GroupMember[[#This Row],[1. Identifiant interne d’exploitation agricole*]]),"",IF(ISERROR(MATCH(GroupMember[[#This Row],[1. Identifiant interne d’exploitation agricole*]],CertifiedCrop[1. Identifiant interne d’exploitation agricole*],0)),FALSE,TRUE))</f>
        <v>1</v>
      </c>
      <c r="AE583" s="170" t="b">
        <f>IF(ISBLANK(GroupMember[[#This Row],[1. Identifiant interne d’exploitation agricole*]]),"",IF(ISERROR(MATCH(GroupMember[[#This Row],[1. Identifiant interne d’exploitation agricole*]],FarmUnit[1. Identifiant interne d’exploitation agricole*],0)),FALSE,TRUE))</f>
        <v>1</v>
      </c>
      <c r="AF583" s="11" t="str">
        <f t="shared" si="36"/>
        <v>TOURE SIKO CONSTANT</v>
      </c>
      <c r="AG583" s="171" t="str">
        <f t="shared" si="37"/>
        <v>14/10/2021</v>
      </c>
      <c r="AH583" s="59">
        <f t="shared" si="39"/>
        <v>5</v>
      </c>
      <c r="AI583" s="57">
        <f t="shared" si="38"/>
        <v>0</v>
      </c>
    </row>
    <row r="584" spans="1:35" ht="13.5" x14ac:dyDescent="0.25">
      <c r="A584" s="160" t="s">
        <v>2454</v>
      </c>
      <c r="B584" s="160" t="s">
        <v>667</v>
      </c>
      <c r="C584" s="160" t="s">
        <v>2454</v>
      </c>
      <c r="D584" s="160" t="s">
        <v>2400</v>
      </c>
      <c r="E584" s="160" t="s">
        <v>669</v>
      </c>
      <c r="F584" s="160" t="s">
        <v>670</v>
      </c>
      <c r="G584" s="160" t="s">
        <v>671</v>
      </c>
      <c r="H584" s="161">
        <v>4</v>
      </c>
      <c r="I584" s="160" t="s">
        <v>3365</v>
      </c>
      <c r="J584" s="160">
        <v>1</v>
      </c>
      <c r="K584" s="161">
        <v>2021</v>
      </c>
      <c r="L584" s="169" t="s">
        <v>1761</v>
      </c>
      <c r="M584" s="169" t="s">
        <v>2455</v>
      </c>
      <c r="N584" s="162" t="s">
        <v>667</v>
      </c>
      <c r="O584" s="160" t="s">
        <v>667</v>
      </c>
      <c r="P584" s="160" t="s">
        <v>675</v>
      </c>
      <c r="Q584" s="163" t="s">
        <v>667</v>
      </c>
      <c r="R584" s="160">
        <v>3</v>
      </c>
      <c r="S584" s="169"/>
      <c r="T584" s="169"/>
      <c r="U584" s="160"/>
      <c r="V584" s="160"/>
      <c r="W584" s="160"/>
      <c r="X584" s="161">
        <v>0</v>
      </c>
      <c r="Y584" s="161">
        <v>0</v>
      </c>
      <c r="Z584" s="164" t="s">
        <v>2198</v>
      </c>
      <c r="AA584" s="165">
        <v>2021</v>
      </c>
      <c r="AB584" s="165">
        <v>10</v>
      </c>
      <c r="AC584" s="165">
        <v>14</v>
      </c>
      <c r="AD584" s="170" t="b">
        <f>IF(ISBLANK(GroupMember[[#This Row],[1. Identifiant interne d’exploitation agricole*]]),"",IF(ISERROR(MATCH(GroupMember[[#This Row],[1. Identifiant interne d’exploitation agricole*]],CertifiedCrop[1. Identifiant interne d’exploitation agricole*],0)),FALSE,TRUE))</f>
        <v>1</v>
      </c>
      <c r="AE584" s="170" t="b">
        <f>IF(ISBLANK(GroupMember[[#This Row],[1. Identifiant interne d’exploitation agricole*]]),"",IF(ISERROR(MATCH(GroupMember[[#This Row],[1. Identifiant interne d’exploitation agricole*]],FarmUnit[1. Identifiant interne d’exploitation agricole*],0)),FALSE,TRUE))</f>
        <v>1</v>
      </c>
      <c r="AF584" s="11" t="str">
        <f t="shared" si="36"/>
        <v>YORO ZOH RAYMOND</v>
      </c>
      <c r="AG584" s="171" t="str">
        <f t="shared" si="37"/>
        <v>14/10/2021</v>
      </c>
      <c r="AH584" s="59">
        <f t="shared" si="39"/>
        <v>5</v>
      </c>
      <c r="AI584" s="57">
        <f t="shared" si="38"/>
        <v>0</v>
      </c>
    </row>
    <row r="585" spans="1:35" ht="13.5" x14ac:dyDescent="0.25">
      <c r="A585" s="160" t="s">
        <v>2456</v>
      </c>
      <c r="B585" s="160" t="s">
        <v>667</v>
      </c>
      <c r="C585" s="160" t="s">
        <v>2456</v>
      </c>
      <c r="D585" s="160" t="s">
        <v>1619</v>
      </c>
      <c r="E585" s="160" t="s">
        <v>669</v>
      </c>
      <c r="F585" s="160" t="s">
        <v>670</v>
      </c>
      <c r="G585" s="160" t="s">
        <v>671</v>
      </c>
      <c r="H585" s="161">
        <v>3</v>
      </c>
      <c r="I585" s="160" t="s">
        <v>3365</v>
      </c>
      <c r="J585" s="160">
        <v>1</v>
      </c>
      <c r="K585" s="161">
        <v>2021</v>
      </c>
      <c r="L585" s="169" t="s">
        <v>2457</v>
      </c>
      <c r="M585" s="169" t="s">
        <v>1117</v>
      </c>
      <c r="N585" s="162" t="s">
        <v>2458</v>
      </c>
      <c r="O585" s="160" t="s">
        <v>667</v>
      </c>
      <c r="P585" s="160" t="s">
        <v>675</v>
      </c>
      <c r="Q585" s="163" t="s">
        <v>667</v>
      </c>
      <c r="R585" s="160">
        <v>1</v>
      </c>
      <c r="S585" s="169"/>
      <c r="T585" s="169"/>
      <c r="U585" s="160"/>
      <c r="V585" s="160"/>
      <c r="W585" s="160"/>
      <c r="X585" s="161">
        <v>0</v>
      </c>
      <c r="Y585" s="161">
        <v>0</v>
      </c>
      <c r="Z585" s="164" t="s">
        <v>2198</v>
      </c>
      <c r="AA585" s="165">
        <v>2021</v>
      </c>
      <c r="AB585" s="165">
        <v>10</v>
      </c>
      <c r="AC585" s="165">
        <v>14</v>
      </c>
      <c r="AD585" s="170" t="b">
        <f>IF(ISBLANK(GroupMember[[#This Row],[1. Identifiant interne d’exploitation agricole*]]),"",IF(ISERROR(MATCH(GroupMember[[#This Row],[1. Identifiant interne d’exploitation agricole*]],CertifiedCrop[1. Identifiant interne d’exploitation agricole*],0)),FALSE,TRUE))</f>
        <v>1</v>
      </c>
      <c r="AE585" s="170" t="b">
        <f>IF(ISBLANK(GroupMember[[#This Row],[1. Identifiant interne d’exploitation agricole*]]),"",IF(ISERROR(MATCH(GroupMember[[#This Row],[1. Identifiant interne d’exploitation agricole*]],FarmUnit[1. Identifiant interne d’exploitation agricole*],0)),FALSE,TRUE))</f>
        <v>1</v>
      </c>
      <c r="AF585" s="11" t="str">
        <f t="shared" si="36"/>
        <v>KOUELA NARCISSE</v>
      </c>
      <c r="AG585" s="171" t="str">
        <f t="shared" si="37"/>
        <v>14/10/2021</v>
      </c>
      <c r="AH585" s="59">
        <f t="shared" si="39"/>
        <v>5</v>
      </c>
      <c r="AI585" s="57">
        <f t="shared" si="38"/>
        <v>0</v>
      </c>
    </row>
    <row r="586" spans="1:35" ht="13.5" x14ac:dyDescent="0.25">
      <c r="A586" s="160" t="s">
        <v>2459</v>
      </c>
      <c r="B586" s="160" t="s">
        <v>667</v>
      </c>
      <c r="C586" s="160" t="s">
        <v>2459</v>
      </c>
      <c r="D586" s="160" t="s">
        <v>1826</v>
      </c>
      <c r="E586" s="160" t="s">
        <v>669</v>
      </c>
      <c r="F586" s="160" t="s">
        <v>670</v>
      </c>
      <c r="G586" s="160" t="s">
        <v>671</v>
      </c>
      <c r="H586" s="161">
        <v>2</v>
      </c>
      <c r="I586" s="160" t="s">
        <v>3365</v>
      </c>
      <c r="J586" s="160">
        <v>1</v>
      </c>
      <c r="K586" s="161">
        <v>2021</v>
      </c>
      <c r="L586" s="169" t="s">
        <v>734</v>
      </c>
      <c r="M586" s="169" t="s">
        <v>2460</v>
      </c>
      <c r="N586" s="162" t="s">
        <v>667</v>
      </c>
      <c r="O586" s="160" t="s">
        <v>667</v>
      </c>
      <c r="P586" s="160" t="s">
        <v>675</v>
      </c>
      <c r="Q586" s="163">
        <v>29161</v>
      </c>
      <c r="R586" s="160">
        <v>2</v>
      </c>
      <c r="S586" s="169"/>
      <c r="T586" s="169"/>
      <c r="U586" s="160"/>
      <c r="V586" s="160"/>
      <c r="W586" s="160"/>
      <c r="X586" s="161">
        <v>0</v>
      </c>
      <c r="Y586" s="161">
        <v>0</v>
      </c>
      <c r="Z586" s="164" t="s">
        <v>2198</v>
      </c>
      <c r="AA586" s="165">
        <v>2021</v>
      </c>
      <c r="AB586" s="165">
        <v>10</v>
      </c>
      <c r="AC586" s="165">
        <v>14</v>
      </c>
      <c r="AD586" s="170" t="b">
        <f>IF(ISBLANK(GroupMember[[#This Row],[1. Identifiant interne d’exploitation agricole*]]),"",IF(ISERROR(MATCH(GroupMember[[#This Row],[1. Identifiant interne d’exploitation agricole*]],CertifiedCrop[1. Identifiant interne d’exploitation agricole*],0)),FALSE,TRUE))</f>
        <v>1</v>
      </c>
      <c r="AE586" s="170" t="b">
        <f>IF(ISBLANK(GroupMember[[#This Row],[1. Identifiant interne d’exploitation agricole*]]),"",IF(ISERROR(MATCH(GroupMember[[#This Row],[1. Identifiant interne d’exploitation agricole*]],FarmUnit[1. Identifiant interne d’exploitation agricole*],0)),FALSE,TRUE))</f>
        <v>1</v>
      </c>
      <c r="AF586" s="11" t="str">
        <f t="shared" si="36"/>
        <v>DOSSO SINGO ALPONSE</v>
      </c>
      <c r="AG586" s="171" t="str">
        <f t="shared" si="37"/>
        <v>14/10/2021</v>
      </c>
      <c r="AH586" s="59">
        <f t="shared" si="39"/>
        <v>5</v>
      </c>
      <c r="AI586" s="57">
        <f t="shared" si="38"/>
        <v>0</v>
      </c>
    </row>
    <row r="587" spans="1:35" ht="13.5" x14ac:dyDescent="0.25">
      <c r="A587" s="160" t="s">
        <v>2461</v>
      </c>
      <c r="B587" s="160" t="s">
        <v>667</v>
      </c>
      <c r="C587" s="160" t="s">
        <v>2461</v>
      </c>
      <c r="D587" s="160" t="s">
        <v>1846</v>
      </c>
      <c r="E587" s="160" t="s">
        <v>669</v>
      </c>
      <c r="F587" s="160" t="s">
        <v>670</v>
      </c>
      <c r="G587" s="160" t="s">
        <v>671</v>
      </c>
      <c r="H587" s="161">
        <v>7</v>
      </c>
      <c r="I587" s="160" t="s">
        <v>3365</v>
      </c>
      <c r="J587" s="160">
        <v>1</v>
      </c>
      <c r="K587" s="161">
        <v>2021</v>
      </c>
      <c r="L587" s="169" t="s">
        <v>672</v>
      </c>
      <c r="M587" s="169" t="s">
        <v>1985</v>
      </c>
      <c r="N587" s="162" t="s">
        <v>2462</v>
      </c>
      <c r="O587" s="160" t="s">
        <v>667</v>
      </c>
      <c r="P587" s="160" t="s">
        <v>675</v>
      </c>
      <c r="Q587" s="163">
        <v>32509</v>
      </c>
      <c r="R587" s="160">
        <v>4</v>
      </c>
      <c r="S587" s="169"/>
      <c r="T587" s="169"/>
      <c r="U587" s="160"/>
      <c r="V587" s="160"/>
      <c r="W587" s="160"/>
      <c r="X587" s="161">
        <v>0</v>
      </c>
      <c r="Y587" s="161">
        <v>0</v>
      </c>
      <c r="Z587" s="164" t="s">
        <v>2198</v>
      </c>
      <c r="AA587" s="165">
        <v>2021</v>
      </c>
      <c r="AB587" s="165">
        <v>10</v>
      </c>
      <c r="AC587" s="165">
        <v>15</v>
      </c>
      <c r="AD587" s="170" t="b">
        <f>IF(ISBLANK(GroupMember[[#This Row],[1. Identifiant interne d’exploitation agricole*]]),"",IF(ISERROR(MATCH(GroupMember[[#This Row],[1. Identifiant interne d’exploitation agricole*]],CertifiedCrop[1. Identifiant interne d’exploitation agricole*],0)),FALSE,TRUE))</f>
        <v>1</v>
      </c>
      <c r="AE587" s="170" t="b">
        <f>IF(ISBLANK(GroupMember[[#This Row],[1. Identifiant interne d’exploitation agricole*]]),"",IF(ISERROR(MATCH(GroupMember[[#This Row],[1. Identifiant interne d’exploitation agricole*]],FarmUnit[1. Identifiant interne d’exploitation agricole*],0)),FALSE,TRUE))</f>
        <v>1</v>
      </c>
      <c r="AF587" s="11" t="str">
        <f t="shared" si="36"/>
        <v>BAKAYOKO FULGENCE</v>
      </c>
      <c r="AG587" s="171" t="str">
        <f t="shared" si="37"/>
        <v>15/10/2021</v>
      </c>
      <c r="AH587" s="59">
        <f t="shared" si="39"/>
        <v>5</v>
      </c>
      <c r="AI587" s="57">
        <f t="shared" si="38"/>
        <v>0</v>
      </c>
    </row>
    <row r="588" spans="1:35" ht="13.5" x14ac:dyDescent="0.25">
      <c r="A588" s="160" t="s">
        <v>2463</v>
      </c>
      <c r="B588" s="160" t="s">
        <v>667</v>
      </c>
      <c r="C588" s="160" t="s">
        <v>2463</v>
      </c>
      <c r="D588" s="160" t="s">
        <v>1619</v>
      </c>
      <c r="E588" s="160" t="s">
        <v>669</v>
      </c>
      <c r="F588" s="160" t="s">
        <v>670</v>
      </c>
      <c r="G588" s="160" t="s">
        <v>671</v>
      </c>
      <c r="H588" s="161">
        <v>2</v>
      </c>
      <c r="I588" s="160" t="s">
        <v>3365</v>
      </c>
      <c r="J588" s="160">
        <v>1</v>
      </c>
      <c r="K588" s="161">
        <v>2021</v>
      </c>
      <c r="L588" s="169" t="s">
        <v>2076</v>
      </c>
      <c r="M588" s="169" t="s">
        <v>1827</v>
      </c>
      <c r="N588" s="162" t="s">
        <v>2464</v>
      </c>
      <c r="O588" s="160" t="s">
        <v>667</v>
      </c>
      <c r="P588" s="160" t="s">
        <v>675</v>
      </c>
      <c r="Q588" s="163">
        <v>36161</v>
      </c>
      <c r="R588" s="160">
        <v>1</v>
      </c>
      <c r="S588" s="169"/>
      <c r="T588" s="169"/>
      <c r="U588" s="160"/>
      <c r="V588" s="160"/>
      <c r="W588" s="160"/>
      <c r="X588" s="161">
        <v>0</v>
      </c>
      <c r="Y588" s="161">
        <v>0</v>
      </c>
      <c r="Z588" s="164" t="s">
        <v>2198</v>
      </c>
      <c r="AA588" s="165">
        <v>2021</v>
      </c>
      <c r="AB588" s="165">
        <v>10</v>
      </c>
      <c r="AC588" s="165">
        <v>15</v>
      </c>
      <c r="AD588" s="170" t="b">
        <f>IF(ISBLANK(GroupMember[[#This Row],[1. Identifiant interne d’exploitation agricole*]]),"",IF(ISERROR(MATCH(GroupMember[[#This Row],[1. Identifiant interne d’exploitation agricole*]],CertifiedCrop[1. Identifiant interne d’exploitation agricole*],0)),FALSE,TRUE))</f>
        <v>1</v>
      </c>
      <c r="AE588" s="170" t="b">
        <f>IF(ISBLANK(GroupMember[[#This Row],[1. Identifiant interne d’exploitation agricole*]]),"",IF(ISERROR(MATCH(GroupMember[[#This Row],[1. Identifiant interne d’exploitation agricole*]],FarmUnit[1. Identifiant interne d’exploitation agricole*],0)),FALSE,TRUE))</f>
        <v>1</v>
      </c>
      <c r="AF588" s="11" t="str">
        <f t="shared" si="36"/>
        <v>SAWADOGO MOUSSA</v>
      </c>
      <c r="AG588" s="171" t="str">
        <f t="shared" si="37"/>
        <v>15/10/2021</v>
      </c>
      <c r="AH588" s="59">
        <f t="shared" si="39"/>
        <v>5</v>
      </c>
      <c r="AI588" s="57">
        <f t="shared" si="38"/>
        <v>0</v>
      </c>
    </row>
    <row r="589" spans="1:35" ht="13.5" x14ac:dyDescent="0.25">
      <c r="A589" s="160" t="s">
        <v>2465</v>
      </c>
      <c r="B589" s="160" t="s">
        <v>667</v>
      </c>
      <c r="C589" s="160" t="s">
        <v>2465</v>
      </c>
      <c r="D589" s="160" t="s">
        <v>1846</v>
      </c>
      <c r="E589" s="160" t="s">
        <v>669</v>
      </c>
      <c r="F589" s="160" t="s">
        <v>670</v>
      </c>
      <c r="G589" s="160" t="s">
        <v>671</v>
      </c>
      <c r="H589" s="161">
        <v>2</v>
      </c>
      <c r="I589" s="160" t="s">
        <v>3365</v>
      </c>
      <c r="J589" s="160">
        <v>1</v>
      </c>
      <c r="K589" s="161">
        <v>2021</v>
      </c>
      <c r="L589" s="169" t="s">
        <v>2466</v>
      </c>
      <c r="M589" s="169" t="s">
        <v>2467</v>
      </c>
      <c r="N589" s="162" t="s">
        <v>667</v>
      </c>
      <c r="O589" s="160" t="s">
        <v>667</v>
      </c>
      <c r="P589" s="160" t="s">
        <v>696</v>
      </c>
      <c r="Q589" s="163">
        <v>25204</v>
      </c>
      <c r="R589" s="160">
        <v>4</v>
      </c>
      <c r="S589" s="169"/>
      <c r="T589" s="169"/>
      <c r="U589" s="160"/>
      <c r="V589" s="160"/>
      <c r="W589" s="160"/>
      <c r="X589" s="161">
        <v>0</v>
      </c>
      <c r="Y589" s="161">
        <v>0</v>
      </c>
      <c r="Z589" s="164" t="s">
        <v>2198</v>
      </c>
      <c r="AA589" s="165">
        <v>2021</v>
      </c>
      <c r="AB589" s="165">
        <v>10</v>
      </c>
      <c r="AC589" s="165">
        <v>15</v>
      </c>
      <c r="AD589" s="170" t="b">
        <f>IF(ISBLANK(GroupMember[[#This Row],[1. Identifiant interne d’exploitation agricole*]]),"",IF(ISERROR(MATCH(GroupMember[[#This Row],[1. Identifiant interne d’exploitation agricole*]],CertifiedCrop[1. Identifiant interne d’exploitation agricole*],0)),FALSE,TRUE))</f>
        <v>1</v>
      </c>
      <c r="AE589" s="170" t="b">
        <f>IF(ISBLANK(GroupMember[[#This Row],[1. Identifiant interne d’exploitation agricole*]]),"",IF(ISERROR(MATCH(GroupMember[[#This Row],[1. Identifiant interne d’exploitation agricole*]],FarmUnit[1. Identifiant interne d’exploitation agricole*],0)),FALSE,TRUE))</f>
        <v>1</v>
      </c>
      <c r="AF589" s="11" t="str">
        <f t="shared" si="36"/>
        <v>DOUALOU LEONTINE</v>
      </c>
      <c r="AG589" s="171" t="str">
        <f t="shared" si="37"/>
        <v>15/10/2021</v>
      </c>
      <c r="AH589" s="59">
        <f t="shared" si="39"/>
        <v>5</v>
      </c>
      <c r="AI589" s="57">
        <f t="shared" si="38"/>
        <v>0</v>
      </c>
    </row>
    <row r="590" spans="1:35" ht="13.5" x14ac:dyDescent="0.25">
      <c r="A590" s="160" t="s">
        <v>2468</v>
      </c>
      <c r="B590" s="160" t="s">
        <v>667</v>
      </c>
      <c r="C590" s="160" t="s">
        <v>2468</v>
      </c>
      <c r="D590" s="160" t="s">
        <v>1846</v>
      </c>
      <c r="E590" s="160" t="s">
        <v>669</v>
      </c>
      <c r="F590" s="160" t="s">
        <v>670</v>
      </c>
      <c r="G590" s="160" t="s">
        <v>671</v>
      </c>
      <c r="H590" s="161">
        <v>3</v>
      </c>
      <c r="I590" s="160" t="s">
        <v>3365</v>
      </c>
      <c r="J590" s="160">
        <v>1</v>
      </c>
      <c r="K590" s="161">
        <v>2021</v>
      </c>
      <c r="L590" s="169" t="s">
        <v>770</v>
      </c>
      <c r="M590" s="169" t="s">
        <v>2469</v>
      </c>
      <c r="N590" s="162" t="s">
        <v>667</v>
      </c>
      <c r="O590" s="160" t="s">
        <v>667</v>
      </c>
      <c r="P590" s="160" t="s">
        <v>675</v>
      </c>
      <c r="Q590" s="163">
        <v>27030</v>
      </c>
      <c r="R590" s="160">
        <v>3</v>
      </c>
      <c r="S590" s="169"/>
      <c r="T590" s="169"/>
      <c r="U590" s="160"/>
      <c r="V590" s="160"/>
      <c r="W590" s="160"/>
      <c r="X590" s="161">
        <v>0</v>
      </c>
      <c r="Y590" s="161">
        <v>0</v>
      </c>
      <c r="Z590" s="164" t="s">
        <v>2198</v>
      </c>
      <c r="AA590" s="165">
        <v>2021</v>
      </c>
      <c r="AB590" s="165">
        <v>10</v>
      </c>
      <c r="AC590" s="165">
        <v>15</v>
      </c>
      <c r="AD590" s="170" t="b">
        <f>IF(ISBLANK(GroupMember[[#This Row],[1. Identifiant interne d’exploitation agricole*]]),"",IF(ISERROR(MATCH(GroupMember[[#This Row],[1. Identifiant interne d’exploitation agricole*]],CertifiedCrop[1. Identifiant interne d’exploitation agricole*],0)),FALSE,TRUE))</f>
        <v>1</v>
      </c>
      <c r="AE590" s="170" t="b">
        <f>IF(ISBLANK(GroupMember[[#This Row],[1. Identifiant interne d’exploitation agricole*]]),"",IF(ISERROR(MATCH(GroupMember[[#This Row],[1. Identifiant interne d’exploitation agricole*]],FarmUnit[1. Identifiant interne d’exploitation agricole*],0)),FALSE,TRUE))</f>
        <v>1</v>
      </c>
      <c r="AF590" s="11" t="str">
        <f t="shared" si="36"/>
        <v>MOMINE GUY BERNARD</v>
      </c>
      <c r="AG590" s="171" t="str">
        <f t="shared" si="37"/>
        <v>15/10/2021</v>
      </c>
      <c r="AH590" s="59">
        <f t="shared" si="39"/>
        <v>5</v>
      </c>
      <c r="AI590" s="57">
        <f t="shared" si="38"/>
        <v>0</v>
      </c>
    </row>
    <row r="591" spans="1:35" ht="13.5" x14ac:dyDescent="0.25">
      <c r="A591" s="160" t="s">
        <v>2470</v>
      </c>
      <c r="B591" s="160" t="s">
        <v>667</v>
      </c>
      <c r="C591" s="160" t="s">
        <v>2470</v>
      </c>
      <c r="D591" s="160" t="s">
        <v>1846</v>
      </c>
      <c r="E591" s="160" t="s">
        <v>669</v>
      </c>
      <c r="F591" s="160" t="s">
        <v>670</v>
      </c>
      <c r="G591" s="160" t="s">
        <v>671</v>
      </c>
      <c r="H591" s="161">
        <v>10</v>
      </c>
      <c r="I591" s="160" t="s">
        <v>3365</v>
      </c>
      <c r="J591" s="160">
        <v>1</v>
      </c>
      <c r="K591" s="161">
        <v>2021</v>
      </c>
      <c r="L591" s="169" t="s">
        <v>962</v>
      </c>
      <c r="M591" s="169" t="s">
        <v>1806</v>
      </c>
      <c r="N591" s="162" t="s">
        <v>667</v>
      </c>
      <c r="O591" s="160" t="s">
        <v>667</v>
      </c>
      <c r="P591" s="160" t="s">
        <v>675</v>
      </c>
      <c r="Q591" s="163">
        <v>28126</v>
      </c>
      <c r="R591" s="160">
        <v>8</v>
      </c>
      <c r="S591" s="169"/>
      <c r="T591" s="169"/>
      <c r="U591" s="160"/>
      <c r="V591" s="160"/>
      <c r="W591" s="160"/>
      <c r="X591" s="161">
        <v>0</v>
      </c>
      <c r="Y591" s="161">
        <v>0</v>
      </c>
      <c r="Z591" s="164" t="s">
        <v>2198</v>
      </c>
      <c r="AA591" s="165">
        <v>2021</v>
      </c>
      <c r="AB591" s="165">
        <v>10</v>
      </c>
      <c r="AC591" s="165">
        <v>15</v>
      </c>
      <c r="AD591" s="170" t="b">
        <f>IF(ISBLANK(GroupMember[[#This Row],[1. Identifiant interne d’exploitation agricole*]]),"",IF(ISERROR(MATCH(GroupMember[[#This Row],[1. Identifiant interne d’exploitation agricole*]],CertifiedCrop[1. Identifiant interne d’exploitation agricole*],0)),FALSE,TRUE))</f>
        <v>1</v>
      </c>
      <c r="AE591" s="170" t="b">
        <f>IF(ISBLANK(GroupMember[[#This Row],[1. Identifiant interne d’exploitation agricole*]]),"",IF(ISERROR(MATCH(GroupMember[[#This Row],[1. Identifiant interne d’exploitation agricole*]],FarmUnit[1. Identifiant interne d’exploitation agricole*],0)),FALSE,TRUE))</f>
        <v>1</v>
      </c>
      <c r="AF591" s="11" t="str">
        <f t="shared" si="36"/>
        <v>ZOH  APPOLINAIRE</v>
      </c>
      <c r="AG591" s="171" t="str">
        <f t="shared" si="37"/>
        <v>15/10/2021</v>
      </c>
      <c r="AH591" s="59">
        <f t="shared" si="39"/>
        <v>5</v>
      </c>
      <c r="AI591" s="57">
        <f t="shared" si="38"/>
        <v>0</v>
      </c>
    </row>
    <row r="592" spans="1:35" ht="13.5" x14ac:dyDescent="0.25">
      <c r="A592" s="160" t="s">
        <v>2471</v>
      </c>
      <c r="B592" s="160" t="s">
        <v>667</v>
      </c>
      <c r="C592" s="160" t="s">
        <v>2471</v>
      </c>
      <c r="D592" s="160" t="s">
        <v>1846</v>
      </c>
      <c r="E592" s="160" t="s">
        <v>669</v>
      </c>
      <c r="F592" s="160" t="s">
        <v>670</v>
      </c>
      <c r="G592" s="160" t="s">
        <v>671</v>
      </c>
      <c r="H592" s="161">
        <v>5.5</v>
      </c>
      <c r="I592" s="160" t="s">
        <v>3365</v>
      </c>
      <c r="J592" s="160">
        <v>1</v>
      </c>
      <c r="K592" s="161">
        <v>2021</v>
      </c>
      <c r="L592" s="169" t="s">
        <v>1324</v>
      </c>
      <c r="M592" s="169" t="s">
        <v>2472</v>
      </c>
      <c r="N592" s="162" t="s">
        <v>2473</v>
      </c>
      <c r="O592" s="160" t="s">
        <v>667</v>
      </c>
      <c r="P592" s="160" t="s">
        <v>675</v>
      </c>
      <c r="Q592" s="163">
        <v>27030</v>
      </c>
      <c r="R592" s="160">
        <v>5</v>
      </c>
      <c r="S592" s="169"/>
      <c r="T592" s="169"/>
      <c r="U592" s="160"/>
      <c r="V592" s="160"/>
      <c r="W592" s="160"/>
      <c r="X592" s="161">
        <v>0</v>
      </c>
      <c r="Y592" s="161">
        <v>0</v>
      </c>
      <c r="Z592" s="164" t="s">
        <v>2198</v>
      </c>
      <c r="AA592" s="165">
        <v>2021</v>
      </c>
      <c r="AB592" s="165">
        <v>10</v>
      </c>
      <c r="AC592" s="165">
        <v>16</v>
      </c>
      <c r="AD592" s="170" t="b">
        <f>IF(ISBLANK(GroupMember[[#This Row],[1. Identifiant interne d’exploitation agricole*]]),"",IF(ISERROR(MATCH(GroupMember[[#This Row],[1. Identifiant interne d’exploitation agricole*]],CertifiedCrop[1. Identifiant interne d’exploitation agricole*],0)),FALSE,TRUE))</f>
        <v>1</v>
      </c>
      <c r="AE592" s="170" t="b">
        <f>IF(ISBLANK(GroupMember[[#This Row],[1. Identifiant interne d’exploitation agricole*]]),"",IF(ISERROR(MATCH(GroupMember[[#This Row],[1. Identifiant interne d’exploitation agricole*]],FarmUnit[1. Identifiant interne d’exploitation agricole*],0)),FALSE,TRUE))</f>
        <v>1</v>
      </c>
      <c r="AF592" s="11" t="str">
        <f t="shared" si="36"/>
        <v>ZOH GBA ALAIN</v>
      </c>
      <c r="AG592" s="171" t="str">
        <f t="shared" si="37"/>
        <v>16/10/2021</v>
      </c>
      <c r="AH592" s="59">
        <f t="shared" si="39"/>
        <v>3</v>
      </c>
      <c r="AI592" s="57">
        <f t="shared" si="38"/>
        <v>0</v>
      </c>
    </row>
    <row r="593" spans="1:35" ht="13.5" x14ac:dyDescent="0.25">
      <c r="A593" s="160" t="s">
        <v>2474</v>
      </c>
      <c r="B593" s="160" t="s">
        <v>667</v>
      </c>
      <c r="C593" s="160" t="s">
        <v>2474</v>
      </c>
      <c r="D593" s="160" t="s">
        <v>1846</v>
      </c>
      <c r="E593" s="160" t="s">
        <v>669</v>
      </c>
      <c r="F593" s="160" t="s">
        <v>670</v>
      </c>
      <c r="G593" s="160" t="s">
        <v>671</v>
      </c>
      <c r="H593" s="161">
        <v>1.5</v>
      </c>
      <c r="I593" s="160" t="s">
        <v>3365</v>
      </c>
      <c r="J593" s="160">
        <v>1</v>
      </c>
      <c r="K593" s="161">
        <v>2021</v>
      </c>
      <c r="L593" s="169" t="s">
        <v>1490</v>
      </c>
      <c r="M593" s="169" t="s">
        <v>2475</v>
      </c>
      <c r="N593" s="162" t="s">
        <v>2476</v>
      </c>
      <c r="O593" s="160" t="s">
        <v>2477</v>
      </c>
      <c r="P593" s="160" t="s">
        <v>696</v>
      </c>
      <c r="Q593" s="163">
        <v>30682</v>
      </c>
      <c r="R593" s="160">
        <v>5</v>
      </c>
      <c r="S593" s="169"/>
      <c r="T593" s="169"/>
      <c r="U593" s="160"/>
      <c r="V593" s="160"/>
      <c r="W593" s="160"/>
      <c r="X593" s="161">
        <v>0</v>
      </c>
      <c r="Y593" s="161">
        <v>0</v>
      </c>
      <c r="Z593" s="164" t="s">
        <v>2198</v>
      </c>
      <c r="AA593" s="165">
        <v>2021</v>
      </c>
      <c r="AB593" s="165">
        <v>10</v>
      </c>
      <c r="AC593" s="165">
        <v>16</v>
      </c>
      <c r="AD593" s="170" t="b">
        <f>IF(ISBLANK(GroupMember[[#This Row],[1. Identifiant interne d’exploitation agricole*]]),"",IF(ISERROR(MATCH(GroupMember[[#This Row],[1. Identifiant interne d’exploitation agricole*]],CertifiedCrop[1. Identifiant interne d’exploitation agricole*],0)),FALSE,TRUE))</f>
        <v>1</v>
      </c>
      <c r="AE593" s="170" t="b">
        <f>IF(ISBLANK(GroupMember[[#This Row],[1. Identifiant interne d’exploitation agricole*]]),"",IF(ISERROR(MATCH(GroupMember[[#This Row],[1. Identifiant interne d’exploitation agricole*]],FarmUnit[1. Identifiant interne d’exploitation agricole*],0)),FALSE,TRUE))</f>
        <v>1</v>
      </c>
      <c r="AF593" s="11" t="str">
        <f t="shared" si="36"/>
        <v>GOGBE GOLOU RACHELLE</v>
      </c>
      <c r="AG593" s="171" t="str">
        <f t="shared" si="37"/>
        <v>16/10/2021</v>
      </c>
      <c r="AH593" s="59">
        <f t="shared" si="39"/>
        <v>3</v>
      </c>
      <c r="AI593" s="57">
        <f t="shared" si="38"/>
        <v>0</v>
      </c>
    </row>
    <row r="594" spans="1:35" ht="13.5" x14ac:dyDescent="0.25">
      <c r="A594" s="160" t="s">
        <v>2478</v>
      </c>
      <c r="B594" s="160" t="s">
        <v>667</v>
      </c>
      <c r="C594" s="160" t="s">
        <v>2478</v>
      </c>
      <c r="D594" s="160" t="s">
        <v>1619</v>
      </c>
      <c r="E594" s="160" t="s">
        <v>669</v>
      </c>
      <c r="F594" s="160" t="s">
        <v>670</v>
      </c>
      <c r="G594" s="160" t="s">
        <v>671</v>
      </c>
      <c r="H594" s="161">
        <v>1.5</v>
      </c>
      <c r="I594" s="160" t="s">
        <v>3365</v>
      </c>
      <c r="J594" s="160">
        <v>1</v>
      </c>
      <c r="K594" s="161">
        <v>2021</v>
      </c>
      <c r="L594" s="169" t="s">
        <v>2479</v>
      </c>
      <c r="M594" s="169" t="s">
        <v>2480</v>
      </c>
      <c r="N594" s="162" t="s">
        <v>667</v>
      </c>
      <c r="O594" s="160" t="s">
        <v>667</v>
      </c>
      <c r="P594" s="160" t="s">
        <v>675</v>
      </c>
      <c r="Q594" s="163">
        <v>35508</v>
      </c>
      <c r="R594" s="160">
        <v>5</v>
      </c>
      <c r="S594" s="169"/>
      <c r="T594" s="169"/>
      <c r="U594" s="160"/>
      <c r="V594" s="160"/>
      <c r="W594" s="160"/>
      <c r="X594" s="161">
        <v>0</v>
      </c>
      <c r="Y594" s="161">
        <v>0</v>
      </c>
      <c r="Z594" s="164" t="s">
        <v>2198</v>
      </c>
      <c r="AA594" s="165">
        <v>2021</v>
      </c>
      <c r="AB594" s="165">
        <v>10</v>
      </c>
      <c r="AC594" s="165">
        <v>16</v>
      </c>
      <c r="AD594" s="170" t="b">
        <f>IF(ISBLANK(GroupMember[[#This Row],[1. Identifiant interne d’exploitation agricole*]]),"",IF(ISERROR(MATCH(GroupMember[[#This Row],[1. Identifiant interne d’exploitation agricole*]],CertifiedCrop[1. Identifiant interne d’exploitation agricole*],0)),FALSE,TRUE))</f>
        <v>1</v>
      </c>
      <c r="AE594" s="170" t="b">
        <f>IF(ISBLANK(GroupMember[[#This Row],[1. Identifiant interne d’exploitation agricole*]]),"",IF(ISERROR(MATCH(GroupMember[[#This Row],[1. Identifiant interne d’exploitation agricole*]],FarmUnit[1. Identifiant interne d’exploitation agricole*],0)),FALSE,TRUE))</f>
        <v>1</v>
      </c>
      <c r="AF594" s="11" t="str">
        <f t="shared" si="36"/>
        <v>DOMBA BOUREHIMA</v>
      </c>
      <c r="AG594" s="171" t="str">
        <f t="shared" si="37"/>
        <v>16/10/2021</v>
      </c>
      <c r="AH594" s="59">
        <f t="shared" si="39"/>
        <v>3</v>
      </c>
      <c r="AI594" s="57">
        <f t="shared" si="38"/>
        <v>0</v>
      </c>
    </row>
    <row r="595" spans="1:35" ht="13.5" x14ac:dyDescent="0.25">
      <c r="A595" s="160" t="s">
        <v>2481</v>
      </c>
      <c r="B595" s="160" t="s">
        <v>667</v>
      </c>
      <c r="C595" s="160" t="s">
        <v>2481</v>
      </c>
      <c r="D595" s="160" t="s">
        <v>1619</v>
      </c>
      <c r="E595" s="160" t="s">
        <v>669</v>
      </c>
      <c r="F595" s="160" t="s">
        <v>670</v>
      </c>
      <c r="G595" s="160" t="s">
        <v>671</v>
      </c>
      <c r="H595" s="161">
        <v>1</v>
      </c>
      <c r="I595" s="160" t="s">
        <v>3365</v>
      </c>
      <c r="J595" s="160">
        <v>1</v>
      </c>
      <c r="K595" s="161">
        <v>2021</v>
      </c>
      <c r="L595" s="169" t="s">
        <v>2482</v>
      </c>
      <c r="M595" s="169" t="s">
        <v>2483</v>
      </c>
      <c r="N595" s="162" t="s">
        <v>2484</v>
      </c>
      <c r="O595" s="160" t="s">
        <v>667</v>
      </c>
      <c r="P595" s="160" t="s">
        <v>696</v>
      </c>
      <c r="Q595" s="163" t="s">
        <v>667</v>
      </c>
      <c r="R595" s="160">
        <v>4</v>
      </c>
      <c r="S595" s="169"/>
      <c r="T595" s="169"/>
      <c r="U595" s="160"/>
      <c r="V595" s="160"/>
      <c r="W595" s="160"/>
      <c r="X595" s="161">
        <v>0</v>
      </c>
      <c r="Y595" s="161">
        <v>0</v>
      </c>
      <c r="Z595" s="164" t="s">
        <v>2198</v>
      </c>
      <c r="AA595" s="165">
        <v>2021</v>
      </c>
      <c r="AB595" s="165">
        <v>10</v>
      </c>
      <c r="AC595" s="165">
        <v>17</v>
      </c>
      <c r="AD595" s="170" t="b">
        <f>IF(ISBLANK(GroupMember[[#This Row],[1. Identifiant interne d’exploitation agricole*]]),"",IF(ISERROR(MATCH(GroupMember[[#This Row],[1. Identifiant interne d’exploitation agricole*]],CertifiedCrop[1. Identifiant interne d’exploitation agricole*],0)),FALSE,TRUE))</f>
        <v>1</v>
      </c>
      <c r="AE595" s="170" t="b">
        <f>IF(ISBLANK(GroupMember[[#This Row],[1. Identifiant interne d’exploitation agricole*]]),"",IF(ISERROR(MATCH(GroupMember[[#This Row],[1. Identifiant interne d’exploitation agricole*]],FarmUnit[1. Identifiant interne d’exploitation agricole*],0)),FALSE,TRUE))</f>
        <v>1</v>
      </c>
      <c r="AF595" s="11" t="str">
        <f t="shared" si="36"/>
        <v>GONSE GOUA ALIDA</v>
      </c>
      <c r="AG595" s="171" t="str">
        <f t="shared" si="37"/>
        <v>17/10/2021</v>
      </c>
      <c r="AH595" s="59">
        <f t="shared" si="39"/>
        <v>4</v>
      </c>
      <c r="AI595" s="57">
        <f t="shared" si="38"/>
        <v>0</v>
      </c>
    </row>
    <row r="596" spans="1:35" ht="13.5" x14ac:dyDescent="0.25">
      <c r="A596" s="160" t="s">
        <v>2485</v>
      </c>
      <c r="B596" s="160" t="s">
        <v>667</v>
      </c>
      <c r="C596" s="160" t="s">
        <v>2485</v>
      </c>
      <c r="D596" s="160" t="s">
        <v>1619</v>
      </c>
      <c r="E596" s="160" t="s">
        <v>669</v>
      </c>
      <c r="F596" s="160" t="s">
        <v>670</v>
      </c>
      <c r="G596" s="160" t="s">
        <v>671</v>
      </c>
      <c r="H596" s="161">
        <v>3</v>
      </c>
      <c r="I596" s="160" t="s">
        <v>3365</v>
      </c>
      <c r="J596" s="160">
        <v>1</v>
      </c>
      <c r="K596" s="161">
        <v>2021</v>
      </c>
      <c r="L596" s="169" t="s">
        <v>2486</v>
      </c>
      <c r="M596" s="169" t="s">
        <v>2487</v>
      </c>
      <c r="N596" s="162" t="s">
        <v>2488</v>
      </c>
      <c r="O596" s="160" t="s">
        <v>667</v>
      </c>
      <c r="P596" s="160" t="s">
        <v>675</v>
      </c>
      <c r="Q596" s="163">
        <v>36525</v>
      </c>
      <c r="R596" s="160">
        <v>6</v>
      </c>
      <c r="S596" s="169"/>
      <c r="T596" s="169"/>
      <c r="U596" s="160"/>
      <c r="V596" s="160"/>
      <c r="W596" s="160"/>
      <c r="X596" s="161">
        <v>0</v>
      </c>
      <c r="Y596" s="161">
        <v>0</v>
      </c>
      <c r="Z596" s="164" t="s">
        <v>2198</v>
      </c>
      <c r="AA596" s="165">
        <v>2021</v>
      </c>
      <c r="AB596" s="165">
        <v>10</v>
      </c>
      <c r="AC596" s="165">
        <v>17</v>
      </c>
      <c r="AD596" s="170" t="b">
        <f>IF(ISBLANK(GroupMember[[#This Row],[1. Identifiant interne d’exploitation agricole*]]),"",IF(ISERROR(MATCH(GroupMember[[#This Row],[1. Identifiant interne d’exploitation agricole*]],CertifiedCrop[1. Identifiant interne d’exploitation agricole*],0)),FALSE,TRUE))</f>
        <v>1</v>
      </c>
      <c r="AE596" s="170" t="b">
        <f>IF(ISBLANK(GroupMember[[#This Row],[1. Identifiant interne d’exploitation agricole*]]),"",IF(ISERROR(MATCH(GroupMember[[#This Row],[1. Identifiant interne d’exploitation agricole*]],FarmUnit[1. Identifiant interne d’exploitation agricole*],0)),FALSE,TRUE))</f>
        <v>1</v>
      </c>
      <c r="AF596" s="11" t="str">
        <f t="shared" si="36"/>
        <v>MONI HYACINTH</v>
      </c>
      <c r="AG596" s="171" t="str">
        <f t="shared" si="37"/>
        <v>17/10/2021</v>
      </c>
      <c r="AH596" s="59">
        <f t="shared" si="39"/>
        <v>4</v>
      </c>
      <c r="AI596" s="57">
        <f t="shared" si="38"/>
        <v>0</v>
      </c>
    </row>
    <row r="597" spans="1:35" ht="13.5" x14ac:dyDescent="0.25">
      <c r="A597" s="160" t="s">
        <v>2489</v>
      </c>
      <c r="B597" s="160" t="s">
        <v>667</v>
      </c>
      <c r="C597" s="160" t="s">
        <v>2489</v>
      </c>
      <c r="D597" s="160" t="s">
        <v>1846</v>
      </c>
      <c r="E597" s="160" t="s">
        <v>669</v>
      </c>
      <c r="F597" s="160" t="s">
        <v>670</v>
      </c>
      <c r="G597" s="160" t="s">
        <v>671</v>
      </c>
      <c r="H597" s="161">
        <v>7</v>
      </c>
      <c r="I597" s="160" t="s">
        <v>3365</v>
      </c>
      <c r="J597" s="160">
        <v>1</v>
      </c>
      <c r="K597" s="161">
        <v>2021</v>
      </c>
      <c r="L597" s="169" t="s">
        <v>840</v>
      </c>
      <c r="M597" s="169" t="s">
        <v>2490</v>
      </c>
      <c r="N597" s="162" t="s">
        <v>2491</v>
      </c>
      <c r="O597" s="160" t="s">
        <v>2492</v>
      </c>
      <c r="P597" s="160" t="s">
        <v>675</v>
      </c>
      <c r="Q597" s="163">
        <v>29952</v>
      </c>
      <c r="R597" s="160">
        <v>6</v>
      </c>
      <c r="S597" s="169"/>
      <c r="T597" s="169"/>
      <c r="U597" s="160"/>
      <c r="V597" s="160"/>
      <c r="W597" s="160"/>
      <c r="X597" s="161">
        <v>0</v>
      </c>
      <c r="Y597" s="161">
        <v>0</v>
      </c>
      <c r="Z597" s="164" t="s">
        <v>2198</v>
      </c>
      <c r="AA597" s="165">
        <v>2021</v>
      </c>
      <c r="AB597" s="165">
        <v>10</v>
      </c>
      <c r="AC597" s="165">
        <v>17</v>
      </c>
      <c r="AD597" s="170" t="b">
        <f>IF(ISBLANK(GroupMember[[#This Row],[1. Identifiant interne d’exploitation agricole*]]),"",IF(ISERROR(MATCH(GroupMember[[#This Row],[1. Identifiant interne d’exploitation agricole*]],CertifiedCrop[1. Identifiant interne d’exploitation agricole*],0)),FALSE,TRUE))</f>
        <v>1</v>
      </c>
      <c r="AE597" s="170" t="b">
        <f>IF(ISBLANK(GroupMember[[#This Row],[1. Identifiant interne d’exploitation agricole*]]),"",IF(ISERROR(MATCH(GroupMember[[#This Row],[1. Identifiant interne d’exploitation agricole*]],FarmUnit[1. Identifiant interne d’exploitation agricole*],0)),FALSE,TRUE))</f>
        <v>1</v>
      </c>
      <c r="AF597" s="11" t="str">
        <f t="shared" si="36"/>
        <v>DIOMANDE GBA SAMUEL</v>
      </c>
      <c r="AG597" s="171" t="str">
        <f t="shared" si="37"/>
        <v>17/10/2021</v>
      </c>
      <c r="AH597" s="59">
        <f t="shared" si="39"/>
        <v>4</v>
      </c>
      <c r="AI597" s="57">
        <f t="shared" si="38"/>
        <v>0</v>
      </c>
    </row>
    <row r="598" spans="1:35" ht="13.5" x14ac:dyDescent="0.25">
      <c r="A598" s="160" t="s">
        <v>2493</v>
      </c>
      <c r="B598" s="160" t="s">
        <v>667</v>
      </c>
      <c r="C598" s="160" t="s">
        <v>2493</v>
      </c>
      <c r="D598" s="160" t="s">
        <v>1846</v>
      </c>
      <c r="E598" s="160" t="s">
        <v>669</v>
      </c>
      <c r="F598" s="160" t="s">
        <v>670</v>
      </c>
      <c r="G598" s="160" t="s">
        <v>671</v>
      </c>
      <c r="H598" s="161">
        <v>6</v>
      </c>
      <c r="I598" s="160" t="s">
        <v>3365</v>
      </c>
      <c r="J598" s="160">
        <v>1</v>
      </c>
      <c r="K598" s="161">
        <v>2021</v>
      </c>
      <c r="L598" s="169" t="s">
        <v>2494</v>
      </c>
      <c r="M598" s="169" t="s">
        <v>2328</v>
      </c>
      <c r="N598" s="162" t="s">
        <v>667</v>
      </c>
      <c r="O598" s="160" t="s">
        <v>667</v>
      </c>
      <c r="P598" s="160" t="s">
        <v>675</v>
      </c>
      <c r="Q598" s="163">
        <v>27030</v>
      </c>
      <c r="R598" s="160">
        <v>8</v>
      </c>
      <c r="S598" s="169"/>
      <c r="T598" s="169"/>
      <c r="U598" s="160"/>
      <c r="V598" s="160"/>
      <c r="W598" s="160"/>
      <c r="X598" s="161">
        <v>0</v>
      </c>
      <c r="Y598" s="161">
        <v>0</v>
      </c>
      <c r="Z598" s="164" t="s">
        <v>2198</v>
      </c>
      <c r="AA598" s="165">
        <v>2021</v>
      </c>
      <c r="AB598" s="165">
        <v>10</v>
      </c>
      <c r="AC598" s="165">
        <v>17</v>
      </c>
      <c r="AD598" s="170" t="b">
        <f>IF(ISBLANK(GroupMember[[#This Row],[1. Identifiant interne d’exploitation agricole*]]),"",IF(ISERROR(MATCH(GroupMember[[#This Row],[1. Identifiant interne d’exploitation agricole*]],CertifiedCrop[1. Identifiant interne d’exploitation agricole*],0)),FALSE,TRUE))</f>
        <v>1</v>
      </c>
      <c r="AE598" s="170" t="b">
        <f>IF(ISBLANK(GroupMember[[#This Row],[1. Identifiant interne d’exploitation agricole*]]),"",IF(ISERROR(MATCH(GroupMember[[#This Row],[1. Identifiant interne d’exploitation agricole*]],FarmUnit[1. Identifiant interne d’exploitation agricole*],0)),FALSE,TRUE))</f>
        <v>1</v>
      </c>
      <c r="AF598" s="11" t="str">
        <f t="shared" si="36"/>
        <v>SINZE  VINCENT</v>
      </c>
      <c r="AG598" s="171" t="str">
        <f t="shared" si="37"/>
        <v>17/10/2021</v>
      </c>
      <c r="AH598" s="59">
        <f t="shared" si="39"/>
        <v>4</v>
      </c>
      <c r="AI598" s="57">
        <f t="shared" si="38"/>
        <v>0</v>
      </c>
    </row>
    <row r="599" spans="1:35" ht="13.5" x14ac:dyDescent="0.25">
      <c r="A599" s="160" t="s">
        <v>2495</v>
      </c>
      <c r="B599" s="160" t="s">
        <v>667</v>
      </c>
      <c r="C599" s="160" t="s">
        <v>2495</v>
      </c>
      <c r="D599" s="160" t="s">
        <v>1846</v>
      </c>
      <c r="E599" s="160" t="s">
        <v>669</v>
      </c>
      <c r="F599" s="160" t="s">
        <v>670</v>
      </c>
      <c r="G599" s="160" t="s">
        <v>671</v>
      </c>
      <c r="H599" s="161">
        <v>2</v>
      </c>
      <c r="I599" s="160" t="s">
        <v>3365</v>
      </c>
      <c r="J599" s="160">
        <v>1</v>
      </c>
      <c r="K599" s="161">
        <v>2021</v>
      </c>
      <c r="L599" s="169" t="s">
        <v>2076</v>
      </c>
      <c r="M599" s="169" t="s">
        <v>2496</v>
      </c>
      <c r="N599" s="162" t="s">
        <v>667</v>
      </c>
      <c r="O599" s="160" t="s">
        <v>667</v>
      </c>
      <c r="P599" s="160" t="s">
        <v>675</v>
      </c>
      <c r="Q599" s="163">
        <v>36161</v>
      </c>
      <c r="R599" s="160">
        <v>5</v>
      </c>
      <c r="S599" s="169"/>
      <c r="T599" s="169"/>
      <c r="U599" s="160"/>
      <c r="V599" s="160"/>
      <c r="W599" s="160"/>
      <c r="X599" s="161">
        <v>0</v>
      </c>
      <c r="Y599" s="161">
        <v>0</v>
      </c>
      <c r="Z599" s="164" t="s">
        <v>2198</v>
      </c>
      <c r="AA599" s="165">
        <v>2021</v>
      </c>
      <c r="AB599" s="165">
        <v>10</v>
      </c>
      <c r="AC599" s="165">
        <v>18</v>
      </c>
      <c r="AD599" s="170" t="b">
        <f>IF(ISBLANK(GroupMember[[#This Row],[1. Identifiant interne d’exploitation agricole*]]),"",IF(ISERROR(MATCH(GroupMember[[#This Row],[1. Identifiant interne d’exploitation agricole*]],CertifiedCrop[1. Identifiant interne d’exploitation agricole*],0)),FALSE,TRUE))</f>
        <v>1</v>
      </c>
      <c r="AE599" s="170" t="b">
        <f>IF(ISBLANK(GroupMember[[#This Row],[1. Identifiant interne d’exploitation agricole*]]),"",IF(ISERROR(MATCH(GroupMember[[#This Row],[1. Identifiant interne d’exploitation agricole*]],FarmUnit[1. Identifiant interne d’exploitation agricole*],0)),FALSE,TRUE))</f>
        <v>1</v>
      </c>
      <c r="AF599" s="11" t="str">
        <f t="shared" si="36"/>
        <v>SAWADOGO AMEDY</v>
      </c>
      <c r="AG599" s="171" t="str">
        <f t="shared" si="37"/>
        <v>18/10/2021</v>
      </c>
      <c r="AH599" s="59">
        <f t="shared" si="39"/>
        <v>4</v>
      </c>
      <c r="AI599" s="57">
        <f t="shared" si="38"/>
        <v>0</v>
      </c>
    </row>
    <row r="600" spans="1:35" ht="13.5" x14ac:dyDescent="0.25">
      <c r="A600" s="160" t="s">
        <v>2497</v>
      </c>
      <c r="B600" s="160" t="s">
        <v>667</v>
      </c>
      <c r="C600" s="160" t="s">
        <v>2497</v>
      </c>
      <c r="D600" s="160" t="s">
        <v>1826</v>
      </c>
      <c r="E600" s="160" t="s">
        <v>669</v>
      </c>
      <c r="F600" s="160" t="s">
        <v>670</v>
      </c>
      <c r="G600" s="160" t="s">
        <v>671</v>
      </c>
      <c r="H600" s="161">
        <v>2</v>
      </c>
      <c r="I600" s="160" t="s">
        <v>3365</v>
      </c>
      <c r="J600" s="160">
        <v>1</v>
      </c>
      <c r="K600" s="161">
        <v>2021</v>
      </c>
      <c r="L600" s="169" t="s">
        <v>889</v>
      </c>
      <c r="M600" s="169" t="s">
        <v>2498</v>
      </c>
      <c r="N600" s="162" t="s">
        <v>2499</v>
      </c>
      <c r="O600" s="160" t="s">
        <v>2500</v>
      </c>
      <c r="P600" s="160" t="s">
        <v>675</v>
      </c>
      <c r="Q600" s="163">
        <v>27754</v>
      </c>
      <c r="R600" s="160">
        <v>4</v>
      </c>
      <c r="S600" s="169"/>
      <c r="T600" s="169"/>
      <c r="U600" s="160"/>
      <c r="V600" s="160"/>
      <c r="W600" s="160"/>
      <c r="X600" s="161">
        <v>0</v>
      </c>
      <c r="Y600" s="161">
        <v>0</v>
      </c>
      <c r="Z600" s="164" t="s">
        <v>2198</v>
      </c>
      <c r="AA600" s="165">
        <v>2021</v>
      </c>
      <c r="AB600" s="165">
        <v>10</v>
      </c>
      <c r="AC600" s="165">
        <v>18</v>
      </c>
      <c r="AD600" s="170" t="b">
        <f>IF(ISBLANK(GroupMember[[#This Row],[1. Identifiant interne d’exploitation agricole*]]),"",IF(ISERROR(MATCH(GroupMember[[#This Row],[1. Identifiant interne d’exploitation agricole*]],CertifiedCrop[1. Identifiant interne d’exploitation agricole*],0)),FALSE,TRUE))</f>
        <v>1</v>
      </c>
      <c r="AE600" s="170" t="b">
        <f>IF(ISBLANK(GroupMember[[#This Row],[1. Identifiant interne d’exploitation agricole*]]),"",IF(ISERROR(MATCH(GroupMember[[#This Row],[1. Identifiant interne d’exploitation agricole*]],FarmUnit[1. Identifiant interne d’exploitation agricole*],0)),FALSE,TRUE))</f>
        <v>1</v>
      </c>
      <c r="AF600" s="11" t="str">
        <f t="shared" si="36"/>
        <v>TIA MONHIKIE</v>
      </c>
      <c r="AG600" s="171" t="str">
        <f t="shared" si="37"/>
        <v>18/10/2021</v>
      </c>
      <c r="AH600" s="59">
        <f t="shared" si="39"/>
        <v>4</v>
      </c>
      <c r="AI600" s="57">
        <f t="shared" si="38"/>
        <v>0</v>
      </c>
    </row>
    <row r="601" spans="1:35" ht="13.5" x14ac:dyDescent="0.25">
      <c r="A601" s="160" t="s">
        <v>2501</v>
      </c>
      <c r="B601" s="160" t="s">
        <v>667</v>
      </c>
      <c r="C601" s="160" t="s">
        <v>2501</v>
      </c>
      <c r="D601" s="160" t="s">
        <v>1826</v>
      </c>
      <c r="E601" s="160" t="s">
        <v>669</v>
      </c>
      <c r="F601" s="160" t="s">
        <v>670</v>
      </c>
      <c r="G601" s="160" t="s">
        <v>671</v>
      </c>
      <c r="H601" s="161">
        <v>5</v>
      </c>
      <c r="I601" s="160" t="s">
        <v>3365</v>
      </c>
      <c r="J601" s="160">
        <v>1</v>
      </c>
      <c r="K601" s="161">
        <v>2021</v>
      </c>
      <c r="L601" s="169" t="s">
        <v>2502</v>
      </c>
      <c r="M601" s="169" t="s">
        <v>2503</v>
      </c>
      <c r="N601" s="162" t="s">
        <v>2504</v>
      </c>
      <c r="O601" s="160" t="s">
        <v>2505</v>
      </c>
      <c r="P601" s="160" t="s">
        <v>675</v>
      </c>
      <c r="Q601" s="163">
        <v>32317</v>
      </c>
      <c r="R601" s="160">
        <v>3</v>
      </c>
      <c r="S601" s="169"/>
      <c r="T601" s="169"/>
      <c r="U601" s="160"/>
      <c r="V601" s="160"/>
      <c r="W601" s="160"/>
      <c r="X601" s="161">
        <v>0</v>
      </c>
      <c r="Y601" s="161">
        <v>0</v>
      </c>
      <c r="Z601" s="164" t="s">
        <v>2198</v>
      </c>
      <c r="AA601" s="165">
        <v>2021</v>
      </c>
      <c r="AB601" s="165">
        <v>10</v>
      </c>
      <c r="AC601" s="165">
        <v>18</v>
      </c>
      <c r="AD601" s="170" t="b">
        <f>IF(ISBLANK(GroupMember[[#This Row],[1. Identifiant interne d’exploitation agricole*]]),"",IF(ISERROR(MATCH(GroupMember[[#This Row],[1. Identifiant interne d’exploitation agricole*]],CertifiedCrop[1. Identifiant interne d’exploitation agricole*],0)),FALSE,TRUE))</f>
        <v>1</v>
      </c>
      <c r="AE601" s="170" t="b">
        <f>IF(ISBLANK(GroupMember[[#This Row],[1. Identifiant interne d’exploitation agricole*]]),"",IF(ISERROR(MATCH(GroupMember[[#This Row],[1. Identifiant interne d’exploitation agricole*]],FarmUnit[1. Identifiant interne d’exploitation agricole*],0)),FALSE,TRUE))</f>
        <v>1</v>
      </c>
      <c r="AF601" s="11" t="str">
        <f t="shared" si="36"/>
        <v>BAMABA GBOGBO HENRI</v>
      </c>
      <c r="AG601" s="171" t="str">
        <f t="shared" si="37"/>
        <v>18/10/2021</v>
      </c>
      <c r="AH601" s="59">
        <f t="shared" si="39"/>
        <v>4</v>
      </c>
      <c r="AI601" s="57">
        <f t="shared" si="38"/>
        <v>0</v>
      </c>
    </row>
    <row r="602" spans="1:35" ht="26.25" x14ac:dyDescent="0.25">
      <c r="A602" s="160" t="s">
        <v>2506</v>
      </c>
      <c r="B602" s="160" t="s">
        <v>667</v>
      </c>
      <c r="C602" s="160" t="s">
        <v>2506</v>
      </c>
      <c r="D602" s="160" t="s">
        <v>1826</v>
      </c>
      <c r="E602" s="160" t="s">
        <v>669</v>
      </c>
      <c r="F602" s="160" t="s">
        <v>670</v>
      </c>
      <c r="G602" s="160" t="s">
        <v>671</v>
      </c>
      <c r="H602" s="161">
        <v>4</v>
      </c>
      <c r="I602" s="160" t="s">
        <v>3365</v>
      </c>
      <c r="J602" s="160">
        <v>1</v>
      </c>
      <c r="K602" s="161">
        <v>2021</v>
      </c>
      <c r="L602" s="169" t="s">
        <v>1474</v>
      </c>
      <c r="M602" s="169" t="s">
        <v>2507</v>
      </c>
      <c r="N602" s="162" t="s">
        <v>2508</v>
      </c>
      <c r="O602" s="160" t="s">
        <v>667</v>
      </c>
      <c r="P602" s="160" t="s">
        <v>675</v>
      </c>
      <c r="Q602" s="163">
        <v>30044</v>
      </c>
      <c r="R602" s="160">
        <v>4</v>
      </c>
      <c r="S602" s="169"/>
      <c r="T602" s="169"/>
      <c r="U602" s="160"/>
      <c r="V602" s="160"/>
      <c r="W602" s="160"/>
      <c r="X602" s="161">
        <v>0</v>
      </c>
      <c r="Y602" s="161">
        <v>0</v>
      </c>
      <c r="Z602" s="164" t="s">
        <v>2198</v>
      </c>
      <c r="AA602" s="165">
        <v>2021</v>
      </c>
      <c r="AB602" s="165">
        <v>10</v>
      </c>
      <c r="AC602" s="165">
        <v>18</v>
      </c>
      <c r="AD602" s="170" t="b">
        <f>IF(ISBLANK(GroupMember[[#This Row],[1. Identifiant interne d’exploitation agricole*]]),"",IF(ISERROR(MATCH(GroupMember[[#This Row],[1. Identifiant interne d’exploitation agricole*]],CertifiedCrop[1. Identifiant interne d’exploitation agricole*],0)),FALSE,TRUE))</f>
        <v>1</v>
      </c>
      <c r="AE602" s="170" t="b">
        <f>IF(ISBLANK(GroupMember[[#This Row],[1. Identifiant interne d’exploitation agricole*]]),"",IF(ISERROR(MATCH(GroupMember[[#This Row],[1. Identifiant interne d’exploitation agricole*]],FarmUnit[1. Identifiant interne d’exploitation agricole*],0)),FALSE,TRUE))</f>
        <v>1</v>
      </c>
      <c r="AF602" s="11" t="str">
        <f t="shared" si="36"/>
        <v>TOKPA GUELY JEAN YVES ARSENE</v>
      </c>
      <c r="AG602" s="171" t="str">
        <f t="shared" si="37"/>
        <v>18/10/2021</v>
      </c>
      <c r="AH602" s="59">
        <f t="shared" si="39"/>
        <v>4</v>
      </c>
      <c r="AI602" s="57">
        <f t="shared" si="38"/>
        <v>0</v>
      </c>
    </row>
    <row r="603" spans="1:35" ht="13.5" x14ac:dyDescent="0.25">
      <c r="A603" s="160" t="s">
        <v>2509</v>
      </c>
      <c r="B603" s="160" t="s">
        <v>667</v>
      </c>
      <c r="C603" s="160" t="s">
        <v>2509</v>
      </c>
      <c r="D603" s="160" t="s">
        <v>1826</v>
      </c>
      <c r="E603" s="160" t="s">
        <v>669</v>
      </c>
      <c r="F603" s="160" t="s">
        <v>670</v>
      </c>
      <c r="G603" s="160" t="s">
        <v>671</v>
      </c>
      <c r="H603" s="161">
        <v>3</v>
      </c>
      <c r="I603" s="160" t="s">
        <v>3365</v>
      </c>
      <c r="J603" s="160">
        <v>1</v>
      </c>
      <c r="K603" s="161">
        <v>2021</v>
      </c>
      <c r="L603" s="169" t="s">
        <v>1291</v>
      </c>
      <c r="M603" s="169" t="s">
        <v>2510</v>
      </c>
      <c r="N603" s="162" t="s">
        <v>2511</v>
      </c>
      <c r="O603" s="160" t="s">
        <v>2512</v>
      </c>
      <c r="P603" s="160" t="s">
        <v>675</v>
      </c>
      <c r="Q603" s="163">
        <v>34070</v>
      </c>
      <c r="R603" s="160">
        <v>2</v>
      </c>
      <c r="S603" s="169"/>
      <c r="T603" s="169"/>
      <c r="U603" s="160"/>
      <c r="V603" s="160"/>
      <c r="W603" s="160"/>
      <c r="X603" s="161">
        <v>0</v>
      </c>
      <c r="Y603" s="161">
        <v>0</v>
      </c>
      <c r="Z603" s="164" t="s">
        <v>2198</v>
      </c>
      <c r="AA603" s="165">
        <v>2021</v>
      </c>
      <c r="AB603" s="165">
        <v>10</v>
      </c>
      <c r="AC603" s="165">
        <v>19</v>
      </c>
      <c r="AD603" s="170" t="b">
        <f>IF(ISBLANK(GroupMember[[#This Row],[1. Identifiant interne d’exploitation agricole*]]),"",IF(ISERROR(MATCH(GroupMember[[#This Row],[1. Identifiant interne d’exploitation agricole*]],CertifiedCrop[1. Identifiant interne d’exploitation agricole*],0)),FALSE,TRUE))</f>
        <v>1</v>
      </c>
      <c r="AE603" s="170" t="b">
        <f>IF(ISBLANK(GroupMember[[#This Row],[1. Identifiant interne d’exploitation agricole*]]),"",IF(ISERROR(MATCH(GroupMember[[#This Row],[1. Identifiant interne d’exploitation agricole*]],FarmUnit[1. Identifiant interne d’exploitation agricole*],0)),FALSE,TRUE))</f>
        <v>1</v>
      </c>
      <c r="AF603" s="11" t="str">
        <f t="shared" si="36"/>
        <v>GUELY JULES</v>
      </c>
      <c r="AG603" s="171" t="str">
        <f t="shared" si="37"/>
        <v>19/10/2021</v>
      </c>
      <c r="AH603" s="59">
        <f t="shared" si="39"/>
        <v>4</v>
      </c>
      <c r="AI603" s="57">
        <f t="shared" si="38"/>
        <v>0</v>
      </c>
    </row>
    <row r="604" spans="1:35" ht="13.5" x14ac:dyDescent="0.25">
      <c r="A604" s="160" t="s">
        <v>2513</v>
      </c>
      <c r="B604" s="160" t="s">
        <v>667</v>
      </c>
      <c r="C604" s="160" t="s">
        <v>2513</v>
      </c>
      <c r="D604" s="160" t="s">
        <v>1826</v>
      </c>
      <c r="E604" s="160" t="s">
        <v>669</v>
      </c>
      <c r="F604" s="160" t="s">
        <v>670</v>
      </c>
      <c r="G604" s="160" t="s">
        <v>671</v>
      </c>
      <c r="H604" s="161">
        <v>2</v>
      </c>
      <c r="I604" s="160" t="s">
        <v>3365</v>
      </c>
      <c r="J604" s="160">
        <v>1</v>
      </c>
      <c r="K604" s="161">
        <v>2021</v>
      </c>
      <c r="L604" s="169" t="s">
        <v>790</v>
      </c>
      <c r="M604" s="169" t="s">
        <v>2514</v>
      </c>
      <c r="N604" s="162" t="s">
        <v>2515</v>
      </c>
      <c r="O604" s="160" t="s">
        <v>2516</v>
      </c>
      <c r="P604" s="160" t="s">
        <v>675</v>
      </c>
      <c r="Q604" s="163">
        <v>31953</v>
      </c>
      <c r="R604" s="160">
        <v>3</v>
      </c>
      <c r="S604" s="169"/>
      <c r="T604" s="169"/>
      <c r="U604" s="160"/>
      <c r="V604" s="160"/>
      <c r="W604" s="160"/>
      <c r="X604" s="161">
        <v>0</v>
      </c>
      <c r="Y604" s="161">
        <v>0</v>
      </c>
      <c r="Z604" s="164" t="s">
        <v>2198</v>
      </c>
      <c r="AA604" s="165">
        <v>2021</v>
      </c>
      <c r="AB604" s="165">
        <v>10</v>
      </c>
      <c r="AC604" s="165">
        <v>19</v>
      </c>
      <c r="AD604" s="170" t="b">
        <f>IF(ISBLANK(GroupMember[[#This Row],[1. Identifiant interne d’exploitation agricole*]]),"",IF(ISERROR(MATCH(GroupMember[[#This Row],[1. Identifiant interne d’exploitation agricole*]],CertifiedCrop[1. Identifiant interne d’exploitation agricole*],0)),FALSE,TRUE))</f>
        <v>1</v>
      </c>
      <c r="AE604" s="170" t="b">
        <f>IF(ISBLANK(GroupMember[[#This Row],[1. Identifiant interne d’exploitation agricole*]]),"",IF(ISERROR(MATCH(GroupMember[[#This Row],[1. Identifiant interne d’exploitation agricole*]],FarmUnit[1. Identifiant interne d’exploitation agricole*],0)),FALSE,TRUE))</f>
        <v>1</v>
      </c>
      <c r="AF604" s="11" t="str">
        <f t="shared" si="36"/>
        <v>LOUA GBONGUE JEAN PAUL</v>
      </c>
      <c r="AG604" s="171" t="str">
        <f t="shared" si="37"/>
        <v>19/10/2021</v>
      </c>
      <c r="AH604" s="59">
        <f t="shared" si="39"/>
        <v>4</v>
      </c>
      <c r="AI604" s="57">
        <f t="shared" si="38"/>
        <v>0</v>
      </c>
    </row>
    <row r="605" spans="1:35" ht="13.5" x14ac:dyDescent="0.25">
      <c r="A605" s="160" t="s">
        <v>2517</v>
      </c>
      <c r="B605" s="160" t="s">
        <v>667</v>
      </c>
      <c r="C605" s="160" t="s">
        <v>2517</v>
      </c>
      <c r="D605" s="160" t="s">
        <v>1826</v>
      </c>
      <c r="E605" s="160" t="s">
        <v>669</v>
      </c>
      <c r="F605" s="160" t="s">
        <v>670</v>
      </c>
      <c r="G605" s="160" t="s">
        <v>671</v>
      </c>
      <c r="H605" s="161">
        <v>4</v>
      </c>
      <c r="I605" s="160" t="s">
        <v>3365</v>
      </c>
      <c r="J605" s="160">
        <v>1</v>
      </c>
      <c r="K605" s="161">
        <v>2021</v>
      </c>
      <c r="L605" s="169" t="s">
        <v>1291</v>
      </c>
      <c r="M605" s="169" t="s">
        <v>2518</v>
      </c>
      <c r="N605" s="162" t="s">
        <v>667</v>
      </c>
      <c r="O605" s="160" t="s">
        <v>2519</v>
      </c>
      <c r="P605" s="160" t="s">
        <v>675</v>
      </c>
      <c r="Q605" s="163">
        <v>28875</v>
      </c>
      <c r="R605" s="160">
        <v>3</v>
      </c>
      <c r="S605" s="169"/>
      <c r="T605" s="169"/>
      <c r="U605" s="160"/>
      <c r="V605" s="160"/>
      <c r="W605" s="160"/>
      <c r="X605" s="161">
        <v>0</v>
      </c>
      <c r="Y605" s="161">
        <v>0</v>
      </c>
      <c r="Z605" s="164" t="s">
        <v>2198</v>
      </c>
      <c r="AA605" s="165">
        <v>2021</v>
      </c>
      <c r="AB605" s="165">
        <v>10</v>
      </c>
      <c r="AC605" s="165">
        <v>19</v>
      </c>
      <c r="AD605" s="170" t="b">
        <f>IF(ISBLANK(GroupMember[[#This Row],[1. Identifiant interne d’exploitation agricole*]]),"",IF(ISERROR(MATCH(GroupMember[[#This Row],[1. Identifiant interne d’exploitation agricole*]],CertifiedCrop[1. Identifiant interne d’exploitation agricole*],0)),FALSE,TRUE))</f>
        <v>1</v>
      </c>
      <c r="AE605" s="170" t="b">
        <f>IF(ISBLANK(GroupMember[[#This Row],[1. Identifiant interne d’exploitation agricole*]]),"",IF(ISERROR(MATCH(GroupMember[[#This Row],[1. Identifiant interne d’exploitation agricole*]],FarmUnit[1. Identifiant interne d’exploitation agricole*],0)),FALSE,TRUE))</f>
        <v>1</v>
      </c>
      <c r="AF605" s="11" t="str">
        <f t="shared" si="36"/>
        <v>GUELY BERNARD LOUA</v>
      </c>
      <c r="AG605" s="171" t="str">
        <f t="shared" si="37"/>
        <v>19/10/2021</v>
      </c>
      <c r="AH605" s="59">
        <f t="shared" si="39"/>
        <v>4</v>
      </c>
      <c r="AI605" s="57">
        <f t="shared" si="38"/>
        <v>0</v>
      </c>
    </row>
    <row r="606" spans="1:35" ht="13.5" x14ac:dyDescent="0.25">
      <c r="A606" s="160" t="s">
        <v>2520</v>
      </c>
      <c r="B606" s="160" t="s">
        <v>667</v>
      </c>
      <c r="C606" s="160" t="s">
        <v>2520</v>
      </c>
      <c r="D606" s="160" t="s">
        <v>1846</v>
      </c>
      <c r="E606" s="160" t="s">
        <v>669</v>
      </c>
      <c r="F606" s="160" t="s">
        <v>670</v>
      </c>
      <c r="G606" s="160" t="s">
        <v>671</v>
      </c>
      <c r="H606" s="161">
        <v>5</v>
      </c>
      <c r="I606" s="160" t="s">
        <v>3365</v>
      </c>
      <c r="J606" s="160">
        <v>1</v>
      </c>
      <c r="K606" s="161">
        <v>2021</v>
      </c>
      <c r="L606" s="169" t="s">
        <v>672</v>
      </c>
      <c r="M606" s="169" t="s">
        <v>2521</v>
      </c>
      <c r="N606" s="162" t="s">
        <v>667</v>
      </c>
      <c r="O606" s="160" t="s">
        <v>667</v>
      </c>
      <c r="P606" s="160" t="s">
        <v>675</v>
      </c>
      <c r="Q606" s="163">
        <v>25204</v>
      </c>
      <c r="R606" s="160">
        <v>5</v>
      </c>
      <c r="S606" s="169"/>
      <c r="T606" s="169"/>
      <c r="U606" s="160"/>
      <c r="V606" s="160"/>
      <c r="W606" s="160"/>
      <c r="X606" s="161">
        <v>0</v>
      </c>
      <c r="Y606" s="161">
        <v>0</v>
      </c>
      <c r="Z606" s="164" t="s">
        <v>2198</v>
      </c>
      <c r="AA606" s="165">
        <v>2021</v>
      </c>
      <c r="AB606" s="165">
        <v>10</v>
      </c>
      <c r="AC606" s="165">
        <v>19</v>
      </c>
      <c r="AD606" s="170" t="b">
        <f>IF(ISBLANK(GroupMember[[#This Row],[1. Identifiant interne d’exploitation agricole*]]),"",IF(ISERROR(MATCH(GroupMember[[#This Row],[1. Identifiant interne d’exploitation agricole*]],CertifiedCrop[1. Identifiant interne d’exploitation agricole*],0)),FALSE,TRUE))</f>
        <v>1</v>
      </c>
      <c r="AE606" s="170" t="b">
        <f>IF(ISBLANK(GroupMember[[#This Row],[1. Identifiant interne d’exploitation agricole*]]),"",IF(ISERROR(MATCH(GroupMember[[#This Row],[1. Identifiant interne d’exploitation agricole*]],FarmUnit[1. Identifiant interne d’exploitation agricole*],0)),FALSE,TRUE))</f>
        <v>1</v>
      </c>
      <c r="AF606" s="11" t="str">
        <f t="shared" si="36"/>
        <v>BAKAYOKO GOMPOUH LOUA</v>
      </c>
      <c r="AG606" s="171" t="str">
        <f t="shared" si="37"/>
        <v>19/10/2021</v>
      </c>
      <c r="AH606" s="59">
        <f t="shared" si="39"/>
        <v>4</v>
      </c>
      <c r="AI606" s="57">
        <f t="shared" si="38"/>
        <v>0</v>
      </c>
    </row>
    <row r="607" spans="1:35" ht="13.5" x14ac:dyDescent="0.25">
      <c r="A607" s="160" t="s">
        <v>2522</v>
      </c>
      <c r="B607" s="160" t="s">
        <v>667</v>
      </c>
      <c r="C607" s="160" t="s">
        <v>2522</v>
      </c>
      <c r="D607" s="160" t="s">
        <v>1826</v>
      </c>
      <c r="E607" s="160" t="s">
        <v>669</v>
      </c>
      <c r="F607" s="160" t="s">
        <v>670</v>
      </c>
      <c r="G607" s="160" t="s">
        <v>671</v>
      </c>
      <c r="H607" s="161">
        <v>2</v>
      </c>
      <c r="I607" s="160" t="s">
        <v>3365</v>
      </c>
      <c r="J607" s="160">
        <v>1</v>
      </c>
      <c r="K607" s="161">
        <v>2021</v>
      </c>
      <c r="L607" s="169" t="s">
        <v>2523</v>
      </c>
      <c r="M607" s="169" t="s">
        <v>2524</v>
      </c>
      <c r="N607" s="162" t="s">
        <v>2525</v>
      </c>
      <c r="O607" s="160" t="s">
        <v>2526</v>
      </c>
      <c r="P607" s="160" t="s">
        <v>675</v>
      </c>
      <c r="Q607" s="163">
        <v>32493</v>
      </c>
      <c r="R607" s="160">
        <v>1</v>
      </c>
      <c r="S607" s="169"/>
      <c r="T607" s="169"/>
      <c r="U607" s="160"/>
      <c r="V607" s="160"/>
      <c r="W607" s="160"/>
      <c r="X607" s="161">
        <v>0</v>
      </c>
      <c r="Y607" s="161">
        <v>0</v>
      </c>
      <c r="Z607" s="164" t="s">
        <v>2198</v>
      </c>
      <c r="AA607" s="165">
        <v>2021</v>
      </c>
      <c r="AB607" s="165">
        <v>10</v>
      </c>
      <c r="AC607" s="165">
        <v>21</v>
      </c>
      <c r="AD607" s="170" t="b">
        <f>IF(ISBLANK(GroupMember[[#This Row],[1. Identifiant interne d’exploitation agricole*]]),"",IF(ISERROR(MATCH(GroupMember[[#This Row],[1. Identifiant interne d’exploitation agricole*]],CertifiedCrop[1. Identifiant interne d’exploitation agricole*],0)),FALSE,TRUE))</f>
        <v>1</v>
      </c>
      <c r="AE607" s="170" t="b">
        <f>IF(ISBLANK(GroupMember[[#This Row],[1. Identifiant interne d’exploitation agricole*]]),"",IF(ISERROR(MATCH(GroupMember[[#This Row],[1. Identifiant interne d’exploitation agricole*]],FarmUnit[1. Identifiant interne d’exploitation agricole*],0)),FALSE,TRUE))</f>
        <v>1</v>
      </c>
      <c r="AF607" s="11" t="str">
        <f t="shared" si="36"/>
        <v>GOUEHI  KPA PAULIN</v>
      </c>
      <c r="AG607" s="171" t="str">
        <f t="shared" si="37"/>
        <v>21/10/2021</v>
      </c>
      <c r="AH607" s="59">
        <f t="shared" si="39"/>
        <v>4</v>
      </c>
      <c r="AI607" s="57">
        <f t="shared" si="38"/>
        <v>0</v>
      </c>
    </row>
    <row r="608" spans="1:35" ht="13.5" x14ac:dyDescent="0.25">
      <c r="A608" s="160" t="s">
        <v>2527</v>
      </c>
      <c r="B608" s="160" t="s">
        <v>667</v>
      </c>
      <c r="C608" s="160" t="s">
        <v>2527</v>
      </c>
      <c r="D608" s="160" t="s">
        <v>1826</v>
      </c>
      <c r="E608" s="160" t="s">
        <v>669</v>
      </c>
      <c r="F608" s="160" t="s">
        <v>670</v>
      </c>
      <c r="G608" s="160" t="s">
        <v>671</v>
      </c>
      <c r="H608" s="161">
        <v>2</v>
      </c>
      <c r="I608" s="160" t="s">
        <v>3365</v>
      </c>
      <c r="J608" s="160">
        <v>1</v>
      </c>
      <c r="K608" s="161">
        <v>2021</v>
      </c>
      <c r="L608" s="169" t="s">
        <v>790</v>
      </c>
      <c r="M608" s="169" t="s">
        <v>2528</v>
      </c>
      <c r="N608" s="162" t="s">
        <v>2529</v>
      </c>
      <c r="O608" s="160" t="s">
        <v>2530</v>
      </c>
      <c r="P608" s="160" t="s">
        <v>675</v>
      </c>
      <c r="Q608" s="163">
        <v>32874</v>
      </c>
      <c r="R608" s="160">
        <v>5</v>
      </c>
      <c r="S608" s="169"/>
      <c r="T608" s="169"/>
      <c r="U608" s="160"/>
      <c r="V608" s="160"/>
      <c r="W608" s="160"/>
      <c r="X608" s="161">
        <v>0</v>
      </c>
      <c r="Y608" s="161">
        <v>0</v>
      </c>
      <c r="Z608" s="164" t="s">
        <v>2198</v>
      </c>
      <c r="AA608" s="165">
        <v>2021</v>
      </c>
      <c r="AB608" s="165">
        <v>10</v>
      </c>
      <c r="AC608" s="165">
        <v>21</v>
      </c>
      <c r="AD608" s="170" t="b">
        <f>IF(ISBLANK(GroupMember[[#This Row],[1. Identifiant interne d’exploitation agricole*]]),"",IF(ISERROR(MATCH(GroupMember[[#This Row],[1. Identifiant interne d’exploitation agricole*]],CertifiedCrop[1. Identifiant interne d’exploitation agricole*],0)),FALSE,TRUE))</f>
        <v>1</v>
      </c>
      <c r="AE608" s="170" t="b">
        <f>IF(ISBLANK(GroupMember[[#This Row],[1. Identifiant interne d’exploitation agricole*]]),"",IF(ISERROR(MATCH(GroupMember[[#This Row],[1. Identifiant interne d’exploitation agricole*]],FarmUnit[1. Identifiant interne d’exploitation agricole*],0)),FALSE,TRUE))</f>
        <v>1</v>
      </c>
      <c r="AF608" s="11" t="str">
        <f t="shared" si="36"/>
        <v>LOUA LONSAN DELPHIN</v>
      </c>
      <c r="AG608" s="171" t="str">
        <f t="shared" si="37"/>
        <v>21/10/2021</v>
      </c>
      <c r="AH608" s="59">
        <f t="shared" si="39"/>
        <v>4</v>
      </c>
      <c r="AI608" s="57">
        <f t="shared" si="38"/>
        <v>0</v>
      </c>
    </row>
    <row r="609" spans="1:35" ht="13.5" x14ac:dyDescent="0.25">
      <c r="A609" s="160" t="s">
        <v>2531</v>
      </c>
      <c r="B609" s="160" t="s">
        <v>667</v>
      </c>
      <c r="C609" s="160" t="s">
        <v>2531</v>
      </c>
      <c r="D609" s="160" t="s">
        <v>1826</v>
      </c>
      <c r="E609" s="160" t="s">
        <v>669</v>
      </c>
      <c r="F609" s="160" t="s">
        <v>670</v>
      </c>
      <c r="G609" s="160" t="s">
        <v>671</v>
      </c>
      <c r="H609" s="161">
        <v>4</v>
      </c>
      <c r="I609" s="160" t="s">
        <v>3365</v>
      </c>
      <c r="J609" s="160">
        <v>1</v>
      </c>
      <c r="K609" s="161">
        <v>2021</v>
      </c>
      <c r="L609" s="169" t="s">
        <v>1439</v>
      </c>
      <c r="M609" s="169" t="s">
        <v>2532</v>
      </c>
      <c r="N609" s="162" t="s">
        <v>2533</v>
      </c>
      <c r="O609" s="160" t="s">
        <v>2534</v>
      </c>
      <c r="P609" s="160" t="s">
        <v>675</v>
      </c>
      <c r="Q609" s="163">
        <v>30682</v>
      </c>
      <c r="R609" s="160">
        <v>3</v>
      </c>
      <c r="S609" s="169"/>
      <c r="T609" s="169"/>
      <c r="U609" s="160"/>
      <c r="V609" s="160"/>
      <c r="W609" s="160"/>
      <c r="X609" s="161">
        <v>0</v>
      </c>
      <c r="Y609" s="161">
        <v>0</v>
      </c>
      <c r="Z609" s="164" t="s">
        <v>2198</v>
      </c>
      <c r="AA609" s="165">
        <v>2021</v>
      </c>
      <c r="AB609" s="165">
        <v>10</v>
      </c>
      <c r="AC609" s="165">
        <v>21</v>
      </c>
      <c r="AD609" s="170" t="b">
        <f>IF(ISBLANK(GroupMember[[#This Row],[1. Identifiant interne d’exploitation agricole*]]),"",IF(ISERROR(MATCH(GroupMember[[#This Row],[1. Identifiant interne d’exploitation agricole*]],CertifiedCrop[1. Identifiant interne d’exploitation agricole*],0)),FALSE,TRUE))</f>
        <v>1</v>
      </c>
      <c r="AE609" s="170" t="b">
        <f>IF(ISBLANK(GroupMember[[#This Row],[1. Identifiant interne d’exploitation agricole*]]),"",IF(ISERROR(MATCH(GroupMember[[#This Row],[1. Identifiant interne d’exploitation agricole*]],FarmUnit[1. Identifiant interne d’exploitation agricole*],0)),FALSE,TRUE))</f>
        <v>1</v>
      </c>
      <c r="AF609" s="11" t="str">
        <f t="shared" si="36"/>
        <v>KPAN  ETIENNE</v>
      </c>
      <c r="AG609" s="171" t="str">
        <f t="shared" si="37"/>
        <v>21/10/2021</v>
      </c>
      <c r="AH609" s="59">
        <f t="shared" si="39"/>
        <v>4</v>
      </c>
      <c r="AI609" s="57">
        <f t="shared" si="38"/>
        <v>0</v>
      </c>
    </row>
    <row r="610" spans="1:35" ht="13.5" x14ac:dyDescent="0.25">
      <c r="A610" s="160" t="s">
        <v>2535</v>
      </c>
      <c r="B610" s="160" t="s">
        <v>667</v>
      </c>
      <c r="C610" s="160" t="s">
        <v>2535</v>
      </c>
      <c r="D610" s="160" t="s">
        <v>1826</v>
      </c>
      <c r="E610" s="160" t="s">
        <v>669</v>
      </c>
      <c r="F610" s="160" t="s">
        <v>670</v>
      </c>
      <c r="G610" s="160" t="s">
        <v>671</v>
      </c>
      <c r="H610" s="161">
        <v>2</v>
      </c>
      <c r="I610" s="160" t="s">
        <v>3365</v>
      </c>
      <c r="J610" s="160">
        <v>1</v>
      </c>
      <c r="K610" s="161">
        <v>2021</v>
      </c>
      <c r="L610" s="169" t="s">
        <v>799</v>
      </c>
      <c r="M610" s="169" t="s">
        <v>2536</v>
      </c>
      <c r="N610" s="162" t="s">
        <v>667</v>
      </c>
      <c r="O610" s="160" t="s">
        <v>2537</v>
      </c>
      <c r="P610" s="160" t="s">
        <v>675</v>
      </c>
      <c r="Q610" s="163">
        <v>32143</v>
      </c>
      <c r="R610" s="160">
        <v>3</v>
      </c>
      <c r="S610" s="169"/>
      <c r="T610" s="169"/>
      <c r="U610" s="160"/>
      <c r="V610" s="160"/>
      <c r="W610" s="160"/>
      <c r="X610" s="161">
        <v>0</v>
      </c>
      <c r="Y610" s="161">
        <v>0</v>
      </c>
      <c r="Z610" s="164" t="s">
        <v>2198</v>
      </c>
      <c r="AA610" s="165">
        <v>2021</v>
      </c>
      <c r="AB610" s="165">
        <v>10</v>
      </c>
      <c r="AC610" s="165">
        <v>21</v>
      </c>
      <c r="AD610" s="170" t="b">
        <f>IF(ISBLANK(GroupMember[[#This Row],[1. Identifiant interne d’exploitation agricole*]]),"",IF(ISERROR(MATCH(GroupMember[[#This Row],[1. Identifiant interne d’exploitation agricole*]],CertifiedCrop[1. Identifiant interne d’exploitation agricole*],0)),FALSE,TRUE))</f>
        <v>1</v>
      </c>
      <c r="AE610" s="170" t="b">
        <f>IF(ISBLANK(GroupMember[[#This Row],[1. Identifiant interne d’exploitation agricole*]]),"",IF(ISERROR(MATCH(GroupMember[[#This Row],[1. Identifiant interne d’exploitation agricole*]],FarmUnit[1. Identifiant interne d’exploitation agricole*],0)),FALSE,TRUE))</f>
        <v>1</v>
      </c>
      <c r="AF610" s="11" t="str">
        <f t="shared" si="36"/>
        <v>KONE  DOUO VIVIANE</v>
      </c>
      <c r="AG610" s="171" t="str">
        <f t="shared" si="37"/>
        <v>21/10/2021</v>
      </c>
      <c r="AH610" s="59">
        <f t="shared" si="39"/>
        <v>4</v>
      </c>
      <c r="AI610" s="57">
        <f t="shared" si="38"/>
        <v>0</v>
      </c>
    </row>
    <row r="611" spans="1:35" ht="13.5" x14ac:dyDescent="0.25">
      <c r="A611" s="160" t="s">
        <v>2538</v>
      </c>
      <c r="B611" s="160" t="s">
        <v>667</v>
      </c>
      <c r="C611" s="160" t="s">
        <v>2538</v>
      </c>
      <c r="D611" s="160" t="s">
        <v>1826</v>
      </c>
      <c r="E611" s="160" t="s">
        <v>669</v>
      </c>
      <c r="F611" s="160" t="s">
        <v>670</v>
      </c>
      <c r="G611" s="160" t="s">
        <v>671</v>
      </c>
      <c r="H611" s="161">
        <v>4</v>
      </c>
      <c r="I611" s="160" t="s">
        <v>3365</v>
      </c>
      <c r="J611" s="160">
        <v>1</v>
      </c>
      <c r="K611" s="161">
        <v>2021</v>
      </c>
      <c r="L611" s="169" t="s">
        <v>1324</v>
      </c>
      <c r="M611" s="169" t="s">
        <v>2539</v>
      </c>
      <c r="N611" s="162" t="s">
        <v>2540</v>
      </c>
      <c r="O611" s="160" t="s">
        <v>2541</v>
      </c>
      <c r="P611" s="160" t="s">
        <v>675</v>
      </c>
      <c r="Q611" s="163">
        <v>32131</v>
      </c>
      <c r="R611" s="160">
        <v>4</v>
      </c>
      <c r="S611" s="169"/>
      <c r="T611" s="169"/>
      <c r="U611" s="160"/>
      <c r="V611" s="160"/>
      <c r="W611" s="160"/>
      <c r="X611" s="161">
        <v>0</v>
      </c>
      <c r="Y611" s="161">
        <v>0</v>
      </c>
      <c r="Z611" s="164" t="s">
        <v>2198</v>
      </c>
      <c r="AA611" s="165">
        <v>2021</v>
      </c>
      <c r="AB611" s="165">
        <v>10</v>
      </c>
      <c r="AC611" s="165">
        <v>22</v>
      </c>
      <c r="AD611" s="170" t="b">
        <f>IF(ISBLANK(GroupMember[[#This Row],[1. Identifiant interne d’exploitation agricole*]]),"",IF(ISERROR(MATCH(GroupMember[[#This Row],[1. Identifiant interne d’exploitation agricole*]],CertifiedCrop[1. Identifiant interne d’exploitation agricole*],0)),FALSE,TRUE))</f>
        <v>1</v>
      </c>
      <c r="AE611" s="170" t="b">
        <f>IF(ISBLANK(GroupMember[[#This Row],[1. Identifiant interne d’exploitation agricole*]]),"",IF(ISERROR(MATCH(GroupMember[[#This Row],[1. Identifiant interne d’exploitation agricole*]],FarmUnit[1. Identifiant interne d’exploitation agricole*],0)),FALSE,TRUE))</f>
        <v>1</v>
      </c>
      <c r="AF611" s="11" t="str">
        <f t="shared" si="36"/>
        <v>ZOH VEHI GONDO</v>
      </c>
      <c r="AG611" s="171" t="str">
        <f t="shared" si="37"/>
        <v>22/10/2021</v>
      </c>
      <c r="AH611" s="59">
        <f t="shared" si="39"/>
        <v>4</v>
      </c>
      <c r="AI611" s="57">
        <f t="shared" si="38"/>
        <v>0</v>
      </c>
    </row>
    <row r="612" spans="1:35" ht="13.5" x14ac:dyDescent="0.25">
      <c r="A612" s="160" t="s">
        <v>2542</v>
      </c>
      <c r="B612" s="160" t="s">
        <v>667</v>
      </c>
      <c r="C612" s="160" t="s">
        <v>2542</v>
      </c>
      <c r="D612" s="160" t="s">
        <v>1826</v>
      </c>
      <c r="E612" s="160" t="s">
        <v>669</v>
      </c>
      <c r="F612" s="160" t="s">
        <v>670</v>
      </c>
      <c r="G612" s="160" t="s">
        <v>671</v>
      </c>
      <c r="H612" s="161">
        <v>3</v>
      </c>
      <c r="I612" s="160" t="s">
        <v>3365</v>
      </c>
      <c r="J612" s="160">
        <v>1</v>
      </c>
      <c r="K612" s="161">
        <v>2021</v>
      </c>
      <c r="L612" s="169" t="s">
        <v>2002</v>
      </c>
      <c r="M612" s="169" t="s">
        <v>2543</v>
      </c>
      <c r="N612" s="162" t="s">
        <v>667</v>
      </c>
      <c r="O612" s="160" t="s">
        <v>2544</v>
      </c>
      <c r="P612" s="160" t="s">
        <v>675</v>
      </c>
      <c r="Q612" s="163">
        <v>31099</v>
      </c>
      <c r="R612" s="160">
        <v>3</v>
      </c>
      <c r="S612" s="169"/>
      <c r="T612" s="169"/>
      <c r="U612" s="160"/>
      <c r="V612" s="160"/>
      <c r="W612" s="160"/>
      <c r="X612" s="161">
        <v>0</v>
      </c>
      <c r="Y612" s="161">
        <v>0</v>
      </c>
      <c r="Z612" s="164" t="s">
        <v>2198</v>
      </c>
      <c r="AA612" s="165">
        <v>2021</v>
      </c>
      <c r="AB612" s="165">
        <v>10</v>
      </c>
      <c r="AC612" s="165">
        <v>22</v>
      </c>
      <c r="AD612" s="170" t="b">
        <f>IF(ISBLANK(GroupMember[[#This Row],[1. Identifiant interne d’exploitation agricole*]]),"",IF(ISERROR(MATCH(GroupMember[[#This Row],[1. Identifiant interne d’exploitation agricole*]],CertifiedCrop[1. Identifiant interne d’exploitation agricole*],0)),FALSE,TRUE))</f>
        <v>1</v>
      </c>
      <c r="AE612" s="170" t="b">
        <f>IF(ISBLANK(GroupMember[[#This Row],[1. Identifiant interne d’exploitation agricole*]]),"",IF(ISERROR(MATCH(GroupMember[[#This Row],[1. Identifiant interne d’exploitation agricole*]],FarmUnit[1. Identifiant interne d’exploitation agricole*],0)),FALSE,TRUE))</f>
        <v>1</v>
      </c>
      <c r="AF612" s="11" t="str">
        <f t="shared" si="36"/>
        <v>LEON  DOUO EUGENE</v>
      </c>
      <c r="AG612" s="171" t="str">
        <f t="shared" si="37"/>
        <v>22/10/2021</v>
      </c>
      <c r="AH612" s="59">
        <f t="shared" si="39"/>
        <v>4</v>
      </c>
      <c r="AI612" s="57">
        <f t="shared" si="38"/>
        <v>0</v>
      </c>
    </row>
    <row r="613" spans="1:35" ht="13.5" x14ac:dyDescent="0.25">
      <c r="A613" s="160" t="s">
        <v>2545</v>
      </c>
      <c r="B613" s="160" t="s">
        <v>667</v>
      </c>
      <c r="C613" s="160" t="s">
        <v>2545</v>
      </c>
      <c r="D613" s="160" t="s">
        <v>1826</v>
      </c>
      <c r="E613" s="160" t="s">
        <v>669</v>
      </c>
      <c r="F613" s="160" t="s">
        <v>670</v>
      </c>
      <c r="G613" s="160" t="s">
        <v>671</v>
      </c>
      <c r="H613" s="161">
        <v>6</v>
      </c>
      <c r="I613" s="160" t="s">
        <v>3365</v>
      </c>
      <c r="J613" s="160">
        <v>1</v>
      </c>
      <c r="K613" s="161">
        <v>2021</v>
      </c>
      <c r="L613" s="169" t="s">
        <v>738</v>
      </c>
      <c r="M613" s="169" t="s">
        <v>2546</v>
      </c>
      <c r="N613" s="162" t="s">
        <v>2547</v>
      </c>
      <c r="O613" s="160" t="s">
        <v>667</v>
      </c>
      <c r="P613" s="160" t="s">
        <v>675</v>
      </c>
      <c r="Q613" s="163">
        <v>30682</v>
      </c>
      <c r="R613" s="160">
        <v>5</v>
      </c>
      <c r="S613" s="169"/>
      <c r="T613" s="169"/>
      <c r="U613" s="160"/>
      <c r="V613" s="160"/>
      <c r="W613" s="160"/>
      <c r="X613" s="161">
        <v>0</v>
      </c>
      <c r="Y613" s="161">
        <v>0</v>
      </c>
      <c r="Z613" s="164" t="s">
        <v>2198</v>
      </c>
      <c r="AA613" s="165">
        <v>2021</v>
      </c>
      <c r="AB613" s="165">
        <v>10</v>
      </c>
      <c r="AC613" s="165">
        <v>22</v>
      </c>
      <c r="AD613" s="170" t="b">
        <f>IF(ISBLANK(GroupMember[[#This Row],[1. Identifiant interne d’exploitation agricole*]]),"",IF(ISERROR(MATCH(GroupMember[[#This Row],[1. Identifiant interne d’exploitation agricole*]],CertifiedCrop[1. Identifiant interne d’exploitation agricole*],0)),FALSE,TRUE))</f>
        <v>1</v>
      </c>
      <c r="AE613" s="170" t="b">
        <f>IF(ISBLANK(GroupMember[[#This Row],[1. Identifiant interne d’exploitation agricole*]]),"",IF(ISERROR(MATCH(GroupMember[[#This Row],[1. Identifiant interne d’exploitation agricole*]],FarmUnit[1. Identifiant interne d’exploitation agricole*],0)),FALSE,TRUE))</f>
        <v>1</v>
      </c>
      <c r="AF613" s="11" t="str">
        <f t="shared" si="36"/>
        <v>BLE YORO INNOCENT</v>
      </c>
      <c r="AG613" s="171" t="str">
        <f t="shared" si="37"/>
        <v>22/10/2021</v>
      </c>
      <c r="AH613" s="59">
        <f t="shared" si="39"/>
        <v>4</v>
      </c>
      <c r="AI613" s="57">
        <f t="shared" si="38"/>
        <v>0</v>
      </c>
    </row>
    <row r="614" spans="1:35" ht="13.5" x14ac:dyDescent="0.25">
      <c r="A614" s="160" t="s">
        <v>2548</v>
      </c>
      <c r="B614" s="160" t="s">
        <v>667</v>
      </c>
      <c r="C614" s="160" t="s">
        <v>2548</v>
      </c>
      <c r="D614" s="160" t="s">
        <v>1826</v>
      </c>
      <c r="E614" s="160" t="s">
        <v>669</v>
      </c>
      <c r="F614" s="160" t="s">
        <v>670</v>
      </c>
      <c r="G614" s="160" t="s">
        <v>671</v>
      </c>
      <c r="H614" s="161">
        <v>5</v>
      </c>
      <c r="I614" s="160" t="s">
        <v>3365</v>
      </c>
      <c r="J614" s="160">
        <v>1</v>
      </c>
      <c r="K614" s="161">
        <v>2021</v>
      </c>
      <c r="L614" s="169" t="s">
        <v>2549</v>
      </c>
      <c r="M614" s="169" t="s">
        <v>2550</v>
      </c>
      <c r="N614" s="162" t="s">
        <v>667</v>
      </c>
      <c r="O614" s="160" t="s">
        <v>2551</v>
      </c>
      <c r="P614" s="160" t="s">
        <v>675</v>
      </c>
      <c r="Q614" s="163">
        <v>26684</v>
      </c>
      <c r="R614" s="160">
        <v>5</v>
      </c>
      <c r="S614" s="169"/>
      <c r="T614" s="169"/>
      <c r="U614" s="160"/>
      <c r="V614" s="160"/>
      <c r="W614" s="160"/>
      <c r="X614" s="161">
        <v>0</v>
      </c>
      <c r="Y614" s="161">
        <v>0</v>
      </c>
      <c r="Z614" s="164" t="s">
        <v>2198</v>
      </c>
      <c r="AA614" s="165">
        <v>2021</v>
      </c>
      <c r="AB614" s="165">
        <v>10</v>
      </c>
      <c r="AC614" s="165">
        <v>22</v>
      </c>
      <c r="AD614" s="170" t="b">
        <f>IF(ISBLANK(GroupMember[[#This Row],[1. Identifiant interne d’exploitation agricole*]]),"",IF(ISERROR(MATCH(GroupMember[[#This Row],[1. Identifiant interne d’exploitation agricole*]],CertifiedCrop[1. Identifiant interne d’exploitation agricole*],0)),FALSE,TRUE))</f>
        <v>1</v>
      </c>
      <c r="AE614" s="170" t="b">
        <f>IF(ISBLANK(GroupMember[[#This Row],[1. Identifiant interne d’exploitation agricole*]]),"",IF(ISERROR(MATCH(GroupMember[[#This Row],[1. Identifiant interne d’exploitation agricole*]],FarmUnit[1. Identifiant interne d’exploitation agricole*],0)),FALSE,TRUE))</f>
        <v>1</v>
      </c>
      <c r="AF614" s="11" t="str">
        <f t="shared" si="36"/>
        <v>GBATO  MOUTY</v>
      </c>
      <c r="AG614" s="171" t="str">
        <f t="shared" si="37"/>
        <v>22/10/2021</v>
      </c>
      <c r="AH614" s="59">
        <f t="shared" si="39"/>
        <v>4</v>
      </c>
      <c r="AI614" s="57">
        <f t="shared" si="38"/>
        <v>0</v>
      </c>
    </row>
    <row r="615" spans="1:35" ht="13.5" x14ac:dyDescent="0.25">
      <c r="A615" s="160" t="s">
        <v>2552</v>
      </c>
      <c r="B615" s="160" t="s">
        <v>667</v>
      </c>
      <c r="C615" s="160" t="s">
        <v>2552</v>
      </c>
      <c r="D615" s="160" t="s">
        <v>1826</v>
      </c>
      <c r="E615" s="160" t="s">
        <v>669</v>
      </c>
      <c r="F615" s="160" t="s">
        <v>670</v>
      </c>
      <c r="G615" s="160" t="s">
        <v>671</v>
      </c>
      <c r="H615" s="161">
        <v>5</v>
      </c>
      <c r="I615" s="160" t="s">
        <v>3365</v>
      </c>
      <c r="J615" s="160">
        <v>1</v>
      </c>
      <c r="K615" s="161">
        <v>2021</v>
      </c>
      <c r="L615" s="169" t="s">
        <v>734</v>
      </c>
      <c r="M615" s="169" t="s">
        <v>970</v>
      </c>
      <c r="N615" s="162" t="s">
        <v>667</v>
      </c>
      <c r="O615" s="160" t="s">
        <v>667</v>
      </c>
      <c r="P615" s="160" t="s">
        <v>675</v>
      </c>
      <c r="Q615" s="163">
        <v>27017</v>
      </c>
      <c r="R615" s="160">
        <v>6</v>
      </c>
      <c r="S615" s="169"/>
      <c r="T615" s="169"/>
      <c r="U615" s="160"/>
      <c r="V615" s="160"/>
      <c r="W615" s="160"/>
      <c r="X615" s="161">
        <v>0</v>
      </c>
      <c r="Y615" s="161">
        <v>0</v>
      </c>
      <c r="Z615" s="164" t="s">
        <v>2198</v>
      </c>
      <c r="AA615" s="165">
        <v>2021</v>
      </c>
      <c r="AB615" s="165">
        <v>10</v>
      </c>
      <c r="AC615" s="165">
        <v>23</v>
      </c>
      <c r="AD615" s="170" t="b">
        <f>IF(ISBLANK(GroupMember[[#This Row],[1. Identifiant interne d’exploitation agricole*]]),"",IF(ISERROR(MATCH(GroupMember[[#This Row],[1. Identifiant interne d’exploitation agricole*]],CertifiedCrop[1. Identifiant interne d’exploitation agricole*],0)),FALSE,TRUE))</f>
        <v>1</v>
      </c>
      <c r="AE615" s="170" t="b">
        <f>IF(ISBLANK(GroupMember[[#This Row],[1. Identifiant interne d’exploitation agricole*]]),"",IF(ISERROR(MATCH(GroupMember[[#This Row],[1. Identifiant interne d’exploitation agricole*]],FarmUnit[1. Identifiant interne d’exploitation agricole*],0)),FALSE,TRUE))</f>
        <v>1</v>
      </c>
      <c r="AF615" s="11" t="str">
        <f t="shared" si="36"/>
        <v>DOSSO SADIA</v>
      </c>
      <c r="AG615" s="171" t="str">
        <f t="shared" si="37"/>
        <v>23/10/2021</v>
      </c>
      <c r="AH615" s="59">
        <f t="shared" si="39"/>
        <v>2</v>
      </c>
      <c r="AI615" s="57">
        <f t="shared" si="38"/>
        <v>0</v>
      </c>
    </row>
    <row r="616" spans="1:35" ht="13.5" x14ac:dyDescent="0.25">
      <c r="A616" s="160" t="s">
        <v>2553</v>
      </c>
      <c r="B616" s="160" t="s">
        <v>667</v>
      </c>
      <c r="C616" s="160" t="s">
        <v>2553</v>
      </c>
      <c r="D616" s="160" t="s">
        <v>1826</v>
      </c>
      <c r="E616" s="160" t="s">
        <v>669</v>
      </c>
      <c r="F616" s="160" t="s">
        <v>670</v>
      </c>
      <c r="G616" s="160" t="s">
        <v>671</v>
      </c>
      <c r="H616" s="161">
        <v>5</v>
      </c>
      <c r="I616" s="160" t="s">
        <v>3365</v>
      </c>
      <c r="J616" s="160">
        <v>1</v>
      </c>
      <c r="K616" s="161">
        <v>2021</v>
      </c>
      <c r="L616" s="169" t="s">
        <v>730</v>
      </c>
      <c r="M616" s="169" t="s">
        <v>2554</v>
      </c>
      <c r="N616" s="162" t="s">
        <v>2555</v>
      </c>
      <c r="O616" s="160" t="s">
        <v>667</v>
      </c>
      <c r="P616" s="160" t="s">
        <v>675</v>
      </c>
      <c r="Q616" s="163">
        <v>26665</v>
      </c>
      <c r="R616" s="160">
        <v>4</v>
      </c>
      <c r="S616" s="169"/>
      <c r="T616" s="169"/>
      <c r="U616" s="160"/>
      <c r="V616" s="160"/>
      <c r="W616" s="160"/>
      <c r="X616" s="161">
        <v>0</v>
      </c>
      <c r="Y616" s="161">
        <v>0</v>
      </c>
      <c r="Z616" s="164" t="s">
        <v>2198</v>
      </c>
      <c r="AA616" s="165">
        <v>2021</v>
      </c>
      <c r="AB616" s="165">
        <v>10</v>
      </c>
      <c r="AC616" s="165">
        <v>23</v>
      </c>
      <c r="AD616" s="170" t="b">
        <f>IF(ISBLANK(GroupMember[[#This Row],[1. Identifiant interne d’exploitation agricole*]]),"",IF(ISERROR(MATCH(GroupMember[[#This Row],[1. Identifiant interne d’exploitation agricole*]],CertifiedCrop[1. Identifiant interne d’exploitation agricole*],0)),FALSE,TRUE))</f>
        <v>1</v>
      </c>
      <c r="AE616" s="170" t="b">
        <f>IF(ISBLANK(GroupMember[[#This Row],[1. Identifiant interne d’exploitation agricole*]]),"",IF(ISERROR(MATCH(GroupMember[[#This Row],[1. Identifiant interne d’exploitation agricole*]],FarmUnit[1. Identifiant interne d’exploitation agricole*],0)),FALSE,TRUE))</f>
        <v>1</v>
      </c>
      <c r="AF616" s="11" t="str">
        <f t="shared" si="36"/>
        <v>DROH FOUNGBE BERNARD</v>
      </c>
      <c r="AG616" s="171" t="str">
        <f t="shared" si="37"/>
        <v>23/10/2021</v>
      </c>
      <c r="AH616" s="59">
        <f t="shared" si="39"/>
        <v>2</v>
      </c>
      <c r="AI616" s="57">
        <f t="shared" si="38"/>
        <v>0</v>
      </c>
    </row>
    <row r="617" spans="1:35" ht="13.5" x14ac:dyDescent="0.25">
      <c r="A617" s="160" t="s">
        <v>2556</v>
      </c>
      <c r="B617" s="160" t="s">
        <v>667</v>
      </c>
      <c r="C617" s="160" t="s">
        <v>2556</v>
      </c>
      <c r="D617" s="160" t="s">
        <v>1619</v>
      </c>
      <c r="E617" s="160" t="s">
        <v>669</v>
      </c>
      <c r="F617" s="160" t="s">
        <v>670</v>
      </c>
      <c r="G617" s="160" t="s">
        <v>671</v>
      </c>
      <c r="H617" s="161">
        <v>1.5</v>
      </c>
      <c r="I617" s="160" t="s">
        <v>3365</v>
      </c>
      <c r="J617" s="160">
        <v>1</v>
      </c>
      <c r="K617" s="161">
        <v>2021</v>
      </c>
      <c r="L617" s="169" t="s">
        <v>2557</v>
      </c>
      <c r="M617" s="169" t="s">
        <v>1536</v>
      </c>
      <c r="N617" s="162" t="s">
        <v>2558</v>
      </c>
      <c r="O617" s="160" t="s">
        <v>667</v>
      </c>
      <c r="P617" s="160" t="s">
        <v>675</v>
      </c>
      <c r="Q617" s="163" t="s">
        <v>667</v>
      </c>
      <c r="R617" s="160">
        <v>4</v>
      </c>
      <c r="S617" s="169"/>
      <c r="T617" s="169"/>
      <c r="U617" s="160"/>
      <c r="V617" s="160"/>
      <c r="W617" s="160"/>
      <c r="X617" s="161">
        <v>0</v>
      </c>
      <c r="Y617" s="161">
        <v>0</v>
      </c>
      <c r="Z617" s="164" t="s">
        <v>2198</v>
      </c>
      <c r="AA617" s="165">
        <v>2021</v>
      </c>
      <c r="AB617" s="165">
        <v>10</v>
      </c>
      <c r="AC617" s="165">
        <v>24</v>
      </c>
      <c r="AD617" s="170" t="b">
        <f>IF(ISBLANK(GroupMember[[#This Row],[1. Identifiant interne d’exploitation agricole*]]),"",IF(ISERROR(MATCH(GroupMember[[#This Row],[1. Identifiant interne d’exploitation agricole*]],CertifiedCrop[1. Identifiant interne d’exploitation agricole*],0)),FALSE,TRUE))</f>
        <v>1</v>
      </c>
      <c r="AE617" s="170" t="b">
        <f>IF(ISBLANK(GroupMember[[#This Row],[1. Identifiant interne d’exploitation agricole*]]),"",IF(ISERROR(MATCH(GroupMember[[#This Row],[1. Identifiant interne d’exploitation agricole*]],FarmUnit[1. Identifiant interne d’exploitation agricole*],0)),FALSE,TRUE))</f>
        <v>1</v>
      </c>
      <c r="AF617" s="11" t="str">
        <f t="shared" si="36"/>
        <v>NEBIE BASILE</v>
      </c>
      <c r="AG617" s="171" t="str">
        <f t="shared" si="37"/>
        <v>24/10/2021</v>
      </c>
      <c r="AH617" s="59">
        <f t="shared" si="39"/>
        <v>3</v>
      </c>
      <c r="AI617" s="57">
        <f t="shared" si="38"/>
        <v>0</v>
      </c>
    </row>
    <row r="618" spans="1:35" ht="13.5" x14ac:dyDescent="0.25">
      <c r="A618" s="160" t="s">
        <v>2559</v>
      </c>
      <c r="B618" s="160" t="s">
        <v>667</v>
      </c>
      <c r="C618" s="160" t="s">
        <v>2559</v>
      </c>
      <c r="D618" s="160" t="s">
        <v>1826</v>
      </c>
      <c r="E618" s="160" t="s">
        <v>669</v>
      </c>
      <c r="F618" s="160" t="s">
        <v>670</v>
      </c>
      <c r="G618" s="160" t="s">
        <v>671</v>
      </c>
      <c r="H618" s="161">
        <v>6.27</v>
      </c>
      <c r="I618" s="160" t="s">
        <v>3365</v>
      </c>
      <c r="J618" s="160">
        <v>1</v>
      </c>
      <c r="K618" s="161">
        <v>2021</v>
      </c>
      <c r="L618" s="169" t="s">
        <v>790</v>
      </c>
      <c r="M618" s="169" t="s">
        <v>1173</v>
      </c>
      <c r="N618" s="162" t="s">
        <v>2560</v>
      </c>
      <c r="O618" s="160" t="s">
        <v>2561</v>
      </c>
      <c r="P618" s="160" t="s">
        <v>675</v>
      </c>
      <c r="Q618" s="163">
        <v>21197</v>
      </c>
      <c r="R618" s="160">
        <v>6</v>
      </c>
      <c r="S618" s="169"/>
      <c r="T618" s="169"/>
      <c r="U618" s="160"/>
      <c r="V618" s="160"/>
      <c r="W618" s="160"/>
      <c r="X618" s="161">
        <v>0</v>
      </c>
      <c r="Y618" s="161">
        <v>0</v>
      </c>
      <c r="Z618" s="164" t="s">
        <v>2198</v>
      </c>
      <c r="AA618" s="165">
        <v>2021</v>
      </c>
      <c r="AB618" s="165">
        <v>10</v>
      </c>
      <c r="AC618" s="165">
        <v>24</v>
      </c>
      <c r="AD618" s="170" t="b">
        <f>IF(ISBLANK(GroupMember[[#This Row],[1. Identifiant interne d’exploitation agricole*]]),"",IF(ISERROR(MATCH(GroupMember[[#This Row],[1. Identifiant interne d’exploitation agricole*]],CertifiedCrop[1. Identifiant interne d’exploitation agricole*],0)),FALSE,TRUE))</f>
        <v>1</v>
      </c>
      <c r="AE618" s="170" t="b">
        <f>IF(ISBLANK(GroupMember[[#This Row],[1. Identifiant interne d’exploitation agricole*]]),"",IF(ISERROR(MATCH(GroupMember[[#This Row],[1. Identifiant interne d’exploitation agricole*]],FarmUnit[1. Identifiant interne d’exploitation agricole*],0)),FALSE,TRUE))</f>
        <v>1</v>
      </c>
      <c r="AF618" s="11" t="str">
        <f t="shared" si="36"/>
        <v>LOUA SOUMAHORO</v>
      </c>
      <c r="AG618" s="171" t="str">
        <f t="shared" si="37"/>
        <v>24/10/2021</v>
      </c>
      <c r="AH618" s="59">
        <f t="shared" si="39"/>
        <v>3</v>
      </c>
      <c r="AI618" s="57">
        <f t="shared" si="38"/>
        <v>0</v>
      </c>
    </row>
    <row r="619" spans="1:35" ht="13.5" x14ac:dyDescent="0.25">
      <c r="A619" s="160" t="s">
        <v>2562</v>
      </c>
      <c r="B619" s="160" t="s">
        <v>667</v>
      </c>
      <c r="C619" s="160" t="s">
        <v>2562</v>
      </c>
      <c r="D619" s="160" t="s">
        <v>1826</v>
      </c>
      <c r="E619" s="160" t="s">
        <v>669</v>
      </c>
      <c r="F619" s="160" t="s">
        <v>670</v>
      </c>
      <c r="G619" s="160" t="s">
        <v>671</v>
      </c>
      <c r="H619" s="161">
        <v>6.45</v>
      </c>
      <c r="I619" s="160" t="s">
        <v>3365</v>
      </c>
      <c r="J619" s="160">
        <v>1</v>
      </c>
      <c r="K619" s="161">
        <v>2021</v>
      </c>
      <c r="L619" s="169" t="s">
        <v>2563</v>
      </c>
      <c r="M619" s="169" t="s">
        <v>2564</v>
      </c>
      <c r="N619" s="162" t="s">
        <v>2565</v>
      </c>
      <c r="O619" s="160" t="s">
        <v>2566</v>
      </c>
      <c r="P619" s="160" t="s">
        <v>675</v>
      </c>
      <c r="Q619" s="163">
        <v>27395</v>
      </c>
      <c r="R619" s="160">
        <v>7</v>
      </c>
      <c r="S619" s="169"/>
      <c r="T619" s="169"/>
      <c r="U619" s="160"/>
      <c r="V619" s="160"/>
      <c r="W619" s="160"/>
      <c r="X619" s="161">
        <v>0</v>
      </c>
      <c r="Y619" s="161">
        <v>0</v>
      </c>
      <c r="Z619" s="164" t="s">
        <v>2198</v>
      </c>
      <c r="AA619" s="165">
        <v>2021</v>
      </c>
      <c r="AB619" s="165">
        <v>10</v>
      </c>
      <c r="AC619" s="165">
        <v>24</v>
      </c>
      <c r="AD619" s="170" t="b">
        <f>IF(ISBLANK(GroupMember[[#This Row],[1. Identifiant interne d’exploitation agricole*]]),"",IF(ISERROR(MATCH(GroupMember[[#This Row],[1. Identifiant interne d’exploitation agricole*]],CertifiedCrop[1. Identifiant interne d’exploitation agricole*],0)),FALSE,TRUE))</f>
        <v>1</v>
      </c>
      <c r="AE619" s="170" t="b">
        <f>IF(ISBLANK(GroupMember[[#This Row],[1. Identifiant interne d’exploitation agricole*]]),"",IF(ISERROR(MATCH(GroupMember[[#This Row],[1. Identifiant interne d’exploitation agricole*]],FarmUnit[1. Identifiant interne d’exploitation agricole*],0)),FALSE,TRUE))</f>
        <v>1</v>
      </c>
      <c r="AF619" s="11" t="str">
        <f t="shared" si="36"/>
        <v>ZOUROU GBEGA</v>
      </c>
      <c r="AG619" s="171" t="str">
        <f t="shared" si="37"/>
        <v>24/10/2021</v>
      </c>
      <c r="AH619" s="59">
        <f t="shared" si="39"/>
        <v>3</v>
      </c>
      <c r="AI619" s="57">
        <f t="shared" si="38"/>
        <v>0</v>
      </c>
    </row>
    <row r="620" spans="1:35" ht="13.5" x14ac:dyDescent="0.25">
      <c r="A620" s="160" t="s">
        <v>2567</v>
      </c>
      <c r="B620" s="160" t="s">
        <v>667</v>
      </c>
      <c r="C620" s="160" t="s">
        <v>2567</v>
      </c>
      <c r="D620" s="160" t="s">
        <v>1826</v>
      </c>
      <c r="E620" s="160" t="s">
        <v>669</v>
      </c>
      <c r="F620" s="160" t="s">
        <v>670</v>
      </c>
      <c r="G620" s="160" t="s">
        <v>671</v>
      </c>
      <c r="H620" s="161">
        <v>1</v>
      </c>
      <c r="I620" s="160" t="s">
        <v>3365</v>
      </c>
      <c r="J620" s="160">
        <v>1</v>
      </c>
      <c r="K620" s="161">
        <v>2021</v>
      </c>
      <c r="L620" s="169" t="s">
        <v>1288</v>
      </c>
      <c r="M620" s="169" t="s">
        <v>2568</v>
      </c>
      <c r="N620" s="162" t="s">
        <v>2569</v>
      </c>
      <c r="O620" s="160" t="s">
        <v>2570</v>
      </c>
      <c r="P620" s="160" t="s">
        <v>696</v>
      </c>
      <c r="Q620" s="163">
        <v>24994</v>
      </c>
      <c r="R620" s="160">
        <v>5</v>
      </c>
      <c r="S620" s="169"/>
      <c r="T620" s="169"/>
      <c r="U620" s="160"/>
      <c r="V620" s="160"/>
      <c r="W620" s="160"/>
      <c r="X620" s="161">
        <v>0</v>
      </c>
      <c r="Y620" s="161">
        <v>0</v>
      </c>
      <c r="Z620" s="164" t="s">
        <v>2198</v>
      </c>
      <c r="AA620" s="165">
        <v>2021</v>
      </c>
      <c r="AB620" s="165">
        <v>10</v>
      </c>
      <c r="AC620" s="165">
        <v>25</v>
      </c>
      <c r="AD620" s="170" t="b">
        <f>IF(ISBLANK(GroupMember[[#This Row],[1. Identifiant interne d’exploitation agricole*]]),"",IF(ISERROR(MATCH(GroupMember[[#This Row],[1. Identifiant interne d’exploitation agricole*]],CertifiedCrop[1. Identifiant interne d’exploitation agricole*],0)),FALSE,TRUE))</f>
        <v>1</v>
      </c>
      <c r="AE620" s="170" t="b">
        <f>IF(ISBLANK(GroupMember[[#This Row],[1. Identifiant interne d’exploitation agricole*]]),"",IF(ISERROR(MATCH(GroupMember[[#This Row],[1. Identifiant interne d’exploitation agricole*]],FarmUnit[1. Identifiant interne d’exploitation agricole*],0)),FALSE,TRUE))</f>
        <v>1</v>
      </c>
      <c r="AF620" s="11" t="str">
        <f t="shared" si="36"/>
        <v>GOLOU ELISE</v>
      </c>
      <c r="AG620" s="171" t="str">
        <f t="shared" si="37"/>
        <v>25/10/2021</v>
      </c>
      <c r="AH620" s="59">
        <f t="shared" si="39"/>
        <v>2</v>
      </c>
      <c r="AI620" s="57">
        <f t="shared" si="38"/>
        <v>0</v>
      </c>
    </row>
    <row r="621" spans="1:35" ht="13.5" x14ac:dyDescent="0.25">
      <c r="A621" s="160" t="s">
        <v>2571</v>
      </c>
      <c r="B621" s="160" t="s">
        <v>667</v>
      </c>
      <c r="C621" s="160" t="s">
        <v>2571</v>
      </c>
      <c r="D621" s="160" t="s">
        <v>1826</v>
      </c>
      <c r="E621" s="160" t="s">
        <v>669</v>
      </c>
      <c r="F621" s="160" t="s">
        <v>670</v>
      </c>
      <c r="G621" s="160" t="s">
        <v>671</v>
      </c>
      <c r="H621" s="161">
        <v>2</v>
      </c>
      <c r="I621" s="160" t="s">
        <v>3365</v>
      </c>
      <c r="J621" s="160">
        <v>1</v>
      </c>
      <c r="K621" s="161">
        <v>2021</v>
      </c>
      <c r="L621" s="169" t="s">
        <v>2572</v>
      </c>
      <c r="M621" s="169" t="s">
        <v>2062</v>
      </c>
      <c r="N621" s="162" t="s">
        <v>667</v>
      </c>
      <c r="O621" s="160" t="s">
        <v>667</v>
      </c>
      <c r="P621" s="160" t="s">
        <v>675</v>
      </c>
      <c r="Q621" s="163" t="s">
        <v>667</v>
      </c>
      <c r="R621" s="160">
        <v>6</v>
      </c>
      <c r="S621" s="169"/>
      <c r="T621" s="169"/>
      <c r="U621" s="160"/>
      <c r="V621" s="160"/>
      <c r="W621" s="160"/>
      <c r="X621" s="161">
        <v>0</v>
      </c>
      <c r="Y621" s="161">
        <v>0</v>
      </c>
      <c r="Z621" s="164" t="s">
        <v>2198</v>
      </c>
      <c r="AA621" s="165">
        <v>2021</v>
      </c>
      <c r="AB621" s="165">
        <v>11</v>
      </c>
      <c r="AC621" s="165">
        <v>30</v>
      </c>
      <c r="AD621" s="170" t="b">
        <f>IF(ISBLANK(GroupMember[[#This Row],[1. Identifiant interne d’exploitation agricole*]]),"",IF(ISERROR(MATCH(GroupMember[[#This Row],[1. Identifiant interne d’exploitation agricole*]],CertifiedCrop[1. Identifiant interne d’exploitation agricole*],0)),FALSE,TRUE))</f>
        <v>1</v>
      </c>
      <c r="AE621" s="170" t="b">
        <f>IF(ISBLANK(GroupMember[[#This Row],[1. Identifiant interne d’exploitation agricole*]]),"",IF(ISERROR(MATCH(GroupMember[[#This Row],[1. Identifiant interne d’exploitation agricole*]],FarmUnit[1. Identifiant interne d’exploitation agricole*],0)),FALSE,TRUE))</f>
        <v>1</v>
      </c>
      <c r="AF621" s="11" t="str">
        <f t="shared" si="36"/>
        <v>TASSERE  BELEM</v>
      </c>
      <c r="AG621" s="171" t="str">
        <f t="shared" si="37"/>
        <v>30/11/2021</v>
      </c>
      <c r="AH621" s="59">
        <f t="shared" si="39"/>
        <v>3</v>
      </c>
      <c r="AI621" s="57">
        <f t="shared" si="38"/>
        <v>0</v>
      </c>
    </row>
    <row r="622" spans="1:35" ht="13.5" x14ac:dyDescent="0.25">
      <c r="A622" s="160" t="s">
        <v>2573</v>
      </c>
      <c r="B622" s="160" t="s">
        <v>667</v>
      </c>
      <c r="C622" s="160" t="s">
        <v>2573</v>
      </c>
      <c r="D622" s="160" t="s">
        <v>1826</v>
      </c>
      <c r="E622" s="160" t="s">
        <v>669</v>
      </c>
      <c r="F622" s="160" t="s">
        <v>670</v>
      </c>
      <c r="G622" s="160" t="s">
        <v>671</v>
      </c>
      <c r="H622" s="161">
        <v>5</v>
      </c>
      <c r="I622" s="160" t="s">
        <v>3365</v>
      </c>
      <c r="J622" s="160">
        <v>1</v>
      </c>
      <c r="K622" s="161">
        <v>2021</v>
      </c>
      <c r="L622" s="169" t="s">
        <v>806</v>
      </c>
      <c r="M622" s="169" t="s">
        <v>2574</v>
      </c>
      <c r="N622" s="162" t="s">
        <v>667</v>
      </c>
      <c r="O622" s="160" t="s">
        <v>667</v>
      </c>
      <c r="P622" s="160" t="s">
        <v>675</v>
      </c>
      <c r="Q622" s="163" t="s">
        <v>667</v>
      </c>
      <c r="R622" s="160">
        <v>7</v>
      </c>
      <c r="S622" s="169"/>
      <c r="T622" s="169"/>
      <c r="U622" s="160"/>
      <c r="V622" s="160"/>
      <c r="W622" s="160"/>
      <c r="X622" s="161">
        <v>0</v>
      </c>
      <c r="Y622" s="161">
        <v>0</v>
      </c>
      <c r="Z622" s="164" t="s">
        <v>2198</v>
      </c>
      <c r="AA622" s="165">
        <v>2021</v>
      </c>
      <c r="AB622" s="165">
        <v>11</v>
      </c>
      <c r="AC622" s="165">
        <v>30</v>
      </c>
      <c r="AD622" s="170" t="b">
        <f>IF(ISBLANK(GroupMember[[#This Row],[1. Identifiant interne d’exploitation agricole*]]),"",IF(ISERROR(MATCH(GroupMember[[#This Row],[1. Identifiant interne d’exploitation agricole*]],CertifiedCrop[1. Identifiant interne d’exploitation agricole*],0)),FALSE,TRUE))</f>
        <v>1</v>
      </c>
      <c r="AE622" s="170" t="b">
        <f>IF(ISBLANK(GroupMember[[#This Row],[1. Identifiant interne d’exploitation agricole*]]),"",IF(ISERROR(MATCH(GroupMember[[#This Row],[1. Identifiant interne d’exploitation agricole*]],FarmUnit[1. Identifiant interne d’exploitation agricole*],0)),FALSE,TRUE))</f>
        <v>1</v>
      </c>
      <c r="AF622" s="11" t="str">
        <f t="shared" si="36"/>
        <v>KONE AMARA</v>
      </c>
      <c r="AG622" s="171" t="str">
        <f t="shared" si="37"/>
        <v>30/11/2021</v>
      </c>
      <c r="AH622" s="59">
        <f t="shared" si="39"/>
        <v>3</v>
      </c>
      <c r="AI622" s="57">
        <f t="shared" si="38"/>
        <v>0</v>
      </c>
    </row>
    <row r="623" spans="1:35" ht="13.5" x14ac:dyDescent="0.25">
      <c r="A623" s="160" t="s">
        <v>2575</v>
      </c>
      <c r="B623" s="160" t="s">
        <v>667</v>
      </c>
      <c r="C623" s="160" t="s">
        <v>2575</v>
      </c>
      <c r="D623" s="160" t="s">
        <v>1826</v>
      </c>
      <c r="E623" s="160" t="s">
        <v>669</v>
      </c>
      <c r="F623" s="160" t="s">
        <v>670</v>
      </c>
      <c r="G623" s="160" t="s">
        <v>671</v>
      </c>
      <c r="H623" s="161">
        <v>5</v>
      </c>
      <c r="I623" s="160" t="s">
        <v>3365</v>
      </c>
      <c r="J623" s="160">
        <v>1</v>
      </c>
      <c r="K623" s="161">
        <v>2021</v>
      </c>
      <c r="L623" s="169" t="s">
        <v>717</v>
      </c>
      <c r="M623" s="169" t="s">
        <v>1173</v>
      </c>
      <c r="N623" s="162" t="s">
        <v>2576</v>
      </c>
      <c r="O623" s="160" t="s">
        <v>2577</v>
      </c>
      <c r="P623" s="160" t="s">
        <v>675</v>
      </c>
      <c r="Q623" s="163">
        <v>26970</v>
      </c>
      <c r="R623" s="160">
        <v>8</v>
      </c>
      <c r="S623" s="169"/>
      <c r="T623" s="169"/>
      <c r="U623" s="160"/>
      <c r="V623" s="160"/>
      <c r="W623" s="160"/>
      <c r="X623" s="161">
        <v>0</v>
      </c>
      <c r="Y623" s="161">
        <v>0</v>
      </c>
      <c r="Z623" s="164" t="s">
        <v>2198</v>
      </c>
      <c r="AA623" s="165">
        <v>2021</v>
      </c>
      <c r="AB623" s="165">
        <v>10</v>
      </c>
      <c r="AC623" s="165">
        <v>25</v>
      </c>
      <c r="AD623" s="170" t="b">
        <f>IF(ISBLANK(GroupMember[[#This Row],[1. Identifiant interne d’exploitation agricole*]]),"",IF(ISERROR(MATCH(GroupMember[[#This Row],[1. Identifiant interne d’exploitation agricole*]],CertifiedCrop[1. Identifiant interne d’exploitation agricole*],0)),FALSE,TRUE))</f>
        <v>1</v>
      </c>
      <c r="AE623" s="170" t="b">
        <f>IF(ISBLANK(GroupMember[[#This Row],[1. Identifiant interne d’exploitation agricole*]]),"",IF(ISERROR(MATCH(GroupMember[[#This Row],[1. Identifiant interne d’exploitation agricole*]],FarmUnit[1. Identifiant interne d’exploitation agricole*],0)),FALSE,TRUE))</f>
        <v>1</v>
      </c>
      <c r="AF623" s="11" t="str">
        <f t="shared" si="36"/>
        <v>GONDO  SOUMAHORO</v>
      </c>
      <c r="AG623" s="171" t="str">
        <f t="shared" si="37"/>
        <v>25/10/2021</v>
      </c>
      <c r="AH623" s="59">
        <f t="shared" si="39"/>
        <v>2</v>
      </c>
      <c r="AI623" s="57">
        <f t="shared" si="38"/>
        <v>0</v>
      </c>
    </row>
    <row r="624" spans="1:35" ht="13.5" x14ac:dyDescent="0.25">
      <c r="A624" s="160" t="s">
        <v>2578</v>
      </c>
      <c r="B624" s="160" t="s">
        <v>667</v>
      </c>
      <c r="C624" s="160" t="s">
        <v>2578</v>
      </c>
      <c r="D624" s="160" t="s">
        <v>1619</v>
      </c>
      <c r="E624" s="160" t="s">
        <v>669</v>
      </c>
      <c r="F624" s="160" t="s">
        <v>670</v>
      </c>
      <c r="G624" s="160" t="s">
        <v>671</v>
      </c>
      <c r="H624" s="161">
        <v>3</v>
      </c>
      <c r="I624" s="160" t="s">
        <v>3365</v>
      </c>
      <c r="J624" s="160">
        <v>1</v>
      </c>
      <c r="K624" s="161">
        <v>2021</v>
      </c>
      <c r="L624" s="169" t="s">
        <v>2579</v>
      </c>
      <c r="M624" s="169" t="s">
        <v>2580</v>
      </c>
      <c r="N624" s="162" t="s">
        <v>2581</v>
      </c>
      <c r="O624" s="160" t="s">
        <v>667</v>
      </c>
      <c r="P624" s="160" t="s">
        <v>675</v>
      </c>
      <c r="Q624" s="163" t="s">
        <v>667</v>
      </c>
      <c r="R624" s="160">
        <v>5</v>
      </c>
      <c r="S624" s="169"/>
      <c r="T624" s="169"/>
      <c r="U624" s="160"/>
      <c r="V624" s="160"/>
      <c r="W624" s="160"/>
      <c r="X624" s="161">
        <v>0</v>
      </c>
      <c r="Y624" s="161">
        <v>0</v>
      </c>
      <c r="Z624" s="164" t="s">
        <v>2198</v>
      </c>
      <c r="AA624" s="165">
        <v>2021</v>
      </c>
      <c r="AB624" s="165">
        <v>10</v>
      </c>
      <c r="AC624" s="165">
        <v>26</v>
      </c>
      <c r="AD624" s="170" t="b">
        <f>IF(ISBLANK(GroupMember[[#This Row],[1. Identifiant interne d’exploitation agricole*]]),"",IF(ISERROR(MATCH(GroupMember[[#This Row],[1. Identifiant interne d’exploitation agricole*]],CertifiedCrop[1. Identifiant interne d’exploitation agricole*],0)),FALSE,TRUE))</f>
        <v>1</v>
      </c>
      <c r="AE624" s="170" t="b">
        <f>IF(ISBLANK(GroupMember[[#This Row],[1. Identifiant interne d’exploitation agricole*]]),"",IF(ISERROR(MATCH(GroupMember[[#This Row],[1. Identifiant interne d’exploitation agricole*]],FarmUnit[1. Identifiant interne d’exploitation agricole*],0)),FALSE,TRUE))</f>
        <v>1</v>
      </c>
      <c r="AF624" s="11" t="str">
        <f t="shared" si="36"/>
        <v>KOUALA AABDOUA AZIS</v>
      </c>
      <c r="AG624" s="171" t="str">
        <f t="shared" si="37"/>
        <v>26/10/2021</v>
      </c>
      <c r="AH624" s="59">
        <f t="shared" si="39"/>
        <v>3</v>
      </c>
      <c r="AI624" s="57">
        <f t="shared" si="38"/>
        <v>0</v>
      </c>
    </row>
    <row r="625" spans="1:35" ht="13.5" x14ac:dyDescent="0.25">
      <c r="A625" s="160" t="s">
        <v>2582</v>
      </c>
      <c r="B625" s="160" t="s">
        <v>667</v>
      </c>
      <c r="C625" s="160" t="s">
        <v>2582</v>
      </c>
      <c r="D625" s="160" t="s">
        <v>1619</v>
      </c>
      <c r="E625" s="160" t="s">
        <v>669</v>
      </c>
      <c r="F625" s="160" t="s">
        <v>670</v>
      </c>
      <c r="G625" s="160" t="s">
        <v>671</v>
      </c>
      <c r="H625" s="161">
        <v>2</v>
      </c>
      <c r="I625" s="160" t="s">
        <v>3365</v>
      </c>
      <c r="J625" s="160">
        <v>1</v>
      </c>
      <c r="K625" s="161">
        <v>2021</v>
      </c>
      <c r="L625" s="169" t="s">
        <v>2579</v>
      </c>
      <c r="M625" s="169" t="s">
        <v>2583</v>
      </c>
      <c r="N625" s="162" t="s">
        <v>2584</v>
      </c>
      <c r="O625" s="160" t="s">
        <v>667</v>
      </c>
      <c r="P625" s="160" t="s">
        <v>675</v>
      </c>
      <c r="Q625" s="163" t="s">
        <v>667</v>
      </c>
      <c r="R625" s="160">
        <v>6</v>
      </c>
      <c r="S625" s="169"/>
      <c r="T625" s="169"/>
      <c r="U625" s="160"/>
      <c r="V625" s="160"/>
      <c r="W625" s="160"/>
      <c r="X625" s="161">
        <v>0</v>
      </c>
      <c r="Y625" s="161">
        <v>0</v>
      </c>
      <c r="Z625" s="164" t="s">
        <v>2198</v>
      </c>
      <c r="AA625" s="165">
        <v>2021</v>
      </c>
      <c r="AB625" s="165">
        <v>10</v>
      </c>
      <c r="AC625" s="165">
        <v>26</v>
      </c>
      <c r="AD625" s="170" t="b">
        <f>IF(ISBLANK(GroupMember[[#This Row],[1. Identifiant interne d’exploitation agricole*]]),"",IF(ISERROR(MATCH(GroupMember[[#This Row],[1. Identifiant interne d’exploitation agricole*]],CertifiedCrop[1. Identifiant interne d’exploitation agricole*],0)),FALSE,TRUE))</f>
        <v>1</v>
      </c>
      <c r="AE625" s="170" t="b">
        <f>IF(ISBLANK(GroupMember[[#This Row],[1. Identifiant interne d’exploitation agricole*]]),"",IF(ISERROR(MATCH(GroupMember[[#This Row],[1. Identifiant interne d’exploitation agricole*]],FarmUnit[1. Identifiant interne d’exploitation agricole*],0)),FALSE,TRUE))</f>
        <v>1</v>
      </c>
      <c r="AF625" s="11" t="str">
        <f t="shared" si="36"/>
        <v>KOUALA BOUKARI</v>
      </c>
      <c r="AG625" s="171" t="str">
        <f t="shared" si="37"/>
        <v>26/10/2021</v>
      </c>
      <c r="AH625" s="59">
        <f t="shared" si="39"/>
        <v>3</v>
      </c>
      <c r="AI625" s="57">
        <f t="shared" si="38"/>
        <v>0</v>
      </c>
    </row>
    <row r="626" spans="1:35" ht="13.5" x14ac:dyDescent="0.25">
      <c r="A626" s="160" t="s">
        <v>2585</v>
      </c>
      <c r="B626" s="160" t="s">
        <v>667</v>
      </c>
      <c r="C626" s="160" t="s">
        <v>2585</v>
      </c>
      <c r="D626" s="160" t="s">
        <v>1619</v>
      </c>
      <c r="E626" s="160" t="s">
        <v>669</v>
      </c>
      <c r="F626" s="160" t="s">
        <v>670</v>
      </c>
      <c r="G626" s="160" t="s">
        <v>671</v>
      </c>
      <c r="H626" s="161">
        <v>4</v>
      </c>
      <c r="I626" s="160" t="s">
        <v>3365</v>
      </c>
      <c r="J626" s="160">
        <v>1</v>
      </c>
      <c r="K626" s="161">
        <v>2021</v>
      </c>
      <c r="L626" s="169" t="s">
        <v>2586</v>
      </c>
      <c r="M626" s="169" t="s">
        <v>2587</v>
      </c>
      <c r="N626" s="162" t="s">
        <v>667</v>
      </c>
      <c r="O626" s="160" t="s">
        <v>2588</v>
      </c>
      <c r="P626" s="160" t="s">
        <v>675</v>
      </c>
      <c r="Q626" s="163">
        <v>19360</v>
      </c>
      <c r="R626" s="160">
        <v>5</v>
      </c>
      <c r="S626" s="169"/>
      <c r="T626" s="169"/>
      <c r="U626" s="160"/>
      <c r="V626" s="160"/>
      <c r="W626" s="160"/>
      <c r="X626" s="161">
        <v>0</v>
      </c>
      <c r="Y626" s="161">
        <v>0</v>
      </c>
      <c r="Z626" s="164" t="s">
        <v>2198</v>
      </c>
      <c r="AA626" s="165">
        <v>2021</v>
      </c>
      <c r="AB626" s="165">
        <v>10</v>
      </c>
      <c r="AC626" s="165">
        <v>26</v>
      </c>
      <c r="AD626" s="170" t="b">
        <f>IF(ISBLANK(GroupMember[[#This Row],[1. Identifiant interne d’exploitation agricole*]]),"",IF(ISERROR(MATCH(GroupMember[[#This Row],[1. Identifiant interne d’exploitation agricole*]],CertifiedCrop[1. Identifiant interne d’exploitation agricole*],0)),FALSE,TRUE))</f>
        <v>1</v>
      </c>
      <c r="AE626" s="170" t="b">
        <f>IF(ISBLANK(GroupMember[[#This Row],[1. Identifiant interne d’exploitation agricole*]]),"",IF(ISERROR(MATCH(GroupMember[[#This Row],[1. Identifiant interne d’exploitation agricole*]],FarmUnit[1. Identifiant interne d’exploitation agricole*],0)),FALSE,TRUE))</f>
        <v>1</v>
      </c>
      <c r="AF626" s="11" t="str">
        <f t="shared" si="36"/>
        <v>GUELGUERA MATHIEU</v>
      </c>
      <c r="AG626" s="171" t="str">
        <f t="shared" si="37"/>
        <v>26/10/2021</v>
      </c>
      <c r="AH626" s="59">
        <f t="shared" si="39"/>
        <v>3</v>
      </c>
      <c r="AI626" s="57">
        <f t="shared" si="38"/>
        <v>0</v>
      </c>
    </row>
    <row r="627" spans="1:35" ht="13.5" x14ac:dyDescent="0.25">
      <c r="A627" s="160" t="s">
        <v>2589</v>
      </c>
      <c r="B627" s="160" t="s">
        <v>667</v>
      </c>
      <c r="C627" s="160" t="s">
        <v>2589</v>
      </c>
      <c r="D627" s="160" t="s">
        <v>1619</v>
      </c>
      <c r="E627" s="160" t="s">
        <v>669</v>
      </c>
      <c r="F627" s="160" t="s">
        <v>670</v>
      </c>
      <c r="G627" s="160" t="s">
        <v>671</v>
      </c>
      <c r="H627" s="161">
        <v>2</v>
      </c>
      <c r="I627" s="160" t="s">
        <v>3365</v>
      </c>
      <c r="J627" s="160">
        <v>1</v>
      </c>
      <c r="K627" s="161">
        <v>2021</v>
      </c>
      <c r="L627" s="169" t="s">
        <v>2203</v>
      </c>
      <c r="M627" s="169" t="s">
        <v>1204</v>
      </c>
      <c r="N627" s="162" t="s">
        <v>667</v>
      </c>
      <c r="O627" s="160" t="s">
        <v>667</v>
      </c>
      <c r="P627" s="160" t="s">
        <v>696</v>
      </c>
      <c r="Q627" s="163">
        <v>17899</v>
      </c>
      <c r="R627" s="160">
        <v>6</v>
      </c>
      <c r="S627" s="169"/>
      <c r="T627" s="169"/>
      <c r="U627" s="160"/>
      <c r="V627" s="160"/>
      <c r="W627" s="160"/>
      <c r="X627" s="161">
        <v>0</v>
      </c>
      <c r="Y627" s="161">
        <v>0</v>
      </c>
      <c r="Z627" s="164" t="s">
        <v>2198</v>
      </c>
      <c r="AA627" s="165">
        <v>2021</v>
      </c>
      <c r="AB627" s="165">
        <v>10</v>
      </c>
      <c r="AC627" s="165">
        <v>27</v>
      </c>
      <c r="AD627" s="170" t="b">
        <f>IF(ISBLANK(GroupMember[[#This Row],[1. Identifiant interne d’exploitation agricole*]]),"",IF(ISERROR(MATCH(GroupMember[[#This Row],[1. Identifiant interne d’exploitation agricole*]],CertifiedCrop[1. Identifiant interne d’exploitation agricole*],0)),FALSE,TRUE))</f>
        <v>1</v>
      </c>
      <c r="AE627" s="170" t="b">
        <f>IF(ISBLANK(GroupMember[[#This Row],[1. Identifiant interne d’exploitation agricole*]]),"",IF(ISERROR(MATCH(GroupMember[[#This Row],[1. Identifiant interne d’exploitation agricole*]],FarmUnit[1. Identifiant interne d’exploitation agricole*],0)),FALSE,TRUE))</f>
        <v>1</v>
      </c>
      <c r="AF627" s="11" t="str">
        <f t="shared" ref="AF627:AF690" si="40">IFERROR(CONCATENATE(L627," ",M627),"")</f>
        <v>DOUIN SITA</v>
      </c>
      <c r="AG627" s="171" t="str">
        <f t="shared" ref="AG627:AG690" si="41">CONCATENATE(AC627,"/",AB627,"/",AA627)</f>
        <v>27/10/2021</v>
      </c>
      <c r="AH627" s="59">
        <f t="shared" si="39"/>
        <v>2</v>
      </c>
      <c r="AI627" s="57">
        <f t="shared" ref="AI627:AI690" si="42">IF((X627+Y627/12)&lt;0,"",(X627+Y627/12))</f>
        <v>0</v>
      </c>
    </row>
    <row r="628" spans="1:35" ht="26.25" x14ac:dyDescent="0.25">
      <c r="A628" s="160" t="s">
        <v>2590</v>
      </c>
      <c r="B628" s="160" t="s">
        <v>667</v>
      </c>
      <c r="C628" s="160" t="s">
        <v>2590</v>
      </c>
      <c r="D628" s="160" t="s">
        <v>1826</v>
      </c>
      <c r="E628" s="160" t="s">
        <v>669</v>
      </c>
      <c r="F628" s="160" t="s">
        <v>670</v>
      </c>
      <c r="G628" s="160" t="s">
        <v>671</v>
      </c>
      <c r="H628" s="161">
        <v>2</v>
      </c>
      <c r="I628" s="160" t="s">
        <v>3365</v>
      </c>
      <c r="J628" s="160">
        <v>1</v>
      </c>
      <c r="K628" s="161">
        <v>2021</v>
      </c>
      <c r="L628" s="169" t="s">
        <v>2591</v>
      </c>
      <c r="M628" s="169" t="s">
        <v>2592</v>
      </c>
      <c r="N628" s="162" t="s">
        <v>2593</v>
      </c>
      <c r="O628" s="160" t="s">
        <v>667</v>
      </c>
      <c r="P628" s="160" t="s">
        <v>675</v>
      </c>
      <c r="Q628" s="163">
        <v>28891</v>
      </c>
      <c r="R628" s="160">
        <v>3</v>
      </c>
      <c r="S628" s="169"/>
      <c r="T628" s="169"/>
      <c r="U628" s="160"/>
      <c r="V628" s="160"/>
      <c r="W628" s="160"/>
      <c r="X628" s="161">
        <v>0</v>
      </c>
      <c r="Y628" s="161">
        <v>0</v>
      </c>
      <c r="Z628" s="164" t="s">
        <v>2198</v>
      </c>
      <c r="AA628" s="165">
        <v>2021</v>
      </c>
      <c r="AB628" s="165">
        <v>10</v>
      </c>
      <c r="AC628" s="165">
        <v>27</v>
      </c>
      <c r="AD628" s="170" t="b">
        <f>IF(ISBLANK(GroupMember[[#This Row],[1. Identifiant interne d’exploitation agricole*]]),"",IF(ISERROR(MATCH(GroupMember[[#This Row],[1. Identifiant interne d’exploitation agricole*]],CertifiedCrop[1. Identifiant interne d’exploitation agricole*],0)),FALSE,TRUE))</f>
        <v>1</v>
      </c>
      <c r="AE628" s="170" t="b">
        <f>IF(ISBLANK(GroupMember[[#This Row],[1. Identifiant interne d’exploitation agricole*]]),"",IF(ISERROR(MATCH(GroupMember[[#This Row],[1. Identifiant interne d’exploitation agricole*]],FarmUnit[1. Identifiant interne d’exploitation agricole*],0)),FALSE,TRUE))</f>
        <v>1</v>
      </c>
      <c r="AF628" s="11" t="str">
        <f t="shared" si="40"/>
        <v>YOBIA  GBANDA COMY SEVERIN</v>
      </c>
      <c r="AG628" s="171" t="str">
        <f t="shared" si="41"/>
        <v>27/10/2021</v>
      </c>
      <c r="AH628" s="59">
        <f t="shared" si="39"/>
        <v>2</v>
      </c>
      <c r="AI628" s="57">
        <f t="shared" si="42"/>
        <v>0</v>
      </c>
    </row>
    <row r="629" spans="1:35" ht="13.5" x14ac:dyDescent="0.25">
      <c r="A629" s="160" t="s">
        <v>2594</v>
      </c>
      <c r="B629" s="160" t="s">
        <v>667</v>
      </c>
      <c r="C629" s="160" t="s">
        <v>2594</v>
      </c>
      <c r="D629" s="160" t="s">
        <v>1826</v>
      </c>
      <c r="E629" s="160" t="s">
        <v>669</v>
      </c>
      <c r="F629" s="160" t="s">
        <v>670</v>
      </c>
      <c r="G629" s="160" t="s">
        <v>671</v>
      </c>
      <c r="H629" s="161">
        <v>5</v>
      </c>
      <c r="I629" s="160" t="s">
        <v>3365</v>
      </c>
      <c r="J629" s="160">
        <v>1</v>
      </c>
      <c r="K629" s="161">
        <v>2021</v>
      </c>
      <c r="L629" s="169" t="s">
        <v>2595</v>
      </c>
      <c r="M629" s="169" t="s">
        <v>1843</v>
      </c>
      <c r="N629" s="162" t="s">
        <v>667</v>
      </c>
      <c r="O629" s="160" t="s">
        <v>667</v>
      </c>
      <c r="P629" s="160" t="s">
        <v>675</v>
      </c>
      <c r="Q629" s="163" t="s">
        <v>667</v>
      </c>
      <c r="R629" s="160">
        <v>6</v>
      </c>
      <c r="S629" s="169"/>
      <c r="T629" s="169"/>
      <c r="U629" s="160"/>
      <c r="V629" s="160"/>
      <c r="W629" s="160"/>
      <c r="X629" s="161">
        <v>0</v>
      </c>
      <c r="Y629" s="161">
        <v>0</v>
      </c>
      <c r="Z629" s="164" t="s">
        <v>2198</v>
      </c>
      <c r="AA629" s="165">
        <v>2021</v>
      </c>
      <c r="AB629" s="165">
        <v>11</v>
      </c>
      <c r="AC629" s="165">
        <v>30</v>
      </c>
      <c r="AD629" s="170" t="b">
        <f>IF(ISBLANK(GroupMember[[#This Row],[1. Identifiant interne d’exploitation agricole*]]),"",IF(ISERROR(MATCH(GroupMember[[#This Row],[1. Identifiant interne d’exploitation agricole*]],CertifiedCrop[1. Identifiant interne d’exploitation agricole*],0)),FALSE,TRUE))</f>
        <v>1</v>
      </c>
      <c r="AE629" s="170" t="b">
        <f>IF(ISBLANK(GroupMember[[#This Row],[1. Identifiant interne d’exploitation agricole*]]),"",IF(ISERROR(MATCH(GroupMember[[#This Row],[1. Identifiant interne d’exploitation agricole*]],FarmUnit[1. Identifiant interne d’exploitation agricole*],0)),FALSE,TRUE))</f>
        <v>1</v>
      </c>
      <c r="AF629" s="11" t="str">
        <f t="shared" si="40"/>
        <v>OUADRAOGO DRISSA</v>
      </c>
      <c r="AG629" s="171" t="str">
        <f t="shared" si="41"/>
        <v>30/11/2021</v>
      </c>
      <c r="AH629" s="59">
        <f t="shared" si="39"/>
        <v>3</v>
      </c>
      <c r="AI629" s="57">
        <f t="shared" si="42"/>
        <v>0</v>
      </c>
    </row>
    <row r="630" spans="1:35" ht="13.5" x14ac:dyDescent="0.25">
      <c r="A630" s="160" t="s">
        <v>2596</v>
      </c>
      <c r="B630" s="160" t="s">
        <v>667</v>
      </c>
      <c r="C630" s="160" t="s">
        <v>2596</v>
      </c>
      <c r="D630" s="160" t="s">
        <v>1619</v>
      </c>
      <c r="E630" s="160" t="s">
        <v>669</v>
      </c>
      <c r="F630" s="160" t="s">
        <v>670</v>
      </c>
      <c r="G630" s="160" t="s">
        <v>671</v>
      </c>
      <c r="H630" s="161">
        <v>4</v>
      </c>
      <c r="I630" s="160" t="s">
        <v>3365</v>
      </c>
      <c r="J630" s="160">
        <v>1</v>
      </c>
      <c r="K630" s="161">
        <v>2021</v>
      </c>
      <c r="L630" s="169" t="s">
        <v>2597</v>
      </c>
      <c r="M630" s="169" t="s">
        <v>2598</v>
      </c>
      <c r="N630" s="162" t="s">
        <v>667</v>
      </c>
      <c r="O630" s="160" t="s">
        <v>2599</v>
      </c>
      <c r="P630" s="160" t="s">
        <v>675</v>
      </c>
      <c r="Q630" s="163">
        <v>25583</v>
      </c>
      <c r="R630" s="160">
        <v>5</v>
      </c>
      <c r="S630" s="169"/>
      <c r="T630" s="169"/>
      <c r="U630" s="160"/>
      <c r="V630" s="160"/>
      <c r="W630" s="160"/>
      <c r="X630" s="161">
        <v>0</v>
      </c>
      <c r="Y630" s="161">
        <v>0</v>
      </c>
      <c r="Z630" s="164" t="s">
        <v>2198</v>
      </c>
      <c r="AA630" s="165">
        <v>2021</v>
      </c>
      <c r="AB630" s="165">
        <v>10</v>
      </c>
      <c r="AC630" s="165">
        <v>28</v>
      </c>
      <c r="AD630" s="170" t="b">
        <f>IF(ISBLANK(GroupMember[[#This Row],[1. Identifiant interne d’exploitation agricole*]]),"",IF(ISERROR(MATCH(GroupMember[[#This Row],[1. Identifiant interne d’exploitation agricole*]],CertifiedCrop[1. Identifiant interne d’exploitation agricole*],0)),FALSE,TRUE))</f>
        <v>1</v>
      </c>
      <c r="AE630" s="170" t="b">
        <f>IF(ISBLANK(GroupMember[[#This Row],[1. Identifiant interne d’exploitation agricole*]]),"",IF(ISERROR(MATCH(GroupMember[[#This Row],[1. Identifiant interne d’exploitation agricole*]],FarmUnit[1. Identifiant interne d’exploitation agricole*],0)),FALSE,TRUE))</f>
        <v>1</v>
      </c>
      <c r="AF630" s="11" t="str">
        <f t="shared" si="40"/>
        <v>SEHI  DROH RICHARD</v>
      </c>
      <c r="AG630" s="171" t="str">
        <f t="shared" si="41"/>
        <v>28/10/2021</v>
      </c>
      <c r="AH630" s="59">
        <f t="shared" si="39"/>
        <v>4</v>
      </c>
      <c r="AI630" s="57">
        <f t="shared" si="42"/>
        <v>0</v>
      </c>
    </row>
    <row r="631" spans="1:35" ht="13.5" x14ac:dyDescent="0.25">
      <c r="A631" s="160" t="s">
        <v>2600</v>
      </c>
      <c r="B631" s="160" t="s">
        <v>667</v>
      </c>
      <c r="C631" s="160" t="s">
        <v>2600</v>
      </c>
      <c r="D631" s="160" t="s">
        <v>1619</v>
      </c>
      <c r="E631" s="160" t="s">
        <v>669</v>
      </c>
      <c r="F631" s="160" t="s">
        <v>670</v>
      </c>
      <c r="G631" s="160" t="s">
        <v>671</v>
      </c>
      <c r="H631" s="161">
        <v>4</v>
      </c>
      <c r="I631" s="160" t="s">
        <v>3365</v>
      </c>
      <c r="J631" s="160">
        <v>1</v>
      </c>
      <c r="K631" s="161">
        <v>2021</v>
      </c>
      <c r="L631" s="169" t="s">
        <v>2243</v>
      </c>
      <c r="M631" s="169" t="s">
        <v>2601</v>
      </c>
      <c r="N631" s="162" t="s">
        <v>2602</v>
      </c>
      <c r="O631" s="160" t="s">
        <v>2603</v>
      </c>
      <c r="P631" s="160" t="s">
        <v>675</v>
      </c>
      <c r="Q631" s="163">
        <v>30670</v>
      </c>
      <c r="R631" s="160">
        <v>5</v>
      </c>
      <c r="S631" s="169"/>
      <c r="T631" s="169"/>
      <c r="U631" s="160"/>
      <c r="V631" s="160"/>
      <c r="W631" s="160"/>
      <c r="X631" s="161">
        <v>0</v>
      </c>
      <c r="Y631" s="161">
        <v>0</v>
      </c>
      <c r="Z631" s="164" t="s">
        <v>2198</v>
      </c>
      <c r="AA631" s="165">
        <v>2021</v>
      </c>
      <c r="AB631" s="165">
        <v>10</v>
      </c>
      <c r="AC631" s="165">
        <v>28</v>
      </c>
      <c r="AD631" s="170" t="b">
        <f>IF(ISBLANK(GroupMember[[#This Row],[1. Identifiant interne d’exploitation agricole*]]),"",IF(ISERROR(MATCH(GroupMember[[#This Row],[1. Identifiant interne d’exploitation agricole*]],CertifiedCrop[1. Identifiant interne d’exploitation agricole*],0)),FALSE,TRUE))</f>
        <v>1</v>
      </c>
      <c r="AE631" s="170" t="b">
        <f>IF(ISBLANK(GroupMember[[#This Row],[1. Identifiant interne d’exploitation agricole*]]),"",IF(ISERROR(MATCH(GroupMember[[#This Row],[1. Identifiant interne d’exploitation agricole*]],FarmUnit[1. Identifiant interne d’exploitation agricole*],0)),FALSE,TRUE))</f>
        <v>1</v>
      </c>
      <c r="AF631" s="11" t="str">
        <f t="shared" si="40"/>
        <v>SAMBLE SINGO EDMOND</v>
      </c>
      <c r="AG631" s="171" t="str">
        <f t="shared" si="41"/>
        <v>28/10/2021</v>
      </c>
      <c r="AH631" s="59">
        <f t="shared" si="39"/>
        <v>4</v>
      </c>
      <c r="AI631" s="57">
        <f t="shared" si="42"/>
        <v>0</v>
      </c>
    </row>
    <row r="632" spans="1:35" ht="13.5" x14ac:dyDescent="0.25">
      <c r="A632" s="160" t="s">
        <v>2604</v>
      </c>
      <c r="B632" s="160" t="s">
        <v>667</v>
      </c>
      <c r="C632" s="160" t="s">
        <v>2604</v>
      </c>
      <c r="D632" s="160" t="s">
        <v>1619</v>
      </c>
      <c r="E632" s="160" t="s">
        <v>669</v>
      </c>
      <c r="F632" s="160" t="s">
        <v>670</v>
      </c>
      <c r="G632" s="160" t="s">
        <v>671</v>
      </c>
      <c r="H632" s="161">
        <v>1.5</v>
      </c>
      <c r="I632" s="160" t="s">
        <v>3365</v>
      </c>
      <c r="J632" s="160">
        <v>1</v>
      </c>
      <c r="K632" s="161">
        <v>2021</v>
      </c>
      <c r="L632" s="169" t="s">
        <v>2605</v>
      </c>
      <c r="M632" s="169" t="s">
        <v>2606</v>
      </c>
      <c r="N632" s="162" t="s">
        <v>667</v>
      </c>
      <c r="O632" s="160" t="s">
        <v>2607</v>
      </c>
      <c r="P632" s="160" t="s">
        <v>675</v>
      </c>
      <c r="Q632" s="163">
        <v>13516</v>
      </c>
      <c r="R632" s="160">
        <v>4</v>
      </c>
      <c r="S632" s="169"/>
      <c r="T632" s="169"/>
      <c r="U632" s="160"/>
      <c r="V632" s="160"/>
      <c r="W632" s="160"/>
      <c r="X632" s="161">
        <v>0</v>
      </c>
      <c r="Y632" s="161">
        <v>0</v>
      </c>
      <c r="Z632" s="164" t="s">
        <v>2198</v>
      </c>
      <c r="AA632" s="165">
        <v>2021</v>
      </c>
      <c r="AB632" s="165">
        <v>10</v>
      </c>
      <c r="AC632" s="165">
        <v>28</v>
      </c>
      <c r="AD632" s="170" t="b">
        <f>IF(ISBLANK(GroupMember[[#This Row],[1. Identifiant interne d’exploitation agricole*]]),"",IF(ISERROR(MATCH(GroupMember[[#This Row],[1. Identifiant interne d’exploitation agricole*]],CertifiedCrop[1. Identifiant interne d’exploitation agricole*],0)),FALSE,TRUE))</f>
        <v>1</v>
      </c>
      <c r="AE632" s="170" t="b">
        <f>IF(ISBLANK(GroupMember[[#This Row],[1. Identifiant interne d’exploitation agricole*]]),"",IF(ISERROR(MATCH(GroupMember[[#This Row],[1. Identifiant interne d’exploitation agricole*]],FarmUnit[1. Identifiant interne d’exploitation agricole*],0)),FALSE,TRUE))</f>
        <v>1</v>
      </c>
      <c r="AF632" s="11" t="str">
        <f t="shared" si="40"/>
        <v>GOHI  GBAYA LOUA</v>
      </c>
      <c r="AG632" s="171" t="str">
        <f t="shared" si="41"/>
        <v>28/10/2021</v>
      </c>
      <c r="AH632" s="59">
        <f t="shared" si="39"/>
        <v>4</v>
      </c>
      <c r="AI632" s="57">
        <f t="shared" si="42"/>
        <v>0</v>
      </c>
    </row>
    <row r="633" spans="1:35" ht="13.5" x14ac:dyDescent="0.25">
      <c r="A633" s="160" t="s">
        <v>2608</v>
      </c>
      <c r="B633" s="160" t="s">
        <v>667</v>
      </c>
      <c r="C633" s="160" t="s">
        <v>2608</v>
      </c>
      <c r="D633" s="160" t="s">
        <v>1619</v>
      </c>
      <c r="E633" s="160" t="s">
        <v>669</v>
      </c>
      <c r="F633" s="160" t="s">
        <v>670</v>
      </c>
      <c r="G633" s="160" t="s">
        <v>671</v>
      </c>
      <c r="H633" s="161">
        <v>3.5</v>
      </c>
      <c r="I633" s="160" t="s">
        <v>3365</v>
      </c>
      <c r="J633" s="160">
        <v>1</v>
      </c>
      <c r="K633" s="161">
        <v>2021</v>
      </c>
      <c r="L633" s="169" t="s">
        <v>1342</v>
      </c>
      <c r="M633" s="169" t="s">
        <v>790</v>
      </c>
      <c r="N633" s="162" t="s">
        <v>2609</v>
      </c>
      <c r="O633" s="160" t="s">
        <v>667</v>
      </c>
      <c r="P633" s="160" t="s">
        <v>675</v>
      </c>
      <c r="Q633" s="163">
        <v>27970</v>
      </c>
      <c r="R633" s="160">
        <v>5</v>
      </c>
      <c r="S633" s="169"/>
      <c r="T633" s="169"/>
      <c r="U633" s="160"/>
      <c r="V633" s="160"/>
      <c r="W633" s="160"/>
      <c r="X633" s="161">
        <v>0</v>
      </c>
      <c r="Y633" s="161">
        <v>0</v>
      </c>
      <c r="Z633" s="164" t="s">
        <v>2198</v>
      </c>
      <c r="AA633" s="165">
        <v>2021</v>
      </c>
      <c r="AB633" s="165">
        <v>10</v>
      </c>
      <c r="AC633" s="165">
        <v>28</v>
      </c>
      <c r="AD633" s="170" t="b">
        <f>IF(ISBLANK(GroupMember[[#This Row],[1. Identifiant interne d’exploitation agricole*]]),"",IF(ISERROR(MATCH(GroupMember[[#This Row],[1. Identifiant interne d’exploitation agricole*]],CertifiedCrop[1. Identifiant interne d’exploitation agricole*],0)),FALSE,TRUE))</f>
        <v>1</v>
      </c>
      <c r="AE633" s="170" t="b">
        <f>IF(ISBLANK(GroupMember[[#This Row],[1. Identifiant interne d’exploitation agricole*]]),"",IF(ISERROR(MATCH(GroupMember[[#This Row],[1. Identifiant interne d’exploitation agricole*]],FarmUnit[1. Identifiant interne d’exploitation agricole*],0)),FALSE,TRUE))</f>
        <v>1</v>
      </c>
      <c r="AF633" s="11" t="str">
        <f t="shared" si="40"/>
        <v>TOURE LOUA</v>
      </c>
      <c r="AG633" s="171" t="str">
        <f t="shared" si="41"/>
        <v>28/10/2021</v>
      </c>
      <c r="AH633" s="59">
        <f t="shared" si="39"/>
        <v>4</v>
      </c>
      <c r="AI633" s="57">
        <f t="shared" si="42"/>
        <v>0</v>
      </c>
    </row>
    <row r="634" spans="1:35" ht="13.5" x14ac:dyDescent="0.25">
      <c r="A634" s="160" t="s">
        <v>2610</v>
      </c>
      <c r="B634" s="160" t="s">
        <v>667</v>
      </c>
      <c r="C634" s="160" t="s">
        <v>2610</v>
      </c>
      <c r="D634" s="160" t="s">
        <v>1826</v>
      </c>
      <c r="E634" s="160" t="s">
        <v>669</v>
      </c>
      <c r="F634" s="160" t="s">
        <v>670</v>
      </c>
      <c r="G634" s="160" t="s">
        <v>671</v>
      </c>
      <c r="H634" s="161">
        <v>4.5</v>
      </c>
      <c r="I634" s="160" t="s">
        <v>3365</v>
      </c>
      <c r="J634" s="160">
        <v>1</v>
      </c>
      <c r="K634" s="161">
        <v>2021</v>
      </c>
      <c r="L634" s="169" t="s">
        <v>889</v>
      </c>
      <c r="M634" s="169" t="s">
        <v>2611</v>
      </c>
      <c r="N634" s="162" t="s">
        <v>2612</v>
      </c>
      <c r="O634" s="160" t="s">
        <v>2613</v>
      </c>
      <c r="P634" s="160" t="s">
        <v>675</v>
      </c>
      <c r="Q634" s="163">
        <v>28126</v>
      </c>
      <c r="R634" s="160">
        <v>5</v>
      </c>
      <c r="S634" s="169"/>
      <c r="T634" s="169"/>
      <c r="U634" s="160"/>
      <c r="V634" s="160"/>
      <c r="W634" s="160"/>
      <c r="X634" s="161">
        <v>0</v>
      </c>
      <c r="Y634" s="161">
        <v>0</v>
      </c>
      <c r="Z634" s="164" t="s">
        <v>2198</v>
      </c>
      <c r="AA634" s="165">
        <v>2021</v>
      </c>
      <c r="AB634" s="165">
        <v>10</v>
      </c>
      <c r="AC634" s="165">
        <v>29</v>
      </c>
      <c r="AD634" s="170" t="b">
        <f>IF(ISBLANK(GroupMember[[#This Row],[1. Identifiant interne d’exploitation agricole*]]),"",IF(ISERROR(MATCH(GroupMember[[#This Row],[1. Identifiant interne d’exploitation agricole*]],CertifiedCrop[1. Identifiant interne d’exploitation agricole*],0)),FALSE,TRUE))</f>
        <v>1</v>
      </c>
      <c r="AE634" s="170" t="b">
        <f>IF(ISBLANK(GroupMember[[#This Row],[1. Identifiant interne d’exploitation agricole*]]),"",IF(ISERROR(MATCH(GroupMember[[#This Row],[1. Identifiant interne d’exploitation agricole*]],FarmUnit[1. Identifiant interne d’exploitation agricole*],0)),FALSE,TRUE))</f>
        <v>1</v>
      </c>
      <c r="AF634" s="11" t="str">
        <f t="shared" si="40"/>
        <v>TIA ZOH ALBERT</v>
      </c>
      <c r="AG634" s="171" t="str">
        <f t="shared" si="41"/>
        <v>29/10/2021</v>
      </c>
      <c r="AH634" s="59">
        <f t="shared" si="39"/>
        <v>3</v>
      </c>
      <c r="AI634" s="57">
        <f t="shared" si="42"/>
        <v>0</v>
      </c>
    </row>
    <row r="635" spans="1:35" ht="13.5" x14ac:dyDescent="0.25">
      <c r="A635" s="160" t="s">
        <v>2614</v>
      </c>
      <c r="B635" s="160" t="s">
        <v>667</v>
      </c>
      <c r="C635" s="160" t="s">
        <v>2614</v>
      </c>
      <c r="D635" s="160" t="s">
        <v>1619</v>
      </c>
      <c r="E635" s="160" t="s">
        <v>669</v>
      </c>
      <c r="F635" s="160" t="s">
        <v>670</v>
      </c>
      <c r="G635" s="160" t="s">
        <v>671</v>
      </c>
      <c r="H635" s="161">
        <v>2</v>
      </c>
      <c r="I635" s="160" t="s">
        <v>3365</v>
      </c>
      <c r="J635" s="160">
        <v>1</v>
      </c>
      <c r="K635" s="161">
        <v>2021</v>
      </c>
      <c r="L635" s="169" t="s">
        <v>2615</v>
      </c>
      <c r="M635" s="169" t="s">
        <v>2616</v>
      </c>
      <c r="N635" s="162" t="s">
        <v>667</v>
      </c>
      <c r="O635" s="160" t="s">
        <v>667</v>
      </c>
      <c r="P635" s="160" t="s">
        <v>675</v>
      </c>
      <c r="Q635" s="163" t="s">
        <v>667</v>
      </c>
      <c r="R635" s="160">
        <v>1</v>
      </c>
      <c r="S635" s="169"/>
      <c r="T635" s="169"/>
      <c r="U635" s="160"/>
      <c r="V635" s="160"/>
      <c r="W635" s="160"/>
      <c r="X635" s="161">
        <v>0</v>
      </c>
      <c r="Y635" s="161">
        <v>0</v>
      </c>
      <c r="Z635" s="164" t="s">
        <v>2198</v>
      </c>
      <c r="AA635" s="165">
        <v>2021</v>
      </c>
      <c r="AB635" s="165">
        <v>10</v>
      </c>
      <c r="AC635" s="165">
        <v>29</v>
      </c>
      <c r="AD635" s="170" t="b">
        <f>IF(ISBLANK(GroupMember[[#This Row],[1. Identifiant interne d’exploitation agricole*]]),"",IF(ISERROR(MATCH(GroupMember[[#This Row],[1. Identifiant interne d’exploitation agricole*]],CertifiedCrop[1. Identifiant interne d’exploitation agricole*],0)),FALSE,TRUE))</f>
        <v>1</v>
      </c>
      <c r="AE635" s="170" t="b">
        <f>IF(ISBLANK(GroupMember[[#This Row],[1. Identifiant interne d’exploitation agricole*]]),"",IF(ISERROR(MATCH(GroupMember[[#This Row],[1. Identifiant interne d’exploitation agricole*]],FarmUnit[1. Identifiant interne d’exploitation agricole*],0)),FALSE,TRUE))</f>
        <v>1</v>
      </c>
      <c r="AF635" s="11" t="str">
        <f t="shared" si="40"/>
        <v>MONTANAN NIMBO</v>
      </c>
      <c r="AG635" s="171" t="str">
        <f t="shared" si="41"/>
        <v>29/10/2021</v>
      </c>
      <c r="AH635" s="59">
        <f t="shared" si="39"/>
        <v>3</v>
      </c>
      <c r="AI635" s="57">
        <f t="shared" si="42"/>
        <v>0</v>
      </c>
    </row>
    <row r="636" spans="1:35" ht="13.5" x14ac:dyDescent="0.25">
      <c r="A636" s="160" t="s">
        <v>2617</v>
      </c>
      <c r="B636" s="160" t="s">
        <v>667</v>
      </c>
      <c r="C636" s="160" t="s">
        <v>2617</v>
      </c>
      <c r="D636" s="160" t="s">
        <v>1619</v>
      </c>
      <c r="E636" s="160" t="s">
        <v>669</v>
      </c>
      <c r="F636" s="160" t="s">
        <v>670</v>
      </c>
      <c r="G636" s="160" t="s">
        <v>671</v>
      </c>
      <c r="H636" s="161">
        <v>2.5</v>
      </c>
      <c r="I636" s="160" t="s">
        <v>3365</v>
      </c>
      <c r="J636" s="160">
        <v>1</v>
      </c>
      <c r="K636" s="161">
        <v>2021</v>
      </c>
      <c r="L636" s="169" t="s">
        <v>1953</v>
      </c>
      <c r="M636" s="169" t="s">
        <v>2616</v>
      </c>
      <c r="N636" s="162" t="s">
        <v>2618</v>
      </c>
      <c r="O636" s="160" t="s">
        <v>667</v>
      </c>
      <c r="P636" s="160" t="s">
        <v>675</v>
      </c>
      <c r="Q636" s="163" t="s">
        <v>667</v>
      </c>
      <c r="R636" s="160">
        <v>3</v>
      </c>
      <c r="S636" s="169"/>
      <c r="T636" s="169"/>
      <c r="U636" s="160"/>
      <c r="V636" s="160"/>
      <c r="W636" s="160"/>
      <c r="X636" s="161">
        <v>0</v>
      </c>
      <c r="Y636" s="161">
        <v>0</v>
      </c>
      <c r="Z636" s="164" t="s">
        <v>2198</v>
      </c>
      <c r="AA636" s="165">
        <v>2021</v>
      </c>
      <c r="AB636" s="165">
        <v>10</v>
      </c>
      <c r="AC636" s="165">
        <v>29</v>
      </c>
      <c r="AD636" s="170" t="b">
        <f>IF(ISBLANK(GroupMember[[#This Row],[1. Identifiant interne d’exploitation agricole*]]),"",IF(ISERROR(MATCH(GroupMember[[#This Row],[1. Identifiant interne d’exploitation agricole*]],CertifiedCrop[1. Identifiant interne d’exploitation agricole*],0)),FALSE,TRUE))</f>
        <v>1</v>
      </c>
      <c r="AE636" s="170" t="b">
        <f>IF(ISBLANK(GroupMember[[#This Row],[1. Identifiant interne d’exploitation agricole*]]),"",IF(ISERROR(MATCH(GroupMember[[#This Row],[1. Identifiant interne d’exploitation agricole*]],FarmUnit[1. Identifiant interne d’exploitation agricole*],0)),FALSE,TRUE))</f>
        <v>1</v>
      </c>
      <c r="AF636" s="11" t="str">
        <f t="shared" si="40"/>
        <v>DIABATE NIMBO</v>
      </c>
      <c r="AG636" s="171" t="str">
        <f t="shared" si="41"/>
        <v>29/10/2021</v>
      </c>
      <c r="AH636" s="59">
        <f t="shared" si="39"/>
        <v>3</v>
      </c>
      <c r="AI636" s="57">
        <f t="shared" si="42"/>
        <v>0</v>
      </c>
    </row>
    <row r="637" spans="1:35" ht="13.5" x14ac:dyDescent="0.25">
      <c r="A637" s="160" t="s">
        <v>2619</v>
      </c>
      <c r="B637" s="160" t="s">
        <v>667</v>
      </c>
      <c r="C637" s="160" t="s">
        <v>2619</v>
      </c>
      <c r="D637" s="160" t="s">
        <v>1826</v>
      </c>
      <c r="E637" s="160" t="s">
        <v>669</v>
      </c>
      <c r="F637" s="160" t="s">
        <v>670</v>
      </c>
      <c r="G637" s="160" t="s">
        <v>671</v>
      </c>
      <c r="H637" s="161">
        <v>2</v>
      </c>
      <c r="I637" s="160" t="s">
        <v>3365</v>
      </c>
      <c r="J637" s="160">
        <v>1</v>
      </c>
      <c r="K637" s="161">
        <v>2021</v>
      </c>
      <c r="L637" s="169" t="s">
        <v>2620</v>
      </c>
      <c r="M637" s="169" t="s">
        <v>2621</v>
      </c>
      <c r="N637" s="162" t="s">
        <v>667</v>
      </c>
      <c r="O637" s="160" t="s">
        <v>667</v>
      </c>
      <c r="P637" s="160" t="s">
        <v>675</v>
      </c>
      <c r="Q637" s="163" t="s">
        <v>667</v>
      </c>
      <c r="R637" s="160">
        <v>3</v>
      </c>
      <c r="S637" s="169"/>
      <c r="T637" s="169"/>
      <c r="U637" s="160"/>
      <c r="V637" s="160"/>
      <c r="W637" s="160"/>
      <c r="X637" s="161">
        <v>0</v>
      </c>
      <c r="Y637" s="161">
        <v>0</v>
      </c>
      <c r="Z637" s="164" t="s">
        <v>2198</v>
      </c>
      <c r="AA637" s="165">
        <v>2021</v>
      </c>
      <c r="AB637" s="165">
        <v>11</v>
      </c>
      <c r="AC637" s="165">
        <v>1</v>
      </c>
      <c r="AD637" s="170" t="b">
        <f>IF(ISBLANK(GroupMember[[#This Row],[1. Identifiant interne d’exploitation agricole*]]),"",IF(ISERROR(MATCH(GroupMember[[#This Row],[1. Identifiant interne d’exploitation agricole*]],CertifiedCrop[1. Identifiant interne d’exploitation agricole*],0)),FALSE,TRUE))</f>
        <v>1</v>
      </c>
      <c r="AE637" s="170" t="b">
        <f>IF(ISBLANK(GroupMember[[#This Row],[1. Identifiant interne d’exploitation agricole*]]),"",IF(ISERROR(MATCH(GroupMember[[#This Row],[1. Identifiant interne d’exploitation agricole*]],FarmUnit[1. Identifiant interne d’exploitation agricole*],0)),FALSE,TRUE))</f>
        <v>1</v>
      </c>
      <c r="AF637" s="11" t="str">
        <f t="shared" si="40"/>
        <v>ZANGA  LOUA CASMIR</v>
      </c>
      <c r="AG637" s="171" t="str">
        <f t="shared" si="41"/>
        <v>1/11/2021</v>
      </c>
      <c r="AH637" s="59">
        <f t="shared" si="39"/>
        <v>3</v>
      </c>
      <c r="AI637" s="57">
        <f t="shared" si="42"/>
        <v>0</v>
      </c>
    </row>
    <row r="638" spans="1:35" ht="13.5" x14ac:dyDescent="0.25">
      <c r="A638" s="160" t="s">
        <v>2622</v>
      </c>
      <c r="B638" s="160" t="s">
        <v>667</v>
      </c>
      <c r="C638" s="160" t="s">
        <v>2622</v>
      </c>
      <c r="D638" s="160" t="s">
        <v>1826</v>
      </c>
      <c r="E638" s="160" t="s">
        <v>669</v>
      </c>
      <c r="F638" s="160" t="s">
        <v>670</v>
      </c>
      <c r="G638" s="160" t="s">
        <v>671</v>
      </c>
      <c r="H638" s="161">
        <v>5</v>
      </c>
      <c r="I638" s="160" t="s">
        <v>3365</v>
      </c>
      <c r="J638" s="160">
        <v>1</v>
      </c>
      <c r="K638" s="161">
        <v>2021</v>
      </c>
      <c r="L638" s="169" t="s">
        <v>2623</v>
      </c>
      <c r="M638" s="169" t="s">
        <v>2624</v>
      </c>
      <c r="N638" s="162" t="s">
        <v>2625</v>
      </c>
      <c r="O638" s="160" t="s">
        <v>2626</v>
      </c>
      <c r="P638" s="160" t="s">
        <v>675</v>
      </c>
      <c r="Q638" s="163">
        <v>30676</v>
      </c>
      <c r="R638" s="160">
        <v>2</v>
      </c>
      <c r="S638" s="169"/>
      <c r="T638" s="169"/>
      <c r="U638" s="160"/>
      <c r="V638" s="160"/>
      <c r="W638" s="160"/>
      <c r="X638" s="161">
        <v>0</v>
      </c>
      <c r="Y638" s="161">
        <v>0</v>
      </c>
      <c r="Z638" s="164" t="s">
        <v>2198</v>
      </c>
      <c r="AA638" s="165">
        <v>2021</v>
      </c>
      <c r="AB638" s="165">
        <v>11</v>
      </c>
      <c r="AC638" s="165">
        <v>1</v>
      </c>
      <c r="AD638" s="170" t="b">
        <f>IF(ISBLANK(GroupMember[[#This Row],[1. Identifiant interne d’exploitation agricole*]]),"",IF(ISERROR(MATCH(GroupMember[[#This Row],[1. Identifiant interne d’exploitation agricole*]],CertifiedCrop[1. Identifiant interne d’exploitation agricole*],0)),FALSE,TRUE))</f>
        <v>1</v>
      </c>
      <c r="AE638" s="170" t="b">
        <f>IF(ISBLANK(GroupMember[[#This Row],[1. Identifiant interne d’exploitation agricole*]]),"",IF(ISERROR(MATCH(GroupMember[[#This Row],[1. Identifiant interne d’exploitation agricole*]],FarmUnit[1. Identifiant interne d’exploitation agricole*],0)),FALSE,TRUE))</f>
        <v>1</v>
      </c>
      <c r="AF638" s="11" t="str">
        <f t="shared" si="40"/>
        <v>FAMAN DANINOS</v>
      </c>
      <c r="AG638" s="171" t="str">
        <f t="shared" si="41"/>
        <v>1/11/2021</v>
      </c>
      <c r="AH638" s="59">
        <f t="shared" si="39"/>
        <v>3</v>
      </c>
      <c r="AI638" s="57">
        <f t="shared" si="42"/>
        <v>0</v>
      </c>
    </row>
    <row r="639" spans="1:35" ht="13.5" x14ac:dyDescent="0.25">
      <c r="A639" s="160" t="s">
        <v>2627</v>
      </c>
      <c r="B639" s="160" t="s">
        <v>667</v>
      </c>
      <c r="C639" s="160" t="s">
        <v>2627</v>
      </c>
      <c r="D639" s="160" t="s">
        <v>1826</v>
      </c>
      <c r="E639" s="160" t="s">
        <v>669</v>
      </c>
      <c r="F639" s="160" t="s">
        <v>670</v>
      </c>
      <c r="G639" s="160" t="s">
        <v>671</v>
      </c>
      <c r="H639" s="161">
        <v>4</v>
      </c>
      <c r="I639" s="160" t="s">
        <v>3365</v>
      </c>
      <c r="J639" s="160">
        <v>1</v>
      </c>
      <c r="K639" s="161">
        <v>2021</v>
      </c>
      <c r="L639" s="169" t="s">
        <v>2605</v>
      </c>
      <c r="M639" s="169" t="s">
        <v>987</v>
      </c>
      <c r="N639" s="162" t="s">
        <v>2628</v>
      </c>
      <c r="O639" s="160" t="s">
        <v>2629</v>
      </c>
      <c r="P639" s="160" t="s">
        <v>675</v>
      </c>
      <c r="Q639" s="163">
        <v>19458</v>
      </c>
      <c r="R639" s="160">
        <v>2</v>
      </c>
      <c r="S639" s="169"/>
      <c r="T639" s="169"/>
      <c r="U639" s="160"/>
      <c r="V639" s="160"/>
      <c r="W639" s="160"/>
      <c r="X639" s="161">
        <v>0</v>
      </c>
      <c r="Y639" s="161">
        <v>0</v>
      </c>
      <c r="Z639" s="164" t="s">
        <v>2198</v>
      </c>
      <c r="AA639" s="165">
        <v>2021</v>
      </c>
      <c r="AB639" s="165">
        <v>11</v>
      </c>
      <c r="AC639" s="165">
        <v>1</v>
      </c>
      <c r="AD639" s="170" t="b">
        <f>IF(ISBLANK(GroupMember[[#This Row],[1. Identifiant interne d’exploitation agricole*]]),"",IF(ISERROR(MATCH(GroupMember[[#This Row],[1. Identifiant interne d’exploitation agricole*]],CertifiedCrop[1. Identifiant interne d’exploitation agricole*],0)),FALSE,TRUE))</f>
        <v>1</v>
      </c>
      <c r="AE639" s="170" t="b">
        <f>IF(ISBLANK(GroupMember[[#This Row],[1. Identifiant interne d’exploitation agricole*]]),"",IF(ISERROR(MATCH(GroupMember[[#This Row],[1. Identifiant interne d’exploitation agricole*]],FarmUnit[1. Identifiant interne d’exploitation agricole*],0)),FALSE,TRUE))</f>
        <v>1</v>
      </c>
      <c r="AF639" s="11" t="str">
        <f t="shared" si="40"/>
        <v>GOHI  GOSSE</v>
      </c>
      <c r="AG639" s="171" t="str">
        <f t="shared" si="41"/>
        <v>1/11/2021</v>
      </c>
      <c r="AH639" s="59">
        <f t="shared" si="39"/>
        <v>3</v>
      </c>
      <c r="AI639" s="57">
        <f t="shared" si="42"/>
        <v>0</v>
      </c>
    </row>
    <row r="640" spans="1:35" ht="13.5" x14ac:dyDescent="0.25">
      <c r="A640" s="160" t="s">
        <v>2630</v>
      </c>
      <c r="B640" s="160" t="s">
        <v>667</v>
      </c>
      <c r="C640" s="160" t="s">
        <v>2630</v>
      </c>
      <c r="D640" s="160" t="s">
        <v>1826</v>
      </c>
      <c r="E640" s="160" t="s">
        <v>669</v>
      </c>
      <c r="F640" s="160" t="s">
        <v>670</v>
      </c>
      <c r="G640" s="160" t="s">
        <v>671</v>
      </c>
      <c r="H640" s="161">
        <v>5</v>
      </c>
      <c r="I640" s="160" t="s">
        <v>3365</v>
      </c>
      <c r="J640" s="160">
        <v>1</v>
      </c>
      <c r="K640" s="161">
        <v>2021</v>
      </c>
      <c r="L640" s="169" t="s">
        <v>1761</v>
      </c>
      <c r="M640" s="169" t="s">
        <v>2631</v>
      </c>
      <c r="N640" s="162" t="s">
        <v>2632</v>
      </c>
      <c r="O640" s="160" t="s">
        <v>2633</v>
      </c>
      <c r="P640" s="160" t="s">
        <v>675</v>
      </c>
      <c r="Q640" s="163">
        <v>26990</v>
      </c>
      <c r="R640" s="160">
        <v>2</v>
      </c>
      <c r="S640" s="169"/>
      <c r="T640" s="169"/>
      <c r="U640" s="160"/>
      <c r="V640" s="160"/>
      <c r="W640" s="160"/>
      <c r="X640" s="161">
        <v>0</v>
      </c>
      <c r="Y640" s="161">
        <v>0</v>
      </c>
      <c r="Z640" s="164" t="s">
        <v>2198</v>
      </c>
      <c r="AA640" s="165">
        <v>2021</v>
      </c>
      <c r="AB640" s="165">
        <v>11</v>
      </c>
      <c r="AC640" s="165">
        <v>2</v>
      </c>
      <c r="AD640" s="170" t="b">
        <f>IF(ISBLANK(GroupMember[[#This Row],[1. Identifiant interne d’exploitation agricole*]]),"",IF(ISERROR(MATCH(GroupMember[[#This Row],[1. Identifiant interne d’exploitation agricole*]],CertifiedCrop[1. Identifiant interne d’exploitation agricole*],0)),FALSE,TRUE))</f>
        <v>1</v>
      </c>
      <c r="AE640" s="170" t="b">
        <f>IF(ISBLANK(GroupMember[[#This Row],[1. Identifiant interne d’exploitation agricole*]]),"",IF(ISERROR(MATCH(GroupMember[[#This Row],[1. Identifiant interne d’exploitation agricole*]],FarmUnit[1. Identifiant interne d’exploitation agricole*],0)),FALSE,TRUE))</f>
        <v>1</v>
      </c>
      <c r="AF640" s="11" t="str">
        <f t="shared" si="40"/>
        <v>YORO SALOMN</v>
      </c>
      <c r="AG640" s="171" t="str">
        <f t="shared" si="41"/>
        <v>2/11/2021</v>
      </c>
      <c r="AH640" s="59">
        <f t="shared" si="39"/>
        <v>3</v>
      </c>
      <c r="AI640" s="57">
        <f t="shared" si="42"/>
        <v>0</v>
      </c>
    </row>
    <row r="641" spans="1:35" ht="13.5" x14ac:dyDescent="0.25">
      <c r="A641" s="160" t="s">
        <v>2634</v>
      </c>
      <c r="B641" s="160" t="s">
        <v>667</v>
      </c>
      <c r="C641" s="160" t="s">
        <v>2634</v>
      </c>
      <c r="D641" s="160" t="s">
        <v>1619</v>
      </c>
      <c r="E641" s="160" t="s">
        <v>669</v>
      </c>
      <c r="F641" s="160" t="s">
        <v>670</v>
      </c>
      <c r="G641" s="160" t="s">
        <v>671</v>
      </c>
      <c r="H641" s="161">
        <v>2</v>
      </c>
      <c r="I641" s="160" t="s">
        <v>3365</v>
      </c>
      <c r="J641" s="160">
        <v>1</v>
      </c>
      <c r="K641" s="161">
        <v>2021</v>
      </c>
      <c r="L641" s="169" t="s">
        <v>734</v>
      </c>
      <c r="M641" s="169" t="s">
        <v>2635</v>
      </c>
      <c r="N641" s="162" t="s">
        <v>667</v>
      </c>
      <c r="O641" s="160" t="s">
        <v>2636</v>
      </c>
      <c r="P641" s="160" t="s">
        <v>696</v>
      </c>
      <c r="Q641" s="163">
        <v>29803</v>
      </c>
      <c r="R641" s="160">
        <v>3</v>
      </c>
      <c r="S641" s="169"/>
      <c r="T641" s="169"/>
      <c r="U641" s="160"/>
      <c r="V641" s="160"/>
      <c r="W641" s="160"/>
      <c r="X641" s="161">
        <v>0</v>
      </c>
      <c r="Y641" s="161">
        <v>0</v>
      </c>
      <c r="Z641" s="164" t="s">
        <v>2198</v>
      </c>
      <c r="AA641" s="165">
        <v>2021</v>
      </c>
      <c r="AB641" s="165">
        <v>11</v>
      </c>
      <c r="AC641" s="165">
        <v>2</v>
      </c>
      <c r="AD641" s="170" t="b">
        <f>IF(ISBLANK(GroupMember[[#This Row],[1. Identifiant interne d’exploitation agricole*]]),"",IF(ISERROR(MATCH(GroupMember[[#This Row],[1. Identifiant interne d’exploitation agricole*]],CertifiedCrop[1. Identifiant interne d’exploitation agricole*],0)),FALSE,TRUE))</f>
        <v>1</v>
      </c>
      <c r="AE641" s="170" t="b">
        <f>IF(ISBLANK(GroupMember[[#This Row],[1. Identifiant interne d’exploitation agricole*]]),"",IF(ISERROR(MATCH(GroupMember[[#This Row],[1. Identifiant interne d’exploitation agricole*]],FarmUnit[1. Identifiant interne d’exploitation agricole*],0)),FALSE,TRUE))</f>
        <v>1</v>
      </c>
      <c r="AF641" s="11" t="str">
        <f t="shared" si="40"/>
        <v>DOSSO GOLOU SYLVIE</v>
      </c>
      <c r="AG641" s="171" t="str">
        <f t="shared" si="41"/>
        <v>2/11/2021</v>
      </c>
      <c r="AH641" s="59">
        <f t="shared" si="39"/>
        <v>3</v>
      </c>
      <c r="AI641" s="57">
        <f t="shared" si="42"/>
        <v>0</v>
      </c>
    </row>
    <row r="642" spans="1:35" ht="13.5" x14ac:dyDescent="0.25">
      <c r="A642" s="160" t="s">
        <v>2637</v>
      </c>
      <c r="B642" s="160" t="s">
        <v>667</v>
      </c>
      <c r="C642" s="160" t="s">
        <v>2637</v>
      </c>
      <c r="D642" s="160" t="s">
        <v>1619</v>
      </c>
      <c r="E642" s="160" t="s">
        <v>669</v>
      </c>
      <c r="F642" s="160" t="s">
        <v>670</v>
      </c>
      <c r="G642" s="160" t="s">
        <v>671</v>
      </c>
      <c r="H642" s="161">
        <v>4</v>
      </c>
      <c r="I642" s="160" t="s">
        <v>3365</v>
      </c>
      <c r="J642" s="160">
        <v>1</v>
      </c>
      <c r="K642" s="161">
        <v>2021</v>
      </c>
      <c r="L642" s="169" t="s">
        <v>764</v>
      </c>
      <c r="M642" s="169" t="s">
        <v>1582</v>
      </c>
      <c r="N642" s="162" t="s">
        <v>2638</v>
      </c>
      <c r="O642" s="160" t="s">
        <v>2639</v>
      </c>
      <c r="P642" s="160" t="s">
        <v>696</v>
      </c>
      <c r="Q642" s="163">
        <v>24101</v>
      </c>
      <c r="R642" s="160">
        <v>5</v>
      </c>
      <c r="S642" s="169"/>
      <c r="T642" s="169"/>
      <c r="U642" s="160"/>
      <c r="V642" s="160"/>
      <c r="W642" s="160"/>
      <c r="X642" s="161">
        <v>0</v>
      </c>
      <c r="Y642" s="161">
        <v>0</v>
      </c>
      <c r="Z642" s="164" t="s">
        <v>2198</v>
      </c>
      <c r="AA642" s="165">
        <v>2021</v>
      </c>
      <c r="AB642" s="165">
        <v>11</v>
      </c>
      <c r="AC642" s="165">
        <v>2</v>
      </c>
      <c r="AD642" s="170" t="b">
        <f>IF(ISBLANK(GroupMember[[#This Row],[1. Identifiant interne d’exploitation agricole*]]),"",IF(ISERROR(MATCH(GroupMember[[#This Row],[1. Identifiant interne d’exploitation agricole*]],CertifiedCrop[1. Identifiant interne d’exploitation agricole*],0)),FALSE,TRUE))</f>
        <v>1</v>
      </c>
      <c r="AE642" s="170" t="b">
        <f>IF(ISBLANK(GroupMember[[#This Row],[1. Identifiant interne d’exploitation agricole*]]),"",IF(ISERROR(MATCH(GroupMember[[#This Row],[1. Identifiant interne d’exploitation agricole*]],FarmUnit[1. Identifiant interne d’exploitation agricole*],0)),FALSE,TRUE))</f>
        <v>1</v>
      </c>
      <c r="AF642" s="11" t="str">
        <f t="shared" si="40"/>
        <v>SINGO THERESE</v>
      </c>
      <c r="AG642" s="171" t="str">
        <f t="shared" si="41"/>
        <v>2/11/2021</v>
      </c>
      <c r="AH642" s="59">
        <f t="shared" si="39"/>
        <v>3</v>
      </c>
      <c r="AI642" s="57">
        <f t="shared" si="42"/>
        <v>0</v>
      </c>
    </row>
    <row r="643" spans="1:35" ht="13.5" x14ac:dyDescent="0.25">
      <c r="A643" s="160" t="s">
        <v>2640</v>
      </c>
      <c r="B643" s="160" t="s">
        <v>667</v>
      </c>
      <c r="C643" s="160" t="s">
        <v>2640</v>
      </c>
      <c r="D643" s="160" t="s">
        <v>1619</v>
      </c>
      <c r="E643" s="160" t="s">
        <v>669</v>
      </c>
      <c r="F643" s="160" t="s">
        <v>670</v>
      </c>
      <c r="G643" s="160" t="s">
        <v>671</v>
      </c>
      <c r="H643" s="161">
        <v>2</v>
      </c>
      <c r="I643" s="160" t="s">
        <v>3365</v>
      </c>
      <c r="J643" s="160">
        <v>1</v>
      </c>
      <c r="K643" s="161">
        <v>2021</v>
      </c>
      <c r="L643" s="169" t="s">
        <v>940</v>
      </c>
      <c r="M643" s="169" t="s">
        <v>2641</v>
      </c>
      <c r="N643" s="162" t="s">
        <v>2642</v>
      </c>
      <c r="O643" s="160" t="s">
        <v>667</v>
      </c>
      <c r="P643" s="160" t="s">
        <v>675</v>
      </c>
      <c r="Q643" s="163">
        <v>31814</v>
      </c>
      <c r="R643" s="160">
        <v>6</v>
      </c>
      <c r="S643" s="169"/>
      <c r="T643" s="169"/>
      <c r="U643" s="160"/>
      <c r="V643" s="160"/>
      <c r="W643" s="160"/>
      <c r="X643" s="161">
        <v>0</v>
      </c>
      <c r="Y643" s="161">
        <v>0</v>
      </c>
      <c r="Z643" s="164" t="s">
        <v>2198</v>
      </c>
      <c r="AA643" s="165">
        <v>2021</v>
      </c>
      <c r="AB643" s="165">
        <v>11</v>
      </c>
      <c r="AC643" s="165">
        <v>3</v>
      </c>
      <c r="AD643" s="170" t="b">
        <f>IF(ISBLANK(GroupMember[[#This Row],[1. Identifiant interne d’exploitation agricole*]]),"",IF(ISERROR(MATCH(GroupMember[[#This Row],[1. Identifiant interne d’exploitation agricole*]],CertifiedCrop[1. Identifiant interne d’exploitation agricole*],0)),FALSE,TRUE))</f>
        <v>1</v>
      </c>
      <c r="AE643" s="170" t="b">
        <f>IF(ISBLANK(GroupMember[[#This Row],[1. Identifiant interne d’exploitation agricole*]]),"",IF(ISERROR(MATCH(GroupMember[[#This Row],[1. Identifiant interne d’exploitation agricole*]],FarmUnit[1. Identifiant interne d’exploitation agricole*],0)),FALSE,TRUE))</f>
        <v>1</v>
      </c>
      <c r="AF643" s="11" t="str">
        <f t="shared" si="40"/>
        <v>SIABA  SIABA IGNACE</v>
      </c>
      <c r="AG643" s="171" t="str">
        <f t="shared" si="41"/>
        <v>3/11/2021</v>
      </c>
      <c r="AH643" s="59">
        <f t="shared" ref="AH643:AH706" si="43">COUNTIFS(Z:Z,Z643,AG:AG,AG643)</f>
        <v>3</v>
      </c>
      <c r="AI643" s="57">
        <f t="shared" si="42"/>
        <v>0</v>
      </c>
    </row>
    <row r="644" spans="1:35" ht="13.5" x14ac:dyDescent="0.25">
      <c r="A644" s="160" t="s">
        <v>2643</v>
      </c>
      <c r="B644" s="160" t="s">
        <v>667</v>
      </c>
      <c r="C644" s="160" t="s">
        <v>2643</v>
      </c>
      <c r="D644" s="160" t="s">
        <v>1826</v>
      </c>
      <c r="E644" s="160" t="s">
        <v>669</v>
      </c>
      <c r="F644" s="160" t="s">
        <v>670</v>
      </c>
      <c r="G644" s="160" t="s">
        <v>671</v>
      </c>
      <c r="H644" s="161">
        <v>2</v>
      </c>
      <c r="I644" s="160" t="s">
        <v>3365</v>
      </c>
      <c r="J644" s="160">
        <v>1</v>
      </c>
      <c r="K644" s="161">
        <v>2021</v>
      </c>
      <c r="L644" s="169" t="s">
        <v>2597</v>
      </c>
      <c r="M644" s="169" t="s">
        <v>2644</v>
      </c>
      <c r="N644" s="162" t="s">
        <v>2645</v>
      </c>
      <c r="O644" s="160" t="s">
        <v>2646</v>
      </c>
      <c r="P644" s="160" t="s">
        <v>696</v>
      </c>
      <c r="Q644" s="163">
        <v>27395</v>
      </c>
      <c r="R644" s="160">
        <v>6</v>
      </c>
      <c r="S644" s="169"/>
      <c r="T644" s="169"/>
      <c r="U644" s="160"/>
      <c r="V644" s="160"/>
      <c r="W644" s="160"/>
      <c r="X644" s="161">
        <v>0</v>
      </c>
      <c r="Y644" s="161">
        <v>0</v>
      </c>
      <c r="Z644" s="164" t="s">
        <v>2198</v>
      </c>
      <c r="AA644" s="165">
        <v>2021</v>
      </c>
      <c r="AB644" s="165">
        <v>11</v>
      </c>
      <c r="AC644" s="165">
        <v>3</v>
      </c>
      <c r="AD644" s="170" t="b">
        <f>IF(ISBLANK(GroupMember[[#This Row],[1. Identifiant interne d’exploitation agricole*]]),"",IF(ISERROR(MATCH(GroupMember[[#This Row],[1. Identifiant interne d’exploitation agricole*]],CertifiedCrop[1. Identifiant interne d’exploitation agricole*],0)),FALSE,TRUE))</f>
        <v>1</v>
      </c>
      <c r="AE644" s="170" t="b">
        <f>IF(ISBLANK(GroupMember[[#This Row],[1. Identifiant interne d’exploitation agricole*]]),"",IF(ISERROR(MATCH(GroupMember[[#This Row],[1. Identifiant interne d’exploitation agricole*]],FarmUnit[1. Identifiant interne d’exploitation agricole*],0)),FALSE,TRUE))</f>
        <v>1</v>
      </c>
      <c r="AF644" s="11" t="str">
        <f t="shared" si="40"/>
        <v>SEHI  DOUO SEVERINE</v>
      </c>
      <c r="AG644" s="171" t="str">
        <f t="shared" si="41"/>
        <v>3/11/2021</v>
      </c>
      <c r="AH644" s="59">
        <f t="shared" si="43"/>
        <v>3</v>
      </c>
      <c r="AI644" s="57">
        <f t="shared" si="42"/>
        <v>0</v>
      </c>
    </row>
    <row r="645" spans="1:35" ht="13.5" x14ac:dyDescent="0.25">
      <c r="A645" s="160" t="s">
        <v>2647</v>
      </c>
      <c r="B645" s="160" t="s">
        <v>667</v>
      </c>
      <c r="C645" s="160" t="s">
        <v>2647</v>
      </c>
      <c r="D645" s="160" t="s">
        <v>1826</v>
      </c>
      <c r="E645" s="160" t="s">
        <v>669</v>
      </c>
      <c r="F645" s="160" t="s">
        <v>670</v>
      </c>
      <c r="G645" s="160" t="s">
        <v>671</v>
      </c>
      <c r="H645" s="161">
        <v>4</v>
      </c>
      <c r="I645" s="160" t="s">
        <v>3365</v>
      </c>
      <c r="J645" s="160">
        <v>1</v>
      </c>
      <c r="K645" s="161">
        <v>2021</v>
      </c>
      <c r="L645" s="169" t="s">
        <v>2597</v>
      </c>
      <c r="M645" s="169" t="s">
        <v>2648</v>
      </c>
      <c r="N645" s="162" t="s">
        <v>2649</v>
      </c>
      <c r="O645" s="160" t="s">
        <v>2650</v>
      </c>
      <c r="P645" s="160" t="s">
        <v>675</v>
      </c>
      <c r="Q645" s="163">
        <v>28844</v>
      </c>
      <c r="R645" s="160">
        <v>8</v>
      </c>
      <c r="S645" s="169"/>
      <c r="T645" s="169"/>
      <c r="U645" s="160"/>
      <c r="V645" s="160"/>
      <c r="W645" s="160"/>
      <c r="X645" s="161">
        <v>0</v>
      </c>
      <c r="Y645" s="161">
        <v>0</v>
      </c>
      <c r="Z645" s="164" t="s">
        <v>2198</v>
      </c>
      <c r="AA645" s="165">
        <v>2021</v>
      </c>
      <c r="AB645" s="165">
        <v>11</v>
      </c>
      <c r="AC645" s="165">
        <v>3</v>
      </c>
      <c r="AD645" s="170" t="b">
        <f>IF(ISBLANK(GroupMember[[#This Row],[1. Identifiant interne d’exploitation agricole*]]),"",IF(ISERROR(MATCH(GroupMember[[#This Row],[1. Identifiant interne d’exploitation agricole*]],CertifiedCrop[1. Identifiant interne d’exploitation agricole*],0)),FALSE,TRUE))</f>
        <v>1</v>
      </c>
      <c r="AE645" s="170" t="b">
        <f>IF(ISBLANK(GroupMember[[#This Row],[1. Identifiant interne d’exploitation agricole*]]),"",IF(ISERROR(MATCH(GroupMember[[#This Row],[1. Identifiant interne d’exploitation agricole*]],FarmUnit[1. Identifiant interne d’exploitation agricole*],0)),FALSE,TRUE))</f>
        <v>1</v>
      </c>
      <c r="AF645" s="11" t="str">
        <f t="shared" si="40"/>
        <v>SEHI  BANGA EVARISTE</v>
      </c>
      <c r="AG645" s="171" t="str">
        <f t="shared" si="41"/>
        <v>3/11/2021</v>
      </c>
      <c r="AH645" s="59">
        <f t="shared" si="43"/>
        <v>3</v>
      </c>
      <c r="AI645" s="57">
        <f t="shared" si="42"/>
        <v>0</v>
      </c>
    </row>
    <row r="646" spans="1:35" ht="13.5" x14ac:dyDescent="0.25">
      <c r="A646" s="160" t="s">
        <v>2651</v>
      </c>
      <c r="B646" s="160" t="s">
        <v>667</v>
      </c>
      <c r="C646" s="160" t="s">
        <v>2651</v>
      </c>
      <c r="D646" s="160" t="s">
        <v>1826</v>
      </c>
      <c r="E646" s="160" t="s">
        <v>669</v>
      </c>
      <c r="F646" s="160" t="s">
        <v>670</v>
      </c>
      <c r="G646" s="160" t="s">
        <v>671</v>
      </c>
      <c r="H646" s="161">
        <v>1</v>
      </c>
      <c r="I646" s="160" t="s">
        <v>3365</v>
      </c>
      <c r="J646" s="160">
        <v>1</v>
      </c>
      <c r="K646" s="161">
        <v>2021</v>
      </c>
      <c r="L646" s="169" t="s">
        <v>1751</v>
      </c>
      <c r="M646" s="169" t="s">
        <v>1582</v>
      </c>
      <c r="N646" s="162" t="s">
        <v>2652</v>
      </c>
      <c r="O646" s="160" t="s">
        <v>2653</v>
      </c>
      <c r="P646" s="160" t="s">
        <v>696</v>
      </c>
      <c r="Q646" s="163">
        <v>29657</v>
      </c>
      <c r="R646" s="160">
        <v>5</v>
      </c>
      <c r="S646" s="169"/>
      <c r="T646" s="169"/>
      <c r="U646" s="160"/>
      <c r="V646" s="160"/>
      <c r="W646" s="160"/>
      <c r="X646" s="161">
        <v>0</v>
      </c>
      <c r="Y646" s="161">
        <v>0</v>
      </c>
      <c r="Z646" s="164" t="s">
        <v>2198</v>
      </c>
      <c r="AA646" s="165">
        <v>2021</v>
      </c>
      <c r="AB646" s="165">
        <v>11</v>
      </c>
      <c r="AC646" s="165">
        <v>4</v>
      </c>
      <c r="AD646" s="170" t="b">
        <f>IF(ISBLANK(GroupMember[[#This Row],[1. Identifiant interne d’exploitation agricole*]]),"",IF(ISERROR(MATCH(GroupMember[[#This Row],[1. Identifiant interne d’exploitation agricole*]],CertifiedCrop[1. Identifiant interne d’exploitation agricole*],0)),FALSE,TRUE))</f>
        <v>1</v>
      </c>
      <c r="AE646" s="170" t="b">
        <f>IF(ISBLANK(GroupMember[[#This Row],[1. Identifiant interne d’exploitation agricole*]]),"",IF(ISERROR(MATCH(GroupMember[[#This Row],[1. Identifiant interne d’exploitation agricole*]],FarmUnit[1. Identifiant interne d’exploitation agricole*],0)),FALSE,TRUE))</f>
        <v>1</v>
      </c>
      <c r="AF646" s="11" t="str">
        <f t="shared" si="40"/>
        <v>DOUHO  THERESE</v>
      </c>
      <c r="AG646" s="171" t="str">
        <f t="shared" si="41"/>
        <v>4/11/2021</v>
      </c>
      <c r="AH646" s="59">
        <f t="shared" si="43"/>
        <v>5</v>
      </c>
      <c r="AI646" s="57">
        <f t="shared" si="42"/>
        <v>0</v>
      </c>
    </row>
    <row r="647" spans="1:35" ht="13.5" x14ac:dyDescent="0.25">
      <c r="A647" s="160" t="s">
        <v>2654</v>
      </c>
      <c r="B647" s="160" t="s">
        <v>667</v>
      </c>
      <c r="C647" s="160" t="s">
        <v>2654</v>
      </c>
      <c r="D647" s="160" t="s">
        <v>1826</v>
      </c>
      <c r="E647" s="160" t="s">
        <v>669</v>
      </c>
      <c r="F647" s="160" t="s">
        <v>670</v>
      </c>
      <c r="G647" s="160" t="s">
        <v>671</v>
      </c>
      <c r="H647" s="161">
        <v>5</v>
      </c>
      <c r="I647" s="160" t="s">
        <v>3365</v>
      </c>
      <c r="J647" s="160">
        <v>1</v>
      </c>
      <c r="K647" s="161">
        <v>2021</v>
      </c>
      <c r="L647" s="169" t="s">
        <v>1291</v>
      </c>
      <c r="M647" s="169" t="s">
        <v>2655</v>
      </c>
      <c r="N647" s="162" t="s">
        <v>2656</v>
      </c>
      <c r="O647" s="160" t="s">
        <v>2657</v>
      </c>
      <c r="P647" s="160" t="s">
        <v>675</v>
      </c>
      <c r="Q647" s="163">
        <v>28491</v>
      </c>
      <c r="R647" s="160">
        <v>7</v>
      </c>
      <c r="S647" s="169"/>
      <c r="T647" s="169"/>
      <c r="U647" s="160"/>
      <c r="V647" s="160"/>
      <c r="W647" s="160"/>
      <c r="X647" s="161">
        <v>0</v>
      </c>
      <c r="Y647" s="161">
        <v>0</v>
      </c>
      <c r="Z647" s="164" t="s">
        <v>2198</v>
      </c>
      <c r="AA647" s="165">
        <v>2021</v>
      </c>
      <c r="AB647" s="165">
        <v>11</v>
      </c>
      <c r="AC647" s="165">
        <v>4</v>
      </c>
      <c r="AD647" s="170" t="b">
        <f>IF(ISBLANK(GroupMember[[#This Row],[1. Identifiant interne d’exploitation agricole*]]),"",IF(ISERROR(MATCH(GroupMember[[#This Row],[1. Identifiant interne d’exploitation agricole*]],CertifiedCrop[1. Identifiant interne d’exploitation agricole*],0)),FALSE,TRUE))</f>
        <v>1</v>
      </c>
      <c r="AE647" s="170" t="b">
        <f>IF(ISBLANK(GroupMember[[#This Row],[1. Identifiant interne d’exploitation agricole*]]),"",IF(ISERROR(MATCH(GroupMember[[#This Row],[1. Identifiant interne d’exploitation agricole*]],FarmUnit[1. Identifiant interne d’exploitation agricole*],0)),FALSE,TRUE))</f>
        <v>1</v>
      </c>
      <c r="AF647" s="11" t="str">
        <f t="shared" si="40"/>
        <v>GUELY BAYA TIA ALAIN</v>
      </c>
      <c r="AG647" s="171" t="str">
        <f t="shared" si="41"/>
        <v>4/11/2021</v>
      </c>
      <c r="AH647" s="59">
        <f t="shared" si="43"/>
        <v>5</v>
      </c>
      <c r="AI647" s="57">
        <f t="shared" si="42"/>
        <v>0</v>
      </c>
    </row>
    <row r="648" spans="1:35" ht="13.5" x14ac:dyDescent="0.25">
      <c r="A648" s="160" t="s">
        <v>2658</v>
      </c>
      <c r="B648" s="160" t="s">
        <v>667</v>
      </c>
      <c r="C648" s="160" t="s">
        <v>2658</v>
      </c>
      <c r="D648" s="160" t="s">
        <v>1619</v>
      </c>
      <c r="E648" s="160" t="s">
        <v>669</v>
      </c>
      <c r="F648" s="160" t="s">
        <v>670</v>
      </c>
      <c r="G648" s="160" t="s">
        <v>671</v>
      </c>
      <c r="H648" s="161">
        <v>2.5</v>
      </c>
      <c r="I648" s="160" t="s">
        <v>3365</v>
      </c>
      <c r="J648" s="160">
        <v>1</v>
      </c>
      <c r="K648" s="161">
        <v>2021</v>
      </c>
      <c r="L648" s="169" t="s">
        <v>2659</v>
      </c>
      <c r="M648" s="169" t="s">
        <v>1827</v>
      </c>
      <c r="N648" s="162" t="s">
        <v>2660</v>
      </c>
      <c r="O648" s="160" t="s">
        <v>667</v>
      </c>
      <c r="P648" s="160" t="s">
        <v>675</v>
      </c>
      <c r="Q648" s="163" t="s">
        <v>667</v>
      </c>
      <c r="R648" s="160">
        <v>3</v>
      </c>
      <c r="S648" s="169"/>
      <c r="T648" s="169"/>
      <c r="U648" s="160"/>
      <c r="V648" s="160"/>
      <c r="W648" s="160"/>
      <c r="X648" s="161">
        <v>0</v>
      </c>
      <c r="Y648" s="161">
        <v>0</v>
      </c>
      <c r="Z648" s="164" t="s">
        <v>2198</v>
      </c>
      <c r="AA648" s="165">
        <v>2021</v>
      </c>
      <c r="AB648" s="165">
        <v>11</v>
      </c>
      <c r="AC648" s="165">
        <v>4</v>
      </c>
      <c r="AD648" s="170" t="b">
        <f>IF(ISBLANK(GroupMember[[#This Row],[1. Identifiant interne d’exploitation agricole*]]),"",IF(ISERROR(MATCH(GroupMember[[#This Row],[1. Identifiant interne d’exploitation agricole*]],CertifiedCrop[1. Identifiant interne d’exploitation agricole*],0)),FALSE,TRUE))</f>
        <v>1</v>
      </c>
      <c r="AE648" s="170" t="b">
        <f>IF(ISBLANK(GroupMember[[#This Row],[1. Identifiant interne d’exploitation agricole*]]),"",IF(ISERROR(MATCH(GroupMember[[#This Row],[1. Identifiant interne d’exploitation agricole*]],FarmUnit[1. Identifiant interne d’exploitation agricole*],0)),FALSE,TRUE))</f>
        <v>1</v>
      </c>
      <c r="AF648" s="11" t="str">
        <f t="shared" si="40"/>
        <v>DIKO MOUSSA</v>
      </c>
      <c r="AG648" s="171" t="str">
        <f t="shared" si="41"/>
        <v>4/11/2021</v>
      </c>
      <c r="AH648" s="59">
        <f t="shared" si="43"/>
        <v>5</v>
      </c>
      <c r="AI648" s="57">
        <f t="shared" si="42"/>
        <v>0</v>
      </c>
    </row>
    <row r="649" spans="1:35" ht="13.5" x14ac:dyDescent="0.25">
      <c r="A649" s="160" t="s">
        <v>2661</v>
      </c>
      <c r="B649" s="160" t="s">
        <v>667</v>
      </c>
      <c r="C649" s="160" t="s">
        <v>2661</v>
      </c>
      <c r="D649" s="160" t="s">
        <v>1826</v>
      </c>
      <c r="E649" s="160" t="s">
        <v>669</v>
      </c>
      <c r="F649" s="160" t="s">
        <v>670</v>
      </c>
      <c r="G649" s="160" t="s">
        <v>671</v>
      </c>
      <c r="H649" s="161">
        <v>3</v>
      </c>
      <c r="I649" s="160" t="s">
        <v>3365</v>
      </c>
      <c r="J649" s="160">
        <v>1</v>
      </c>
      <c r="K649" s="161">
        <v>2021</v>
      </c>
      <c r="L649" s="169" t="s">
        <v>717</v>
      </c>
      <c r="M649" s="169" t="s">
        <v>2662</v>
      </c>
      <c r="N649" s="162" t="s">
        <v>2663</v>
      </c>
      <c r="O649" s="160" t="s">
        <v>667</v>
      </c>
      <c r="P649" s="160" t="s">
        <v>675</v>
      </c>
      <c r="Q649" s="163">
        <v>34773</v>
      </c>
      <c r="R649" s="160">
        <v>3</v>
      </c>
      <c r="S649" s="169"/>
      <c r="T649" s="169"/>
      <c r="U649" s="160"/>
      <c r="V649" s="160"/>
      <c r="W649" s="160"/>
      <c r="X649" s="161">
        <v>0</v>
      </c>
      <c r="Y649" s="161">
        <v>0</v>
      </c>
      <c r="Z649" s="164" t="s">
        <v>2198</v>
      </c>
      <c r="AA649" s="165">
        <v>2021</v>
      </c>
      <c r="AB649" s="165">
        <v>11</v>
      </c>
      <c r="AC649" s="165">
        <v>4</v>
      </c>
      <c r="AD649" s="170" t="b">
        <f>IF(ISBLANK(GroupMember[[#This Row],[1. Identifiant interne d’exploitation agricole*]]),"",IF(ISERROR(MATCH(GroupMember[[#This Row],[1. Identifiant interne d’exploitation agricole*]],CertifiedCrop[1. Identifiant interne d’exploitation agricole*],0)),FALSE,TRUE))</f>
        <v>1</v>
      </c>
      <c r="AE649" s="170" t="b">
        <f>IF(ISBLANK(GroupMember[[#This Row],[1. Identifiant interne d’exploitation agricole*]]),"",IF(ISERROR(MATCH(GroupMember[[#This Row],[1. Identifiant interne d’exploitation agricole*]],FarmUnit[1. Identifiant interne d’exploitation agricole*],0)),FALSE,TRUE))</f>
        <v>1</v>
      </c>
      <c r="AF649" s="11" t="str">
        <f t="shared" si="40"/>
        <v>GONDO  YOUMBIA INNCOENT</v>
      </c>
      <c r="AG649" s="171" t="str">
        <f t="shared" si="41"/>
        <v>4/11/2021</v>
      </c>
      <c r="AH649" s="59">
        <f t="shared" si="43"/>
        <v>5</v>
      </c>
      <c r="AI649" s="57">
        <f t="shared" si="42"/>
        <v>0</v>
      </c>
    </row>
    <row r="650" spans="1:35" ht="13.5" x14ac:dyDescent="0.25">
      <c r="A650" s="160" t="s">
        <v>2664</v>
      </c>
      <c r="B650" s="160" t="s">
        <v>667</v>
      </c>
      <c r="C650" s="160" t="s">
        <v>2664</v>
      </c>
      <c r="D650" s="160" t="s">
        <v>1619</v>
      </c>
      <c r="E650" s="160" t="s">
        <v>669</v>
      </c>
      <c r="F650" s="160" t="s">
        <v>670</v>
      </c>
      <c r="G650" s="160" t="s">
        <v>671</v>
      </c>
      <c r="H650" s="161">
        <v>2</v>
      </c>
      <c r="I650" s="160" t="s">
        <v>3365</v>
      </c>
      <c r="J650" s="160">
        <v>1</v>
      </c>
      <c r="K650" s="161">
        <v>2021</v>
      </c>
      <c r="L650" s="169" t="s">
        <v>764</v>
      </c>
      <c r="M650" s="169" t="s">
        <v>2665</v>
      </c>
      <c r="N650" s="162" t="s">
        <v>667</v>
      </c>
      <c r="O650" s="160" t="s">
        <v>2666</v>
      </c>
      <c r="P650" s="160" t="s">
        <v>675</v>
      </c>
      <c r="Q650" s="163">
        <v>30317</v>
      </c>
      <c r="R650" s="160">
        <v>4</v>
      </c>
      <c r="S650" s="169"/>
      <c r="T650" s="169"/>
      <c r="U650" s="160"/>
      <c r="V650" s="160"/>
      <c r="W650" s="160"/>
      <c r="X650" s="161">
        <v>0</v>
      </c>
      <c r="Y650" s="161">
        <v>0</v>
      </c>
      <c r="Z650" s="164" t="s">
        <v>2198</v>
      </c>
      <c r="AA650" s="165">
        <v>2021</v>
      </c>
      <c r="AB650" s="165">
        <v>11</v>
      </c>
      <c r="AC650" s="165">
        <v>4</v>
      </c>
      <c r="AD650" s="170" t="b">
        <f>IF(ISBLANK(GroupMember[[#This Row],[1. Identifiant interne d’exploitation agricole*]]),"",IF(ISERROR(MATCH(GroupMember[[#This Row],[1. Identifiant interne d’exploitation agricole*]],CertifiedCrop[1. Identifiant interne d’exploitation agricole*],0)),FALSE,TRUE))</f>
        <v>1</v>
      </c>
      <c r="AE650" s="170" t="b">
        <f>IF(ISBLANK(GroupMember[[#This Row],[1. Identifiant interne d’exploitation agricole*]]),"",IF(ISERROR(MATCH(GroupMember[[#This Row],[1. Identifiant interne d’exploitation agricole*]],FarmUnit[1. Identifiant interne d’exploitation agricole*],0)),FALSE,TRUE))</f>
        <v>1</v>
      </c>
      <c r="AF650" s="11" t="str">
        <f t="shared" si="40"/>
        <v>SINGO DOUO JOACHIM</v>
      </c>
      <c r="AG650" s="171" t="str">
        <f t="shared" si="41"/>
        <v>4/11/2021</v>
      </c>
      <c r="AH650" s="59">
        <f t="shared" si="43"/>
        <v>5</v>
      </c>
      <c r="AI650" s="57">
        <f t="shared" si="42"/>
        <v>0</v>
      </c>
    </row>
    <row r="651" spans="1:35" ht="13.5" x14ac:dyDescent="0.25">
      <c r="A651" s="160" t="s">
        <v>2667</v>
      </c>
      <c r="B651" s="160" t="s">
        <v>667</v>
      </c>
      <c r="C651" s="160" t="s">
        <v>2667</v>
      </c>
      <c r="D651" s="160" t="s">
        <v>1826</v>
      </c>
      <c r="E651" s="160" t="s">
        <v>669</v>
      </c>
      <c r="F651" s="160" t="s">
        <v>670</v>
      </c>
      <c r="G651" s="160" t="s">
        <v>671</v>
      </c>
      <c r="H651" s="161">
        <v>5</v>
      </c>
      <c r="I651" s="160" t="s">
        <v>3365</v>
      </c>
      <c r="J651" s="160">
        <v>1</v>
      </c>
      <c r="K651" s="161">
        <v>2021</v>
      </c>
      <c r="L651" s="169" t="s">
        <v>1333</v>
      </c>
      <c r="M651" s="169" t="s">
        <v>731</v>
      </c>
      <c r="N651" s="162" t="s">
        <v>2668</v>
      </c>
      <c r="O651" s="160" t="s">
        <v>667</v>
      </c>
      <c r="P651" s="160" t="s">
        <v>675</v>
      </c>
      <c r="Q651" s="163" t="s">
        <v>667</v>
      </c>
      <c r="R651" s="160">
        <v>5</v>
      </c>
      <c r="S651" s="169"/>
      <c r="T651" s="169"/>
      <c r="U651" s="160"/>
      <c r="V651" s="160"/>
      <c r="W651" s="160"/>
      <c r="X651" s="161">
        <v>0</v>
      </c>
      <c r="Y651" s="161">
        <v>0</v>
      </c>
      <c r="Z651" s="164" t="s">
        <v>2198</v>
      </c>
      <c r="AA651" s="165">
        <v>2021</v>
      </c>
      <c r="AB651" s="165">
        <v>11</v>
      </c>
      <c r="AC651" s="165">
        <v>5</v>
      </c>
      <c r="AD651" s="170" t="b">
        <f>IF(ISBLANK(GroupMember[[#This Row],[1. Identifiant interne d’exploitation agricole*]]),"",IF(ISERROR(MATCH(GroupMember[[#This Row],[1. Identifiant interne d’exploitation agricole*]],CertifiedCrop[1. Identifiant interne d’exploitation agricole*],0)),FALSE,TRUE))</f>
        <v>1</v>
      </c>
      <c r="AE651" s="170" t="b">
        <f>IF(ISBLANK(GroupMember[[#This Row],[1. Identifiant interne d’exploitation agricole*]]),"",IF(ISERROR(MATCH(GroupMember[[#This Row],[1. Identifiant interne d’exploitation agricole*]],FarmUnit[1. Identifiant interne d’exploitation agricole*],0)),FALSE,TRUE))</f>
        <v>1</v>
      </c>
      <c r="AF651" s="11" t="str">
        <f t="shared" si="40"/>
        <v>SOGBE JEAN</v>
      </c>
      <c r="AG651" s="171" t="str">
        <f t="shared" si="41"/>
        <v>5/11/2021</v>
      </c>
      <c r="AH651" s="59">
        <f t="shared" si="43"/>
        <v>3</v>
      </c>
      <c r="AI651" s="57">
        <f t="shared" si="42"/>
        <v>0</v>
      </c>
    </row>
    <row r="652" spans="1:35" ht="13.5" x14ac:dyDescent="0.25">
      <c r="A652" s="160" t="s">
        <v>2669</v>
      </c>
      <c r="B652" s="160" t="s">
        <v>667</v>
      </c>
      <c r="C652" s="160" t="s">
        <v>2669</v>
      </c>
      <c r="D652" s="160" t="s">
        <v>1826</v>
      </c>
      <c r="E652" s="160" t="s">
        <v>669</v>
      </c>
      <c r="F652" s="160" t="s">
        <v>670</v>
      </c>
      <c r="G652" s="160" t="s">
        <v>671</v>
      </c>
      <c r="H652" s="161">
        <v>2</v>
      </c>
      <c r="I652" s="160" t="s">
        <v>3365</v>
      </c>
      <c r="J652" s="160">
        <v>1</v>
      </c>
      <c r="K652" s="161">
        <v>2021</v>
      </c>
      <c r="L652" s="169" t="s">
        <v>1751</v>
      </c>
      <c r="M652" s="169" t="s">
        <v>2670</v>
      </c>
      <c r="N652" s="162" t="s">
        <v>667</v>
      </c>
      <c r="O652" s="160" t="s">
        <v>667</v>
      </c>
      <c r="P652" s="160" t="s">
        <v>675</v>
      </c>
      <c r="Q652" s="163" t="s">
        <v>667</v>
      </c>
      <c r="R652" s="160">
        <v>5</v>
      </c>
      <c r="S652" s="169"/>
      <c r="T652" s="169"/>
      <c r="U652" s="160"/>
      <c r="V652" s="160"/>
      <c r="W652" s="160"/>
      <c r="X652" s="161">
        <v>0</v>
      </c>
      <c r="Y652" s="161">
        <v>0</v>
      </c>
      <c r="Z652" s="164" t="s">
        <v>2198</v>
      </c>
      <c r="AA652" s="165">
        <v>2021</v>
      </c>
      <c r="AB652" s="165">
        <v>11</v>
      </c>
      <c r="AC652" s="165">
        <v>5</v>
      </c>
      <c r="AD652" s="170" t="b">
        <f>IF(ISBLANK(GroupMember[[#This Row],[1. Identifiant interne d’exploitation agricole*]]),"",IF(ISERROR(MATCH(GroupMember[[#This Row],[1. Identifiant interne d’exploitation agricole*]],CertifiedCrop[1. Identifiant interne d’exploitation agricole*],0)),FALSE,TRUE))</f>
        <v>1</v>
      </c>
      <c r="AE652" s="170" t="b">
        <f>IF(ISBLANK(GroupMember[[#This Row],[1. Identifiant interne d’exploitation agricole*]]),"",IF(ISERROR(MATCH(GroupMember[[#This Row],[1. Identifiant interne d’exploitation agricole*]],FarmUnit[1. Identifiant interne d’exploitation agricole*],0)),FALSE,TRUE))</f>
        <v>1</v>
      </c>
      <c r="AF652" s="11" t="str">
        <f t="shared" si="40"/>
        <v>DOUHO  BROULE</v>
      </c>
      <c r="AG652" s="171" t="str">
        <f t="shared" si="41"/>
        <v>5/11/2021</v>
      </c>
      <c r="AH652" s="59">
        <f t="shared" si="43"/>
        <v>3</v>
      </c>
      <c r="AI652" s="57">
        <f t="shared" si="42"/>
        <v>0</v>
      </c>
    </row>
    <row r="653" spans="1:35" ht="13.5" x14ac:dyDescent="0.25">
      <c r="A653" s="160" t="s">
        <v>2671</v>
      </c>
      <c r="B653" s="160" t="s">
        <v>667</v>
      </c>
      <c r="C653" s="160" t="s">
        <v>2671</v>
      </c>
      <c r="D653" s="160" t="s">
        <v>1619</v>
      </c>
      <c r="E653" s="160" t="s">
        <v>669</v>
      </c>
      <c r="F653" s="160" t="s">
        <v>670</v>
      </c>
      <c r="G653" s="160" t="s">
        <v>671</v>
      </c>
      <c r="H653" s="161">
        <v>5</v>
      </c>
      <c r="I653" s="160" t="s">
        <v>3365</v>
      </c>
      <c r="J653" s="160">
        <v>1</v>
      </c>
      <c r="K653" s="161">
        <v>2021</v>
      </c>
      <c r="L653" s="169" t="s">
        <v>2672</v>
      </c>
      <c r="M653" s="169" t="s">
        <v>2673</v>
      </c>
      <c r="N653" s="162" t="s">
        <v>667</v>
      </c>
      <c r="O653" s="160" t="s">
        <v>667</v>
      </c>
      <c r="P653" s="160" t="s">
        <v>675</v>
      </c>
      <c r="Q653" s="163" t="s">
        <v>667</v>
      </c>
      <c r="R653" s="160">
        <v>5</v>
      </c>
      <c r="S653" s="169"/>
      <c r="T653" s="169"/>
      <c r="U653" s="160"/>
      <c r="V653" s="160"/>
      <c r="W653" s="160"/>
      <c r="X653" s="161">
        <v>0</v>
      </c>
      <c r="Y653" s="161">
        <v>0</v>
      </c>
      <c r="Z653" s="164" t="s">
        <v>2198</v>
      </c>
      <c r="AA653" s="165">
        <v>2021</v>
      </c>
      <c r="AB653" s="165">
        <v>11</v>
      </c>
      <c r="AC653" s="165">
        <v>5</v>
      </c>
      <c r="AD653" s="170" t="b">
        <f>IF(ISBLANK(GroupMember[[#This Row],[1. Identifiant interne d’exploitation agricole*]]),"",IF(ISERROR(MATCH(GroupMember[[#This Row],[1. Identifiant interne d’exploitation agricole*]],CertifiedCrop[1. Identifiant interne d’exploitation agricole*],0)),FALSE,TRUE))</f>
        <v>1</v>
      </c>
      <c r="AE653" s="170" t="b">
        <f>IF(ISBLANK(GroupMember[[#This Row],[1. Identifiant interne d’exploitation agricole*]]),"",IF(ISERROR(MATCH(GroupMember[[#This Row],[1. Identifiant interne d’exploitation agricole*]],FarmUnit[1. Identifiant interne d’exploitation agricole*],0)),FALSE,TRUE))</f>
        <v>1</v>
      </c>
      <c r="AF653" s="11" t="str">
        <f t="shared" si="40"/>
        <v>GBOMIAN LOUTY CLAUDE</v>
      </c>
      <c r="AG653" s="171" t="str">
        <f t="shared" si="41"/>
        <v>5/11/2021</v>
      </c>
      <c r="AH653" s="59">
        <f t="shared" si="43"/>
        <v>3</v>
      </c>
      <c r="AI653" s="57">
        <f t="shared" si="42"/>
        <v>0</v>
      </c>
    </row>
    <row r="654" spans="1:35" ht="13.5" x14ac:dyDescent="0.25">
      <c r="A654" s="160" t="s">
        <v>2674</v>
      </c>
      <c r="B654" s="160" t="s">
        <v>667</v>
      </c>
      <c r="C654" s="160" t="s">
        <v>2674</v>
      </c>
      <c r="D654" s="160" t="s">
        <v>1619</v>
      </c>
      <c r="E654" s="160" t="s">
        <v>669</v>
      </c>
      <c r="F654" s="160" t="s">
        <v>670</v>
      </c>
      <c r="G654" s="160" t="s">
        <v>671</v>
      </c>
      <c r="H654" s="161">
        <v>4</v>
      </c>
      <c r="I654" s="160" t="s">
        <v>3365</v>
      </c>
      <c r="J654" s="160">
        <v>1</v>
      </c>
      <c r="K654" s="161">
        <v>2021</v>
      </c>
      <c r="L654" s="169" t="s">
        <v>764</v>
      </c>
      <c r="M654" s="169" t="s">
        <v>2675</v>
      </c>
      <c r="N654" s="162" t="s">
        <v>667</v>
      </c>
      <c r="O654" s="160" t="s">
        <v>667</v>
      </c>
      <c r="P654" s="160" t="s">
        <v>675</v>
      </c>
      <c r="Q654" s="163" t="s">
        <v>667</v>
      </c>
      <c r="R654" s="160">
        <v>5</v>
      </c>
      <c r="S654" s="169"/>
      <c r="T654" s="169"/>
      <c r="U654" s="160"/>
      <c r="V654" s="160"/>
      <c r="W654" s="160"/>
      <c r="X654" s="161">
        <v>0</v>
      </c>
      <c r="Y654" s="161">
        <v>0</v>
      </c>
      <c r="Z654" s="164" t="s">
        <v>2198</v>
      </c>
      <c r="AA654" s="165">
        <v>2021</v>
      </c>
      <c r="AB654" s="165">
        <v>11</v>
      </c>
      <c r="AC654" s="165">
        <v>6</v>
      </c>
      <c r="AD654" s="170" t="b">
        <f>IF(ISBLANK(GroupMember[[#This Row],[1. Identifiant interne d’exploitation agricole*]]),"",IF(ISERROR(MATCH(GroupMember[[#This Row],[1. Identifiant interne d’exploitation agricole*]],CertifiedCrop[1. Identifiant interne d’exploitation agricole*],0)),FALSE,TRUE))</f>
        <v>1</v>
      </c>
      <c r="AE654" s="170" t="b">
        <f>IF(ISBLANK(GroupMember[[#This Row],[1. Identifiant interne d’exploitation agricole*]]),"",IF(ISERROR(MATCH(GroupMember[[#This Row],[1. Identifiant interne d’exploitation agricole*]],FarmUnit[1. Identifiant interne d’exploitation agricole*],0)),FALSE,TRUE))</f>
        <v>1</v>
      </c>
      <c r="AF654" s="11" t="str">
        <f t="shared" si="40"/>
        <v>SINGO LOUA JULES</v>
      </c>
      <c r="AG654" s="171" t="str">
        <f t="shared" si="41"/>
        <v>6/11/2021</v>
      </c>
      <c r="AH654" s="59">
        <f t="shared" si="43"/>
        <v>3</v>
      </c>
      <c r="AI654" s="57">
        <f t="shared" si="42"/>
        <v>0</v>
      </c>
    </row>
    <row r="655" spans="1:35" ht="13.5" x14ac:dyDescent="0.25">
      <c r="A655" s="160" t="s">
        <v>2676</v>
      </c>
      <c r="B655" s="160" t="s">
        <v>667</v>
      </c>
      <c r="C655" s="160" t="s">
        <v>2676</v>
      </c>
      <c r="D655" s="160" t="s">
        <v>1619</v>
      </c>
      <c r="E655" s="160" t="s">
        <v>669</v>
      </c>
      <c r="F655" s="160" t="s">
        <v>670</v>
      </c>
      <c r="G655" s="160" t="s">
        <v>671</v>
      </c>
      <c r="H655" s="161">
        <v>2</v>
      </c>
      <c r="I655" s="160" t="s">
        <v>3365</v>
      </c>
      <c r="J655" s="160">
        <v>1</v>
      </c>
      <c r="K655" s="161">
        <v>2021</v>
      </c>
      <c r="L655" s="169" t="s">
        <v>2677</v>
      </c>
      <c r="M655" s="169" t="s">
        <v>1585</v>
      </c>
      <c r="N655" s="162" t="s">
        <v>667</v>
      </c>
      <c r="O655" s="160" t="s">
        <v>667</v>
      </c>
      <c r="P655" s="160" t="s">
        <v>675</v>
      </c>
      <c r="Q655" s="163" t="s">
        <v>667</v>
      </c>
      <c r="R655" s="160">
        <v>4</v>
      </c>
      <c r="S655" s="169"/>
      <c r="T655" s="169"/>
      <c r="U655" s="160"/>
      <c r="V655" s="160"/>
      <c r="W655" s="160"/>
      <c r="X655" s="161">
        <v>0</v>
      </c>
      <c r="Y655" s="161">
        <v>0</v>
      </c>
      <c r="Z655" s="164" t="s">
        <v>2198</v>
      </c>
      <c r="AA655" s="165">
        <v>2021</v>
      </c>
      <c r="AB655" s="165">
        <v>11</v>
      </c>
      <c r="AC655" s="165">
        <v>6</v>
      </c>
      <c r="AD655" s="170" t="b">
        <f>IF(ISBLANK(GroupMember[[#This Row],[1. Identifiant interne d’exploitation agricole*]]),"",IF(ISERROR(MATCH(GroupMember[[#This Row],[1. Identifiant interne d’exploitation agricole*]],CertifiedCrop[1. Identifiant interne d’exploitation agricole*],0)),FALSE,TRUE))</f>
        <v>1</v>
      </c>
      <c r="AE655" s="170" t="b">
        <f>IF(ISBLANK(GroupMember[[#This Row],[1. Identifiant interne d’exploitation agricole*]]),"",IF(ISERROR(MATCH(GroupMember[[#This Row],[1. Identifiant interne d’exploitation agricole*]],FarmUnit[1. Identifiant interne d’exploitation agricole*],0)),FALSE,TRUE))</f>
        <v>1</v>
      </c>
      <c r="AF655" s="11" t="str">
        <f t="shared" si="40"/>
        <v>MASSIE  BERNARD</v>
      </c>
      <c r="AG655" s="171" t="str">
        <f t="shared" si="41"/>
        <v>6/11/2021</v>
      </c>
      <c r="AH655" s="59">
        <f t="shared" si="43"/>
        <v>3</v>
      </c>
      <c r="AI655" s="57">
        <f t="shared" si="42"/>
        <v>0</v>
      </c>
    </row>
    <row r="656" spans="1:35" ht="13.5" x14ac:dyDescent="0.25">
      <c r="A656" s="160" t="s">
        <v>2678</v>
      </c>
      <c r="B656" s="160" t="s">
        <v>667</v>
      </c>
      <c r="C656" s="160" t="s">
        <v>2678</v>
      </c>
      <c r="D656" s="160" t="s">
        <v>1619</v>
      </c>
      <c r="E656" s="160" t="s">
        <v>669</v>
      </c>
      <c r="F656" s="160" t="s">
        <v>670</v>
      </c>
      <c r="G656" s="160" t="s">
        <v>671</v>
      </c>
      <c r="H656" s="161">
        <v>5</v>
      </c>
      <c r="I656" s="160" t="s">
        <v>3365</v>
      </c>
      <c r="J656" s="160">
        <v>1</v>
      </c>
      <c r="K656" s="161">
        <v>2021</v>
      </c>
      <c r="L656" s="169" t="s">
        <v>889</v>
      </c>
      <c r="M656" s="169" t="s">
        <v>2679</v>
      </c>
      <c r="N656" s="162" t="s">
        <v>667</v>
      </c>
      <c r="O656" s="160" t="s">
        <v>667</v>
      </c>
      <c r="P656" s="160" t="s">
        <v>675</v>
      </c>
      <c r="Q656" s="163" t="s">
        <v>667</v>
      </c>
      <c r="R656" s="160">
        <v>2</v>
      </c>
      <c r="S656" s="169"/>
      <c r="T656" s="169"/>
      <c r="U656" s="160"/>
      <c r="V656" s="160"/>
      <c r="W656" s="160"/>
      <c r="X656" s="161">
        <v>0</v>
      </c>
      <c r="Y656" s="161">
        <v>0</v>
      </c>
      <c r="Z656" s="164" t="s">
        <v>2198</v>
      </c>
      <c r="AA656" s="165">
        <v>2021</v>
      </c>
      <c r="AB656" s="165">
        <v>11</v>
      </c>
      <c r="AC656" s="165">
        <v>6</v>
      </c>
      <c r="AD656" s="170" t="b">
        <f>IF(ISBLANK(GroupMember[[#This Row],[1. Identifiant interne d’exploitation agricole*]]),"",IF(ISERROR(MATCH(GroupMember[[#This Row],[1. Identifiant interne d’exploitation agricole*]],CertifiedCrop[1. Identifiant interne d’exploitation agricole*],0)),FALSE,TRUE))</f>
        <v>1</v>
      </c>
      <c r="AE656" s="170" t="b">
        <f>IF(ISBLANK(GroupMember[[#This Row],[1. Identifiant interne d’exploitation agricole*]]),"",IF(ISERROR(MATCH(GroupMember[[#This Row],[1. Identifiant interne d’exploitation agricole*]],FarmUnit[1. Identifiant interne d’exploitation agricole*],0)),FALSE,TRUE))</f>
        <v>1</v>
      </c>
      <c r="AF656" s="11" t="str">
        <f t="shared" si="40"/>
        <v>TIA VEHI KONE ANDRE</v>
      </c>
      <c r="AG656" s="171" t="str">
        <f t="shared" si="41"/>
        <v>6/11/2021</v>
      </c>
      <c r="AH656" s="59">
        <f t="shared" si="43"/>
        <v>3</v>
      </c>
      <c r="AI656" s="57">
        <f t="shared" si="42"/>
        <v>0</v>
      </c>
    </row>
    <row r="657" spans="1:35" ht="13.5" x14ac:dyDescent="0.25">
      <c r="A657" s="160" t="s">
        <v>2680</v>
      </c>
      <c r="B657" s="160" t="s">
        <v>667</v>
      </c>
      <c r="C657" s="160" t="s">
        <v>2680</v>
      </c>
      <c r="D657" s="160" t="s">
        <v>1619</v>
      </c>
      <c r="E657" s="160" t="s">
        <v>669</v>
      </c>
      <c r="F657" s="160" t="s">
        <v>670</v>
      </c>
      <c r="G657" s="160" t="s">
        <v>671</v>
      </c>
      <c r="H657" s="161">
        <v>5</v>
      </c>
      <c r="I657" s="160" t="s">
        <v>3365</v>
      </c>
      <c r="J657" s="160">
        <v>1</v>
      </c>
      <c r="K657" s="161">
        <v>2021</v>
      </c>
      <c r="L657" s="169" t="s">
        <v>2681</v>
      </c>
      <c r="M657" s="169" t="s">
        <v>2682</v>
      </c>
      <c r="N657" s="162" t="s">
        <v>667</v>
      </c>
      <c r="O657" s="160" t="s">
        <v>667</v>
      </c>
      <c r="P657" s="160" t="s">
        <v>675</v>
      </c>
      <c r="Q657" s="163" t="s">
        <v>667</v>
      </c>
      <c r="R657" s="160">
        <v>5</v>
      </c>
      <c r="S657" s="169"/>
      <c r="T657" s="169"/>
      <c r="U657" s="160"/>
      <c r="V657" s="160"/>
      <c r="W657" s="160"/>
      <c r="X657" s="161">
        <v>0</v>
      </c>
      <c r="Y657" s="161">
        <v>0</v>
      </c>
      <c r="Z657" s="164" t="s">
        <v>2198</v>
      </c>
      <c r="AA657" s="165">
        <v>2021</v>
      </c>
      <c r="AB657" s="165">
        <v>11</v>
      </c>
      <c r="AC657" s="165">
        <v>7</v>
      </c>
      <c r="AD657" s="170" t="b">
        <f>IF(ISBLANK(GroupMember[[#This Row],[1. Identifiant interne d’exploitation agricole*]]),"",IF(ISERROR(MATCH(GroupMember[[#This Row],[1. Identifiant interne d’exploitation agricole*]],CertifiedCrop[1. Identifiant interne d’exploitation agricole*],0)),FALSE,TRUE))</f>
        <v>1</v>
      </c>
      <c r="AE657" s="170" t="b">
        <f>IF(ISBLANK(GroupMember[[#This Row],[1. Identifiant interne d’exploitation agricole*]]),"",IF(ISERROR(MATCH(GroupMember[[#This Row],[1. Identifiant interne d’exploitation agricole*]],FarmUnit[1. Identifiant interne d’exploitation agricole*],0)),FALSE,TRUE))</f>
        <v>1</v>
      </c>
      <c r="AF657" s="11" t="str">
        <f t="shared" si="40"/>
        <v>MOITY  LANCE TIA BATHE</v>
      </c>
      <c r="AG657" s="171" t="str">
        <f t="shared" si="41"/>
        <v>7/11/2021</v>
      </c>
      <c r="AH657" s="59">
        <f t="shared" si="43"/>
        <v>2</v>
      </c>
      <c r="AI657" s="57">
        <f t="shared" si="42"/>
        <v>0</v>
      </c>
    </row>
    <row r="658" spans="1:35" ht="13.5" x14ac:dyDescent="0.25">
      <c r="A658" s="160" t="s">
        <v>2683</v>
      </c>
      <c r="B658" s="160" t="s">
        <v>667</v>
      </c>
      <c r="C658" s="160" t="s">
        <v>2683</v>
      </c>
      <c r="D658" s="160" t="s">
        <v>1619</v>
      </c>
      <c r="E658" s="160" t="s">
        <v>669</v>
      </c>
      <c r="F658" s="160" t="s">
        <v>670</v>
      </c>
      <c r="G658" s="160" t="s">
        <v>671</v>
      </c>
      <c r="H658" s="161">
        <v>3</v>
      </c>
      <c r="I658" s="160" t="s">
        <v>3365</v>
      </c>
      <c r="J658" s="160">
        <v>1</v>
      </c>
      <c r="K658" s="161">
        <v>2021</v>
      </c>
      <c r="L658" s="169" t="s">
        <v>1751</v>
      </c>
      <c r="M658" s="169" t="s">
        <v>790</v>
      </c>
      <c r="N658" s="162" t="s">
        <v>667</v>
      </c>
      <c r="O658" s="160" t="s">
        <v>667</v>
      </c>
      <c r="P658" s="160" t="s">
        <v>675</v>
      </c>
      <c r="Q658" s="163" t="s">
        <v>667</v>
      </c>
      <c r="R658" s="160">
        <v>6</v>
      </c>
      <c r="S658" s="169"/>
      <c r="T658" s="169"/>
      <c r="U658" s="160"/>
      <c r="V658" s="160"/>
      <c r="W658" s="160"/>
      <c r="X658" s="161">
        <v>0</v>
      </c>
      <c r="Y658" s="161">
        <v>0</v>
      </c>
      <c r="Z658" s="164" t="s">
        <v>2198</v>
      </c>
      <c r="AA658" s="165">
        <v>2021</v>
      </c>
      <c r="AB658" s="165">
        <v>11</v>
      </c>
      <c r="AC658" s="165">
        <v>7</v>
      </c>
      <c r="AD658" s="170" t="b">
        <f>IF(ISBLANK(GroupMember[[#This Row],[1. Identifiant interne d’exploitation agricole*]]),"",IF(ISERROR(MATCH(GroupMember[[#This Row],[1. Identifiant interne d’exploitation agricole*]],CertifiedCrop[1. Identifiant interne d’exploitation agricole*],0)),FALSE,TRUE))</f>
        <v>1</v>
      </c>
      <c r="AE658" s="170" t="b">
        <f>IF(ISBLANK(GroupMember[[#This Row],[1. Identifiant interne d’exploitation agricole*]]),"",IF(ISERROR(MATCH(GroupMember[[#This Row],[1. Identifiant interne d’exploitation agricole*]],FarmUnit[1. Identifiant interne d’exploitation agricole*],0)),FALSE,TRUE))</f>
        <v>1</v>
      </c>
      <c r="AF658" s="11" t="str">
        <f t="shared" si="40"/>
        <v>DOUHO  LOUA</v>
      </c>
      <c r="AG658" s="171" t="str">
        <f t="shared" si="41"/>
        <v>7/11/2021</v>
      </c>
      <c r="AH658" s="59">
        <f t="shared" si="43"/>
        <v>2</v>
      </c>
      <c r="AI658" s="57">
        <f t="shared" si="42"/>
        <v>0</v>
      </c>
    </row>
    <row r="659" spans="1:35" ht="13.5" x14ac:dyDescent="0.25">
      <c r="A659" s="160" t="s">
        <v>2684</v>
      </c>
      <c r="B659" s="160" t="s">
        <v>667</v>
      </c>
      <c r="C659" s="160" t="s">
        <v>2684</v>
      </c>
      <c r="D659" s="160" t="s">
        <v>1619</v>
      </c>
      <c r="E659" s="160" t="s">
        <v>669</v>
      </c>
      <c r="F659" s="160" t="s">
        <v>670</v>
      </c>
      <c r="G659" s="160" t="s">
        <v>671</v>
      </c>
      <c r="H659" s="161">
        <v>5</v>
      </c>
      <c r="I659" s="160" t="s">
        <v>3365</v>
      </c>
      <c r="J659" s="160">
        <v>1</v>
      </c>
      <c r="K659" s="161">
        <v>2021</v>
      </c>
      <c r="L659" s="169" t="s">
        <v>764</v>
      </c>
      <c r="M659" s="169" t="s">
        <v>2685</v>
      </c>
      <c r="N659" s="162" t="s">
        <v>667</v>
      </c>
      <c r="O659" s="160" t="s">
        <v>667</v>
      </c>
      <c r="P659" s="160" t="s">
        <v>675</v>
      </c>
      <c r="Q659" s="163" t="s">
        <v>667</v>
      </c>
      <c r="R659" s="160">
        <v>4</v>
      </c>
      <c r="S659" s="169"/>
      <c r="T659" s="169"/>
      <c r="U659" s="160"/>
      <c r="V659" s="160"/>
      <c r="W659" s="160"/>
      <c r="X659" s="161">
        <v>0</v>
      </c>
      <c r="Y659" s="161">
        <v>0</v>
      </c>
      <c r="Z659" s="164" t="s">
        <v>2198</v>
      </c>
      <c r="AA659" s="165">
        <v>2021</v>
      </c>
      <c r="AB659" s="165">
        <v>11</v>
      </c>
      <c r="AC659" s="165">
        <v>8</v>
      </c>
      <c r="AD659" s="170" t="b">
        <f>IF(ISBLANK(GroupMember[[#This Row],[1. Identifiant interne d’exploitation agricole*]]),"",IF(ISERROR(MATCH(GroupMember[[#This Row],[1. Identifiant interne d’exploitation agricole*]],CertifiedCrop[1. Identifiant interne d’exploitation agricole*],0)),FALSE,TRUE))</f>
        <v>1</v>
      </c>
      <c r="AE659" s="170" t="b">
        <f>IF(ISBLANK(GroupMember[[#This Row],[1. Identifiant interne d’exploitation agricole*]]),"",IF(ISERROR(MATCH(GroupMember[[#This Row],[1. Identifiant interne d’exploitation agricole*]],FarmUnit[1. Identifiant interne d’exploitation agricole*],0)),FALSE,TRUE))</f>
        <v>1</v>
      </c>
      <c r="AF659" s="11" t="str">
        <f t="shared" si="40"/>
        <v>SINGO DROH JULIEN</v>
      </c>
      <c r="AG659" s="171" t="str">
        <f t="shared" si="41"/>
        <v>8/11/2021</v>
      </c>
      <c r="AH659" s="59">
        <f t="shared" si="43"/>
        <v>3</v>
      </c>
      <c r="AI659" s="57">
        <f t="shared" si="42"/>
        <v>0</v>
      </c>
    </row>
    <row r="660" spans="1:35" ht="13.5" x14ac:dyDescent="0.25">
      <c r="A660" s="160" t="s">
        <v>2686</v>
      </c>
      <c r="B660" s="160" t="s">
        <v>667</v>
      </c>
      <c r="C660" s="160" t="s">
        <v>2686</v>
      </c>
      <c r="D660" s="160" t="s">
        <v>1619</v>
      </c>
      <c r="E660" s="160" t="s">
        <v>669</v>
      </c>
      <c r="F660" s="160" t="s">
        <v>670</v>
      </c>
      <c r="G660" s="160" t="s">
        <v>671</v>
      </c>
      <c r="H660" s="161">
        <v>3</v>
      </c>
      <c r="I660" s="160" t="s">
        <v>3365</v>
      </c>
      <c r="J660" s="160">
        <v>1</v>
      </c>
      <c r="K660" s="161">
        <v>2021</v>
      </c>
      <c r="L660" s="169" t="s">
        <v>2203</v>
      </c>
      <c r="M660" s="169" t="s">
        <v>2687</v>
      </c>
      <c r="N660" s="162" t="s">
        <v>667</v>
      </c>
      <c r="O660" s="160" t="s">
        <v>667</v>
      </c>
      <c r="P660" s="160" t="s">
        <v>675</v>
      </c>
      <c r="Q660" s="163" t="s">
        <v>667</v>
      </c>
      <c r="R660" s="160">
        <v>5</v>
      </c>
      <c r="S660" s="169"/>
      <c r="T660" s="169"/>
      <c r="U660" s="160"/>
      <c r="V660" s="160"/>
      <c r="W660" s="160"/>
      <c r="X660" s="161">
        <v>0</v>
      </c>
      <c r="Y660" s="161">
        <v>0</v>
      </c>
      <c r="Z660" s="164" t="s">
        <v>2198</v>
      </c>
      <c r="AA660" s="165">
        <v>2021</v>
      </c>
      <c r="AB660" s="165">
        <v>11</v>
      </c>
      <c r="AC660" s="165">
        <v>8</v>
      </c>
      <c r="AD660" s="170" t="b">
        <f>IF(ISBLANK(GroupMember[[#This Row],[1. Identifiant interne d’exploitation agricole*]]),"",IF(ISERROR(MATCH(GroupMember[[#This Row],[1. Identifiant interne d’exploitation agricole*]],CertifiedCrop[1. Identifiant interne d’exploitation agricole*],0)),FALSE,TRUE))</f>
        <v>1</v>
      </c>
      <c r="AE660" s="170" t="b">
        <f>IF(ISBLANK(GroupMember[[#This Row],[1. Identifiant interne d’exploitation agricole*]]),"",IF(ISERROR(MATCH(GroupMember[[#This Row],[1. Identifiant interne d’exploitation agricole*]],FarmUnit[1. Identifiant interne d’exploitation agricole*],0)),FALSE,TRUE))</f>
        <v>1</v>
      </c>
      <c r="AF660" s="11" t="str">
        <f t="shared" si="40"/>
        <v>DOUIN ODETTE</v>
      </c>
      <c r="AG660" s="171" t="str">
        <f t="shared" si="41"/>
        <v>8/11/2021</v>
      </c>
      <c r="AH660" s="59">
        <f t="shared" si="43"/>
        <v>3</v>
      </c>
      <c r="AI660" s="57">
        <f t="shared" si="42"/>
        <v>0</v>
      </c>
    </row>
    <row r="661" spans="1:35" ht="13.5" x14ac:dyDescent="0.25">
      <c r="A661" s="160" t="s">
        <v>2688</v>
      </c>
      <c r="B661" s="160" t="s">
        <v>667</v>
      </c>
      <c r="C661" s="160" t="s">
        <v>2688</v>
      </c>
      <c r="D661" s="160" t="s">
        <v>1619</v>
      </c>
      <c r="E661" s="160" t="s">
        <v>669</v>
      </c>
      <c r="F661" s="160" t="s">
        <v>670</v>
      </c>
      <c r="G661" s="160" t="s">
        <v>671</v>
      </c>
      <c r="H661" s="161">
        <v>4</v>
      </c>
      <c r="I661" s="160" t="s">
        <v>3365</v>
      </c>
      <c r="J661" s="160">
        <v>1</v>
      </c>
      <c r="K661" s="161">
        <v>2021</v>
      </c>
      <c r="L661" s="169" t="s">
        <v>1324</v>
      </c>
      <c r="M661" s="169" t="s">
        <v>2689</v>
      </c>
      <c r="N661" s="162" t="s">
        <v>667</v>
      </c>
      <c r="O661" s="160" t="s">
        <v>667</v>
      </c>
      <c r="P661" s="160" t="s">
        <v>675</v>
      </c>
      <c r="Q661" s="163" t="s">
        <v>667</v>
      </c>
      <c r="R661" s="160">
        <v>5</v>
      </c>
      <c r="S661" s="169"/>
      <c r="T661" s="169"/>
      <c r="U661" s="160"/>
      <c r="V661" s="160"/>
      <c r="W661" s="160"/>
      <c r="X661" s="161">
        <v>0</v>
      </c>
      <c r="Y661" s="161">
        <v>0</v>
      </c>
      <c r="Z661" s="164" t="s">
        <v>2198</v>
      </c>
      <c r="AA661" s="165">
        <v>2021</v>
      </c>
      <c r="AB661" s="165">
        <v>11</v>
      </c>
      <c r="AC661" s="165">
        <v>8</v>
      </c>
      <c r="AD661" s="170" t="b">
        <f>IF(ISBLANK(GroupMember[[#This Row],[1. Identifiant interne d’exploitation agricole*]]),"",IF(ISERROR(MATCH(GroupMember[[#This Row],[1. Identifiant interne d’exploitation agricole*]],CertifiedCrop[1. Identifiant interne d’exploitation agricole*],0)),FALSE,TRUE))</f>
        <v>1</v>
      </c>
      <c r="AE661" s="170" t="b">
        <f>IF(ISBLANK(GroupMember[[#This Row],[1. Identifiant interne d’exploitation agricole*]]),"",IF(ISERROR(MATCH(GroupMember[[#This Row],[1. Identifiant interne d’exploitation agricole*]],FarmUnit[1. Identifiant interne d’exploitation agricole*],0)),FALSE,TRUE))</f>
        <v>1</v>
      </c>
      <c r="AF661" s="11" t="str">
        <f t="shared" si="40"/>
        <v>ZOH SEBA HERVE</v>
      </c>
      <c r="AG661" s="171" t="str">
        <f t="shared" si="41"/>
        <v>8/11/2021</v>
      </c>
      <c r="AH661" s="59">
        <f t="shared" si="43"/>
        <v>3</v>
      </c>
      <c r="AI661" s="57">
        <f t="shared" si="42"/>
        <v>0</v>
      </c>
    </row>
    <row r="662" spans="1:35" ht="13.5" x14ac:dyDescent="0.25">
      <c r="A662" s="160" t="s">
        <v>2690</v>
      </c>
      <c r="B662" s="160" t="s">
        <v>667</v>
      </c>
      <c r="C662" s="160" t="s">
        <v>2690</v>
      </c>
      <c r="D662" s="160" t="s">
        <v>1619</v>
      </c>
      <c r="E662" s="160" t="s">
        <v>669</v>
      </c>
      <c r="F662" s="160" t="s">
        <v>670</v>
      </c>
      <c r="G662" s="160" t="s">
        <v>671</v>
      </c>
      <c r="H662" s="161">
        <v>4</v>
      </c>
      <c r="I662" s="160" t="s">
        <v>3365</v>
      </c>
      <c r="J662" s="160">
        <v>1</v>
      </c>
      <c r="K662" s="161">
        <v>2021</v>
      </c>
      <c r="L662" s="169" t="s">
        <v>790</v>
      </c>
      <c r="M662" s="169" t="s">
        <v>2691</v>
      </c>
      <c r="N662" s="162" t="s">
        <v>667</v>
      </c>
      <c r="O662" s="160" t="s">
        <v>667</v>
      </c>
      <c r="P662" s="160" t="s">
        <v>675</v>
      </c>
      <c r="Q662" s="163" t="s">
        <v>667</v>
      </c>
      <c r="R662" s="160">
        <v>7</v>
      </c>
      <c r="S662" s="169"/>
      <c r="T662" s="169"/>
      <c r="U662" s="160"/>
      <c r="V662" s="160"/>
      <c r="W662" s="160"/>
      <c r="X662" s="161">
        <v>0</v>
      </c>
      <c r="Y662" s="161">
        <v>0</v>
      </c>
      <c r="Z662" s="164" t="s">
        <v>2198</v>
      </c>
      <c r="AA662" s="165">
        <v>2021</v>
      </c>
      <c r="AB662" s="165">
        <v>11</v>
      </c>
      <c r="AC662" s="165">
        <v>9</v>
      </c>
      <c r="AD662" s="170" t="b">
        <f>IF(ISBLANK(GroupMember[[#This Row],[1. Identifiant interne d’exploitation agricole*]]),"",IF(ISERROR(MATCH(GroupMember[[#This Row],[1. Identifiant interne d’exploitation agricole*]],CertifiedCrop[1. Identifiant interne d’exploitation agricole*],0)),FALSE,TRUE))</f>
        <v>1</v>
      </c>
      <c r="AE662" s="170" t="b">
        <f>IF(ISBLANK(GroupMember[[#This Row],[1. Identifiant interne d’exploitation agricole*]]),"",IF(ISERROR(MATCH(GroupMember[[#This Row],[1. Identifiant interne d’exploitation agricole*]],FarmUnit[1. Identifiant interne d’exploitation agricole*],0)),FALSE,TRUE))</f>
        <v>1</v>
      </c>
      <c r="AF662" s="11" t="str">
        <f t="shared" si="40"/>
        <v>LOUA SAMBLE LOUIS</v>
      </c>
      <c r="AG662" s="171" t="str">
        <f t="shared" si="41"/>
        <v>9/11/2021</v>
      </c>
      <c r="AH662" s="59">
        <f t="shared" si="43"/>
        <v>2</v>
      </c>
      <c r="AI662" s="57">
        <f t="shared" si="42"/>
        <v>0</v>
      </c>
    </row>
    <row r="663" spans="1:35" ht="13.5" x14ac:dyDescent="0.25">
      <c r="A663" s="160" t="s">
        <v>2692</v>
      </c>
      <c r="B663" s="160" t="s">
        <v>667</v>
      </c>
      <c r="C663" s="160" t="s">
        <v>2692</v>
      </c>
      <c r="D663" s="160" t="s">
        <v>1619</v>
      </c>
      <c r="E663" s="160" t="s">
        <v>669</v>
      </c>
      <c r="F663" s="160" t="s">
        <v>670</v>
      </c>
      <c r="G663" s="160" t="s">
        <v>671</v>
      </c>
      <c r="H663" s="161">
        <v>5</v>
      </c>
      <c r="I663" s="160" t="s">
        <v>3365</v>
      </c>
      <c r="J663" s="160">
        <v>1</v>
      </c>
      <c r="K663" s="161">
        <v>2021</v>
      </c>
      <c r="L663" s="169" t="s">
        <v>1669</v>
      </c>
      <c r="M663" s="169" t="s">
        <v>2693</v>
      </c>
      <c r="N663" s="162" t="s">
        <v>2694</v>
      </c>
      <c r="O663" s="160" t="s">
        <v>667</v>
      </c>
      <c r="P663" s="160" t="s">
        <v>675</v>
      </c>
      <c r="Q663" s="163" t="s">
        <v>667</v>
      </c>
      <c r="R663" s="160">
        <v>6</v>
      </c>
      <c r="S663" s="169"/>
      <c r="T663" s="169"/>
      <c r="U663" s="160"/>
      <c r="V663" s="160"/>
      <c r="W663" s="160"/>
      <c r="X663" s="161">
        <v>0</v>
      </c>
      <c r="Y663" s="161">
        <v>0</v>
      </c>
      <c r="Z663" s="164" t="s">
        <v>2198</v>
      </c>
      <c r="AA663" s="165">
        <v>2021</v>
      </c>
      <c r="AB663" s="165">
        <v>11</v>
      </c>
      <c r="AC663" s="165">
        <v>9</v>
      </c>
      <c r="AD663" s="170" t="b">
        <f>IF(ISBLANK(GroupMember[[#This Row],[1. Identifiant interne d’exploitation agricole*]]),"",IF(ISERROR(MATCH(GroupMember[[#This Row],[1. Identifiant interne d’exploitation agricole*]],CertifiedCrop[1. Identifiant interne d’exploitation agricole*],0)),FALSE,TRUE))</f>
        <v>1</v>
      </c>
      <c r="AE663" s="170" t="b">
        <f>IF(ISBLANK(GroupMember[[#This Row],[1. Identifiant interne d’exploitation agricole*]]),"",IF(ISERROR(MATCH(GroupMember[[#This Row],[1. Identifiant interne d’exploitation agricole*]],FarmUnit[1. Identifiant interne d’exploitation agricole*],0)),FALSE,TRUE))</f>
        <v>1</v>
      </c>
      <c r="AF663" s="11" t="str">
        <f t="shared" si="40"/>
        <v>DOUHO DRAMANE</v>
      </c>
      <c r="AG663" s="171" t="str">
        <f t="shared" si="41"/>
        <v>9/11/2021</v>
      </c>
      <c r="AH663" s="59">
        <f t="shared" si="43"/>
        <v>2</v>
      </c>
      <c r="AI663" s="57">
        <f t="shared" si="42"/>
        <v>0</v>
      </c>
    </row>
    <row r="664" spans="1:35" ht="13.5" x14ac:dyDescent="0.25">
      <c r="A664" s="160" t="s">
        <v>2695</v>
      </c>
      <c r="B664" s="160" t="s">
        <v>667</v>
      </c>
      <c r="C664" s="160" t="s">
        <v>2695</v>
      </c>
      <c r="D664" s="160" t="s">
        <v>2696</v>
      </c>
      <c r="E664" s="160" t="s">
        <v>669</v>
      </c>
      <c r="F664" s="160" t="s">
        <v>670</v>
      </c>
      <c r="G664" s="160" t="s">
        <v>671</v>
      </c>
      <c r="H664" s="161">
        <v>7</v>
      </c>
      <c r="I664" s="160" t="s">
        <v>3365</v>
      </c>
      <c r="J664" s="160">
        <v>1</v>
      </c>
      <c r="K664" s="161">
        <v>2021</v>
      </c>
      <c r="L664" s="169" t="s">
        <v>1384</v>
      </c>
      <c r="M664" s="169" t="s">
        <v>2697</v>
      </c>
      <c r="N664" s="162" t="s">
        <v>667</v>
      </c>
      <c r="O664" s="160" t="s">
        <v>667</v>
      </c>
      <c r="P664" s="160" t="s">
        <v>696</v>
      </c>
      <c r="Q664" s="163" t="s">
        <v>667</v>
      </c>
      <c r="R664" s="160">
        <v>2</v>
      </c>
      <c r="S664" s="169"/>
      <c r="T664" s="169"/>
      <c r="U664" s="160"/>
      <c r="V664" s="160"/>
      <c r="W664" s="160"/>
      <c r="X664" s="161">
        <v>0</v>
      </c>
      <c r="Y664" s="161">
        <v>0</v>
      </c>
      <c r="Z664" s="164" t="s">
        <v>2698</v>
      </c>
      <c r="AA664" s="165">
        <v>2021</v>
      </c>
      <c r="AB664" s="165">
        <v>9</v>
      </c>
      <c r="AC664" s="165">
        <v>1</v>
      </c>
      <c r="AD664" s="170" t="b">
        <f>IF(ISBLANK(GroupMember[[#This Row],[1. Identifiant interne d’exploitation agricole*]]),"",IF(ISERROR(MATCH(GroupMember[[#This Row],[1. Identifiant interne d’exploitation agricole*]],CertifiedCrop[1. Identifiant interne d’exploitation agricole*],0)),FALSE,TRUE))</f>
        <v>1</v>
      </c>
      <c r="AE664" s="170" t="b">
        <f>IF(ISBLANK(GroupMember[[#This Row],[1. Identifiant interne d’exploitation agricole*]]),"",IF(ISERROR(MATCH(GroupMember[[#This Row],[1. Identifiant interne d’exploitation agricole*]],FarmUnit[1. Identifiant interne d’exploitation agricole*],0)),FALSE,TRUE))</f>
        <v>1</v>
      </c>
      <c r="AF664" s="11" t="str">
        <f t="shared" si="40"/>
        <v>DROH  MARIAM</v>
      </c>
      <c r="AG664" s="171" t="str">
        <f t="shared" si="41"/>
        <v>1/9/2021</v>
      </c>
      <c r="AH664" s="59">
        <f t="shared" si="43"/>
        <v>4</v>
      </c>
      <c r="AI664" s="57">
        <f t="shared" si="42"/>
        <v>0</v>
      </c>
    </row>
    <row r="665" spans="1:35" ht="13.5" x14ac:dyDescent="0.25">
      <c r="A665" s="160" t="s">
        <v>2699</v>
      </c>
      <c r="B665" s="160" t="s">
        <v>667</v>
      </c>
      <c r="C665" s="160" t="s">
        <v>2699</v>
      </c>
      <c r="D665" s="160" t="s">
        <v>2696</v>
      </c>
      <c r="E665" s="160" t="s">
        <v>669</v>
      </c>
      <c r="F665" s="160" t="s">
        <v>670</v>
      </c>
      <c r="G665" s="160" t="s">
        <v>671</v>
      </c>
      <c r="H665" s="161">
        <v>5</v>
      </c>
      <c r="I665" s="160" t="s">
        <v>3365</v>
      </c>
      <c r="J665" s="160">
        <v>1</v>
      </c>
      <c r="K665" s="161">
        <v>2021</v>
      </c>
      <c r="L665" s="169" t="s">
        <v>1719</v>
      </c>
      <c r="M665" s="169" t="s">
        <v>2700</v>
      </c>
      <c r="N665" s="162" t="s">
        <v>667</v>
      </c>
      <c r="O665" s="160" t="s">
        <v>667</v>
      </c>
      <c r="P665" s="160" t="s">
        <v>675</v>
      </c>
      <c r="Q665" s="163" t="s">
        <v>667</v>
      </c>
      <c r="R665" s="160">
        <v>4</v>
      </c>
      <c r="S665" s="169"/>
      <c r="T665" s="169"/>
      <c r="U665" s="160"/>
      <c r="V665" s="160"/>
      <c r="W665" s="160"/>
      <c r="X665" s="161">
        <v>0</v>
      </c>
      <c r="Y665" s="161">
        <v>0</v>
      </c>
      <c r="Z665" s="164" t="s">
        <v>2698</v>
      </c>
      <c r="AA665" s="165">
        <v>2021</v>
      </c>
      <c r="AB665" s="165">
        <v>9</v>
      </c>
      <c r="AC665" s="165">
        <v>1</v>
      </c>
      <c r="AD665" s="170" t="b">
        <f>IF(ISBLANK(GroupMember[[#This Row],[1. Identifiant interne d’exploitation agricole*]]),"",IF(ISERROR(MATCH(GroupMember[[#This Row],[1. Identifiant interne d’exploitation agricole*]],CertifiedCrop[1. Identifiant interne d’exploitation agricole*],0)),FALSE,TRUE))</f>
        <v>1</v>
      </c>
      <c r="AE665" s="170" t="b">
        <f>IF(ISBLANK(GroupMember[[#This Row],[1. Identifiant interne d’exploitation agricole*]]),"",IF(ISERROR(MATCH(GroupMember[[#This Row],[1. Identifiant interne d’exploitation agricole*]],FarmUnit[1. Identifiant interne d’exploitation agricole*],0)),FALSE,TRUE))</f>
        <v>1</v>
      </c>
      <c r="AF665" s="11" t="str">
        <f t="shared" si="40"/>
        <v>BLEU GATE ETIENNE</v>
      </c>
      <c r="AG665" s="171" t="str">
        <f t="shared" si="41"/>
        <v>1/9/2021</v>
      </c>
      <c r="AH665" s="59">
        <f t="shared" si="43"/>
        <v>4</v>
      </c>
      <c r="AI665" s="57">
        <f t="shared" si="42"/>
        <v>0</v>
      </c>
    </row>
    <row r="666" spans="1:35" ht="13.5" x14ac:dyDescent="0.25">
      <c r="A666" s="160" t="s">
        <v>2701</v>
      </c>
      <c r="B666" s="160" t="s">
        <v>667</v>
      </c>
      <c r="C666" s="160" t="s">
        <v>2701</v>
      </c>
      <c r="D666" s="160" t="s">
        <v>2696</v>
      </c>
      <c r="E666" s="160" t="s">
        <v>669</v>
      </c>
      <c r="F666" s="160" t="s">
        <v>670</v>
      </c>
      <c r="G666" s="160" t="s">
        <v>671</v>
      </c>
      <c r="H666" s="161">
        <v>6</v>
      </c>
      <c r="I666" s="160" t="s">
        <v>3365</v>
      </c>
      <c r="J666" s="160">
        <v>1</v>
      </c>
      <c r="K666" s="161">
        <v>2021</v>
      </c>
      <c r="L666" s="169" t="s">
        <v>1384</v>
      </c>
      <c r="M666" s="169" t="s">
        <v>2702</v>
      </c>
      <c r="N666" s="162" t="s">
        <v>667</v>
      </c>
      <c r="O666" s="160" t="s">
        <v>667</v>
      </c>
      <c r="P666" s="160" t="s">
        <v>675</v>
      </c>
      <c r="Q666" s="163">
        <v>25569</v>
      </c>
      <c r="R666" s="160">
        <v>5</v>
      </c>
      <c r="S666" s="169"/>
      <c r="T666" s="169"/>
      <c r="U666" s="160"/>
      <c r="V666" s="160"/>
      <c r="W666" s="160"/>
      <c r="X666" s="161">
        <v>0</v>
      </c>
      <c r="Y666" s="161">
        <v>0</v>
      </c>
      <c r="Z666" s="164" t="s">
        <v>2698</v>
      </c>
      <c r="AA666" s="165">
        <v>2021</v>
      </c>
      <c r="AB666" s="165">
        <v>9</v>
      </c>
      <c r="AC666" s="165">
        <v>9</v>
      </c>
      <c r="AD666" s="170" t="b">
        <f>IF(ISBLANK(GroupMember[[#This Row],[1. Identifiant interne d’exploitation agricole*]]),"",IF(ISERROR(MATCH(GroupMember[[#This Row],[1. Identifiant interne d’exploitation agricole*]],CertifiedCrop[1. Identifiant interne d’exploitation agricole*],0)),FALSE,TRUE))</f>
        <v>1</v>
      </c>
      <c r="AE666" s="170" t="b">
        <f>IF(ISBLANK(GroupMember[[#This Row],[1. Identifiant interne d’exploitation agricole*]]),"",IF(ISERROR(MATCH(GroupMember[[#This Row],[1. Identifiant interne d’exploitation agricole*]],FarmUnit[1. Identifiant interne d’exploitation agricole*],0)),FALSE,TRUE))</f>
        <v>1</v>
      </c>
      <c r="AF666" s="11" t="str">
        <f t="shared" si="40"/>
        <v>DROH  FREDERIC</v>
      </c>
      <c r="AG666" s="171" t="str">
        <f t="shared" si="41"/>
        <v>9/9/2021</v>
      </c>
      <c r="AH666" s="59">
        <f t="shared" si="43"/>
        <v>3</v>
      </c>
      <c r="AI666" s="57">
        <f t="shared" si="42"/>
        <v>0</v>
      </c>
    </row>
    <row r="667" spans="1:35" ht="13.5" x14ac:dyDescent="0.25">
      <c r="A667" s="160" t="s">
        <v>2703</v>
      </c>
      <c r="B667" s="160" t="s">
        <v>667</v>
      </c>
      <c r="C667" s="160" t="s">
        <v>2703</v>
      </c>
      <c r="D667" s="160" t="s">
        <v>2696</v>
      </c>
      <c r="E667" s="160" t="s">
        <v>669</v>
      </c>
      <c r="F667" s="160" t="s">
        <v>670</v>
      </c>
      <c r="G667" s="160" t="s">
        <v>671</v>
      </c>
      <c r="H667" s="161">
        <v>5</v>
      </c>
      <c r="I667" s="160" t="s">
        <v>3365</v>
      </c>
      <c r="J667" s="160">
        <v>1</v>
      </c>
      <c r="K667" s="161">
        <v>2021</v>
      </c>
      <c r="L667" s="169" t="s">
        <v>689</v>
      </c>
      <c r="M667" s="169" t="s">
        <v>2704</v>
      </c>
      <c r="N667" s="162" t="s">
        <v>667</v>
      </c>
      <c r="O667" s="160" t="s">
        <v>2705</v>
      </c>
      <c r="P667" s="160" t="s">
        <v>696</v>
      </c>
      <c r="Q667" s="163">
        <v>26733</v>
      </c>
      <c r="R667" s="160">
        <v>6</v>
      </c>
      <c r="S667" s="169"/>
      <c r="T667" s="169"/>
      <c r="U667" s="160"/>
      <c r="V667" s="160"/>
      <c r="W667" s="160"/>
      <c r="X667" s="161">
        <v>0</v>
      </c>
      <c r="Y667" s="161">
        <v>0</v>
      </c>
      <c r="Z667" s="164" t="s">
        <v>2698</v>
      </c>
      <c r="AA667" s="165">
        <v>2021</v>
      </c>
      <c r="AB667" s="165">
        <v>9</v>
      </c>
      <c r="AC667" s="165">
        <v>30</v>
      </c>
      <c r="AD667" s="170" t="b">
        <f>IF(ISBLANK(GroupMember[[#This Row],[1. Identifiant interne d’exploitation agricole*]]),"",IF(ISERROR(MATCH(GroupMember[[#This Row],[1. Identifiant interne d’exploitation agricole*]],CertifiedCrop[1. Identifiant interne d’exploitation agricole*],0)),FALSE,TRUE))</f>
        <v>1</v>
      </c>
      <c r="AE667" s="170" t="b">
        <f>IF(ISBLANK(GroupMember[[#This Row],[1. Identifiant interne d’exploitation agricole*]]),"",IF(ISERROR(MATCH(GroupMember[[#This Row],[1. Identifiant interne d’exploitation agricole*]],FarmUnit[1. Identifiant interne d’exploitation agricole*],0)),FALSE,TRUE))</f>
        <v>1</v>
      </c>
      <c r="AF667" s="11" t="str">
        <f t="shared" si="40"/>
        <v>DIOMANDE  DELILE CLAUDINE</v>
      </c>
      <c r="AG667" s="171" t="str">
        <f t="shared" si="41"/>
        <v>30/9/2021</v>
      </c>
      <c r="AH667" s="59">
        <f t="shared" si="43"/>
        <v>3</v>
      </c>
      <c r="AI667" s="57">
        <f t="shared" si="42"/>
        <v>0</v>
      </c>
    </row>
    <row r="668" spans="1:35" ht="13.5" x14ac:dyDescent="0.25">
      <c r="A668" s="160" t="s">
        <v>2706</v>
      </c>
      <c r="B668" s="160" t="s">
        <v>667</v>
      </c>
      <c r="C668" s="160" t="s">
        <v>2706</v>
      </c>
      <c r="D668" s="160" t="s">
        <v>2696</v>
      </c>
      <c r="E668" s="160" t="s">
        <v>669</v>
      </c>
      <c r="F668" s="160" t="s">
        <v>670</v>
      </c>
      <c r="G668" s="160" t="s">
        <v>671</v>
      </c>
      <c r="H668" s="161">
        <v>3</v>
      </c>
      <c r="I668" s="160" t="s">
        <v>3365</v>
      </c>
      <c r="J668" s="160">
        <v>1</v>
      </c>
      <c r="K668" s="161">
        <v>2021</v>
      </c>
      <c r="L668" s="169" t="s">
        <v>856</v>
      </c>
      <c r="M668" s="169" t="s">
        <v>672</v>
      </c>
      <c r="N668" s="162" t="s">
        <v>2707</v>
      </c>
      <c r="O668" s="160" t="s">
        <v>667</v>
      </c>
      <c r="P668" s="160" t="s">
        <v>675</v>
      </c>
      <c r="Q668" s="163">
        <v>36161</v>
      </c>
      <c r="R668" s="160">
        <v>2</v>
      </c>
      <c r="S668" s="169"/>
      <c r="T668" s="169"/>
      <c r="U668" s="160"/>
      <c r="V668" s="160"/>
      <c r="W668" s="160"/>
      <c r="X668" s="161">
        <v>0</v>
      </c>
      <c r="Y668" s="161">
        <v>0</v>
      </c>
      <c r="Z668" s="164" t="s">
        <v>2698</v>
      </c>
      <c r="AA668" s="165">
        <v>2021</v>
      </c>
      <c r="AB668" s="165">
        <v>9</v>
      </c>
      <c r="AC668" s="165">
        <v>3</v>
      </c>
      <c r="AD668" s="170" t="b">
        <f>IF(ISBLANK(GroupMember[[#This Row],[1. Identifiant interne d’exploitation agricole*]]),"",IF(ISERROR(MATCH(GroupMember[[#This Row],[1. Identifiant interne d’exploitation agricole*]],CertifiedCrop[1. Identifiant interne d’exploitation agricole*],0)),FALSE,TRUE))</f>
        <v>1</v>
      </c>
      <c r="AE668" s="170" t="b">
        <f>IF(ISBLANK(GroupMember[[#This Row],[1. Identifiant interne d’exploitation agricole*]]),"",IF(ISERROR(MATCH(GroupMember[[#This Row],[1. Identifiant interne d’exploitation agricole*]],FarmUnit[1. Identifiant interne d’exploitation agricole*],0)),FALSE,TRUE))</f>
        <v>1</v>
      </c>
      <c r="AF668" s="11" t="str">
        <f t="shared" si="40"/>
        <v>GBONGUE BAKAYOKO</v>
      </c>
      <c r="AG668" s="171" t="str">
        <f t="shared" si="41"/>
        <v>3/9/2021</v>
      </c>
      <c r="AH668" s="59">
        <f t="shared" si="43"/>
        <v>3</v>
      </c>
      <c r="AI668" s="57">
        <f t="shared" si="42"/>
        <v>0</v>
      </c>
    </row>
    <row r="669" spans="1:35" ht="13.5" x14ac:dyDescent="0.25">
      <c r="A669" s="160" t="s">
        <v>2708</v>
      </c>
      <c r="B669" s="160" t="s">
        <v>667</v>
      </c>
      <c r="C669" s="160" t="s">
        <v>2708</v>
      </c>
      <c r="D669" s="160" t="s">
        <v>2696</v>
      </c>
      <c r="E669" s="160" t="s">
        <v>669</v>
      </c>
      <c r="F669" s="160" t="s">
        <v>670</v>
      </c>
      <c r="G669" s="160" t="s">
        <v>671</v>
      </c>
      <c r="H669" s="161">
        <v>3</v>
      </c>
      <c r="I669" s="160" t="s">
        <v>3365</v>
      </c>
      <c r="J669" s="160">
        <v>1</v>
      </c>
      <c r="K669" s="161">
        <v>2021</v>
      </c>
      <c r="L669" s="169" t="s">
        <v>856</v>
      </c>
      <c r="M669" s="169" t="s">
        <v>2709</v>
      </c>
      <c r="N669" s="162" t="s">
        <v>667</v>
      </c>
      <c r="O669" s="160" t="s">
        <v>2710</v>
      </c>
      <c r="P669" s="160" t="s">
        <v>696</v>
      </c>
      <c r="Q669" s="163" t="s">
        <v>667</v>
      </c>
      <c r="R669" s="160">
        <v>2</v>
      </c>
      <c r="S669" s="169"/>
      <c r="T669" s="169"/>
      <c r="U669" s="160"/>
      <c r="V669" s="160"/>
      <c r="W669" s="160"/>
      <c r="X669" s="161">
        <v>0</v>
      </c>
      <c r="Y669" s="161">
        <v>0</v>
      </c>
      <c r="Z669" s="164" t="s">
        <v>2698</v>
      </c>
      <c r="AA669" s="165">
        <v>2021</v>
      </c>
      <c r="AB669" s="165">
        <v>9</v>
      </c>
      <c r="AC669" s="165">
        <v>2</v>
      </c>
      <c r="AD669" s="170" t="b">
        <f>IF(ISBLANK(GroupMember[[#This Row],[1. Identifiant interne d’exploitation agricole*]]),"",IF(ISERROR(MATCH(GroupMember[[#This Row],[1. Identifiant interne d’exploitation agricole*]],CertifiedCrop[1. Identifiant interne d’exploitation agricole*],0)),FALSE,TRUE))</f>
        <v>1</v>
      </c>
      <c r="AE669" s="170" t="b">
        <f>IF(ISBLANK(GroupMember[[#This Row],[1. Identifiant interne d’exploitation agricole*]]),"",IF(ISERROR(MATCH(GroupMember[[#This Row],[1. Identifiant interne d’exploitation agricole*]],FarmUnit[1. Identifiant interne d’exploitation agricole*],0)),FALSE,TRUE))</f>
        <v>1</v>
      </c>
      <c r="AF669" s="11" t="str">
        <f t="shared" si="40"/>
        <v>GBONGUE BLEU EUGENIE</v>
      </c>
      <c r="AG669" s="171" t="str">
        <f t="shared" si="41"/>
        <v>2/9/2021</v>
      </c>
      <c r="AH669" s="59">
        <f t="shared" si="43"/>
        <v>4</v>
      </c>
      <c r="AI669" s="57">
        <f t="shared" si="42"/>
        <v>0</v>
      </c>
    </row>
    <row r="670" spans="1:35" ht="13.5" x14ac:dyDescent="0.25">
      <c r="A670" s="160" t="s">
        <v>2711</v>
      </c>
      <c r="B670" s="160" t="s">
        <v>667</v>
      </c>
      <c r="C670" s="160" t="s">
        <v>2711</v>
      </c>
      <c r="D670" s="160" t="s">
        <v>2696</v>
      </c>
      <c r="E670" s="160" t="s">
        <v>669</v>
      </c>
      <c r="F670" s="160" t="s">
        <v>670</v>
      </c>
      <c r="G670" s="160" t="s">
        <v>671</v>
      </c>
      <c r="H670" s="161">
        <v>4</v>
      </c>
      <c r="I670" s="160" t="s">
        <v>3365</v>
      </c>
      <c r="J670" s="160">
        <v>1</v>
      </c>
      <c r="K670" s="161">
        <v>2021</v>
      </c>
      <c r="L670" s="169" t="s">
        <v>2712</v>
      </c>
      <c r="M670" s="169" t="s">
        <v>1747</v>
      </c>
      <c r="N670" s="162" t="s">
        <v>667</v>
      </c>
      <c r="O670" s="160" t="s">
        <v>667</v>
      </c>
      <c r="P670" s="160" t="s">
        <v>675</v>
      </c>
      <c r="Q670" s="163">
        <v>25205</v>
      </c>
      <c r="R670" s="160">
        <v>2</v>
      </c>
      <c r="S670" s="169"/>
      <c r="T670" s="169"/>
      <c r="U670" s="160"/>
      <c r="V670" s="160"/>
      <c r="W670" s="160"/>
      <c r="X670" s="161">
        <v>0</v>
      </c>
      <c r="Y670" s="161">
        <v>0</v>
      </c>
      <c r="Z670" s="164" t="s">
        <v>2698</v>
      </c>
      <c r="AA670" s="165">
        <v>2021</v>
      </c>
      <c r="AB670" s="165">
        <v>9</v>
      </c>
      <c r="AC670" s="165">
        <v>2</v>
      </c>
      <c r="AD670" s="170" t="b">
        <f>IF(ISBLANK(GroupMember[[#This Row],[1. Identifiant interne d’exploitation agricole*]]),"",IF(ISERROR(MATCH(GroupMember[[#This Row],[1. Identifiant interne d’exploitation agricole*]],CertifiedCrop[1. Identifiant interne d’exploitation agricole*],0)),FALSE,TRUE))</f>
        <v>1</v>
      </c>
      <c r="AE670" s="170" t="b">
        <f>IF(ISBLANK(GroupMember[[#This Row],[1. Identifiant interne d’exploitation agricole*]]),"",IF(ISERROR(MATCH(GroupMember[[#This Row],[1. Identifiant interne d’exploitation agricole*]],FarmUnit[1. Identifiant interne d’exploitation agricole*],0)),FALSE,TRUE))</f>
        <v>1</v>
      </c>
      <c r="AF670" s="11" t="str">
        <f t="shared" si="40"/>
        <v>GASSAN ROBERT</v>
      </c>
      <c r="AG670" s="171" t="str">
        <f t="shared" si="41"/>
        <v>2/9/2021</v>
      </c>
      <c r="AH670" s="59">
        <f t="shared" si="43"/>
        <v>4</v>
      </c>
      <c r="AI670" s="57">
        <f t="shared" si="42"/>
        <v>0</v>
      </c>
    </row>
    <row r="671" spans="1:35" ht="13.5" x14ac:dyDescent="0.25">
      <c r="A671" s="160" t="s">
        <v>2713</v>
      </c>
      <c r="B671" s="160" t="s">
        <v>667</v>
      </c>
      <c r="C671" s="160" t="s">
        <v>2713</v>
      </c>
      <c r="D671" s="160" t="s">
        <v>2696</v>
      </c>
      <c r="E671" s="160" t="s">
        <v>669</v>
      </c>
      <c r="F671" s="160" t="s">
        <v>670</v>
      </c>
      <c r="G671" s="160" t="s">
        <v>671</v>
      </c>
      <c r="H671" s="161">
        <v>3</v>
      </c>
      <c r="I671" s="160" t="s">
        <v>3365</v>
      </c>
      <c r="J671" s="160">
        <v>1</v>
      </c>
      <c r="K671" s="161">
        <v>2021</v>
      </c>
      <c r="L671" s="169" t="s">
        <v>1384</v>
      </c>
      <c r="M671" s="169" t="s">
        <v>2714</v>
      </c>
      <c r="N671" s="162" t="s">
        <v>2715</v>
      </c>
      <c r="O671" s="160" t="s">
        <v>667</v>
      </c>
      <c r="P671" s="160" t="s">
        <v>675</v>
      </c>
      <c r="Q671" s="163">
        <v>36635</v>
      </c>
      <c r="R671" s="160">
        <v>4</v>
      </c>
      <c r="S671" s="169"/>
      <c r="T671" s="169"/>
      <c r="U671" s="160"/>
      <c r="V671" s="160"/>
      <c r="W671" s="160"/>
      <c r="X671" s="161">
        <v>0</v>
      </c>
      <c r="Y671" s="161">
        <v>0</v>
      </c>
      <c r="Z671" s="164" t="s">
        <v>2698</v>
      </c>
      <c r="AA671" s="165">
        <v>2021</v>
      </c>
      <c r="AB671" s="165">
        <v>9</v>
      </c>
      <c r="AC671" s="165">
        <v>2</v>
      </c>
      <c r="AD671" s="170" t="b">
        <f>IF(ISBLANK(GroupMember[[#This Row],[1. Identifiant interne d’exploitation agricole*]]),"",IF(ISERROR(MATCH(GroupMember[[#This Row],[1. Identifiant interne d’exploitation agricole*]],CertifiedCrop[1. Identifiant interne d’exploitation agricole*],0)),FALSE,TRUE))</f>
        <v>1</v>
      </c>
      <c r="AE671" s="170" t="b">
        <f>IF(ISBLANK(GroupMember[[#This Row],[1. Identifiant interne d’exploitation agricole*]]),"",IF(ISERROR(MATCH(GroupMember[[#This Row],[1. Identifiant interne d’exploitation agricole*]],FarmUnit[1. Identifiant interne d’exploitation agricole*],0)),FALSE,TRUE))</f>
        <v>1</v>
      </c>
      <c r="AF671" s="11" t="str">
        <f t="shared" si="40"/>
        <v>DROH  TOURE GUAMA</v>
      </c>
      <c r="AG671" s="171" t="str">
        <f t="shared" si="41"/>
        <v>2/9/2021</v>
      </c>
      <c r="AH671" s="59">
        <f t="shared" si="43"/>
        <v>4</v>
      </c>
      <c r="AI671" s="57">
        <f t="shared" si="42"/>
        <v>0</v>
      </c>
    </row>
    <row r="672" spans="1:35" ht="13.5" x14ac:dyDescent="0.25">
      <c r="A672" s="160" t="s">
        <v>2716</v>
      </c>
      <c r="B672" s="160" t="s">
        <v>667</v>
      </c>
      <c r="C672" s="160" t="s">
        <v>2716</v>
      </c>
      <c r="D672" s="160" t="s">
        <v>2696</v>
      </c>
      <c r="E672" s="160" t="s">
        <v>669</v>
      </c>
      <c r="F672" s="160" t="s">
        <v>670</v>
      </c>
      <c r="G672" s="160" t="s">
        <v>671</v>
      </c>
      <c r="H672" s="161">
        <v>5</v>
      </c>
      <c r="I672" s="160" t="s">
        <v>3365</v>
      </c>
      <c r="J672" s="160">
        <v>1</v>
      </c>
      <c r="K672" s="161">
        <v>2021</v>
      </c>
      <c r="L672" s="169" t="s">
        <v>2717</v>
      </c>
      <c r="M672" s="169" t="s">
        <v>2718</v>
      </c>
      <c r="N672" s="162" t="s">
        <v>2719</v>
      </c>
      <c r="O672" s="160" t="s">
        <v>2720</v>
      </c>
      <c r="P672" s="160" t="s">
        <v>696</v>
      </c>
      <c r="Q672" s="163" t="s">
        <v>667</v>
      </c>
      <c r="R672" s="160">
        <v>4</v>
      </c>
      <c r="S672" s="169"/>
      <c r="T672" s="169"/>
      <c r="U672" s="160"/>
      <c r="V672" s="160"/>
      <c r="W672" s="160"/>
      <c r="X672" s="161">
        <v>0</v>
      </c>
      <c r="Y672" s="161">
        <v>0</v>
      </c>
      <c r="Z672" s="164" t="s">
        <v>2698</v>
      </c>
      <c r="AA672" s="165">
        <v>2021</v>
      </c>
      <c r="AB672" s="165">
        <v>9</v>
      </c>
      <c r="AC672" s="165">
        <v>3</v>
      </c>
      <c r="AD672" s="170" t="b">
        <f>IF(ISBLANK(GroupMember[[#This Row],[1. Identifiant interne d’exploitation agricole*]]),"",IF(ISERROR(MATCH(GroupMember[[#This Row],[1. Identifiant interne d’exploitation agricole*]],CertifiedCrop[1. Identifiant interne d’exploitation agricole*],0)),FALSE,TRUE))</f>
        <v>1</v>
      </c>
      <c r="AE672" s="170" t="b">
        <f>IF(ISBLANK(GroupMember[[#This Row],[1. Identifiant interne d’exploitation agricole*]]),"",IF(ISERROR(MATCH(GroupMember[[#This Row],[1. Identifiant interne d’exploitation agricole*]],FarmUnit[1. Identifiant interne d’exploitation agricole*],0)),FALSE,TRUE))</f>
        <v>1</v>
      </c>
      <c r="AF672" s="11" t="str">
        <f t="shared" si="40"/>
        <v>POUH MARIE EVELINE</v>
      </c>
      <c r="AG672" s="171" t="str">
        <f t="shared" si="41"/>
        <v>3/9/2021</v>
      </c>
      <c r="AH672" s="59">
        <f t="shared" si="43"/>
        <v>3</v>
      </c>
      <c r="AI672" s="57">
        <f t="shared" si="42"/>
        <v>0</v>
      </c>
    </row>
    <row r="673" spans="1:35" ht="13.5" x14ac:dyDescent="0.25">
      <c r="A673" s="160" t="s">
        <v>2721</v>
      </c>
      <c r="B673" s="160" t="s">
        <v>667</v>
      </c>
      <c r="C673" s="160" t="s">
        <v>2721</v>
      </c>
      <c r="D673" s="160" t="s">
        <v>2696</v>
      </c>
      <c r="E673" s="160" t="s">
        <v>669</v>
      </c>
      <c r="F673" s="160" t="s">
        <v>670</v>
      </c>
      <c r="G673" s="160" t="s">
        <v>671</v>
      </c>
      <c r="H673" s="161">
        <v>6</v>
      </c>
      <c r="I673" s="160" t="s">
        <v>3365</v>
      </c>
      <c r="J673" s="160">
        <v>1</v>
      </c>
      <c r="K673" s="161">
        <v>2021</v>
      </c>
      <c r="L673" s="169" t="s">
        <v>689</v>
      </c>
      <c r="M673" s="169" t="s">
        <v>2722</v>
      </c>
      <c r="N673" s="162" t="s">
        <v>667</v>
      </c>
      <c r="O673" s="160" t="s">
        <v>2723</v>
      </c>
      <c r="P673" s="160" t="s">
        <v>696</v>
      </c>
      <c r="Q673" s="163">
        <v>30682</v>
      </c>
      <c r="R673" s="160">
        <v>2</v>
      </c>
      <c r="S673" s="169"/>
      <c r="T673" s="169"/>
      <c r="U673" s="160"/>
      <c r="V673" s="160"/>
      <c r="W673" s="160"/>
      <c r="X673" s="161">
        <v>0</v>
      </c>
      <c r="Y673" s="161">
        <v>0</v>
      </c>
      <c r="Z673" s="164" t="s">
        <v>2698</v>
      </c>
      <c r="AA673" s="165">
        <v>2021</v>
      </c>
      <c r="AB673" s="165">
        <v>9</v>
      </c>
      <c r="AC673" s="165">
        <v>9</v>
      </c>
      <c r="AD673" s="170" t="b">
        <f>IF(ISBLANK(GroupMember[[#This Row],[1. Identifiant interne d’exploitation agricole*]]),"",IF(ISERROR(MATCH(GroupMember[[#This Row],[1. Identifiant interne d’exploitation agricole*]],CertifiedCrop[1. Identifiant interne d’exploitation agricole*],0)),FALSE,TRUE))</f>
        <v>1</v>
      </c>
      <c r="AE673" s="170" t="b">
        <f>IF(ISBLANK(GroupMember[[#This Row],[1. Identifiant interne d’exploitation agricole*]]),"",IF(ISERROR(MATCH(GroupMember[[#This Row],[1. Identifiant interne d’exploitation agricole*]],FarmUnit[1. Identifiant interne d’exploitation agricole*],0)),FALSE,TRUE))</f>
        <v>1</v>
      </c>
      <c r="AF673" s="11" t="str">
        <f t="shared" si="40"/>
        <v>DIOMANDE  SATY THERESE</v>
      </c>
      <c r="AG673" s="171" t="str">
        <f t="shared" si="41"/>
        <v>9/9/2021</v>
      </c>
      <c r="AH673" s="59">
        <f t="shared" si="43"/>
        <v>3</v>
      </c>
      <c r="AI673" s="57">
        <f t="shared" si="42"/>
        <v>0</v>
      </c>
    </row>
    <row r="674" spans="1:35" ht="13.5" x14ac:dyDescent="0.25">
      <c r="A674" s="160" t="s">
        <v>2724</v>
      </c>
      <c r="B674" s="160" t="s">
        <v>667</v>
      </c>
      <c r="C674" s="160" t="s">
        <v>2724</v>
      </c>
      <c r="D674" s="160" t="s">
        <v>2696</v>
      </c>
      <c r="E674" s="160" t="s">
        <v>669</v>
      </c>
      <c r="F674" s="160" t="s">
        <v>670</v>
      </c>
      <c r="G674" s="160" t="s">
        <v>671</v>
      </c>
      <c r="H674" s="161">
        <v>5</v>
      </c>
      <c r="I674" s="160" t="s">
        <v>3365</v>
      </c>
      <c r="J674" s="160">
        <v>1</v>
      </c>
      <c r="K674" s="161">
        <v>2021</v>
      </c>
      <c r="L674" s="169" t="s">
        <v>1384</v>
      </c>
      <c r="M674" s="169" t="s">
        <v>2725</v>
      </c>
      <c r="N674" s="162" t="s">
        <v>2726</v>
      </c>
      <c r="O674" s="160" t="s">
        <v>2727</v>
      </c>
      <c r="P674" s="160" t="s">
        <v>675</v>
      </c>
      <c r="Q674" s="163">
        <v>26299</v>
      </c>
      <c r="R674" s="160">
        <v>8</v>
      </c>
      <c r="S674" s="169"/>
      <c r="T674" s="169"/>
      <c r="U674" s="160"/>
      <c r="V674" s="160"/>
      <c r="W674" s="160"/>
      <c r="X674" s="161">
        <v>0</v>
      </c>
      <c r="Y674" s="161">
        <v>0</v>
      </c>
      <c r="Z674" s="164" t="s">
        <v>2698</v>
      </c>
      <c r="AA674" s="165">
        <v>2021</v>
      </c>
      <c r="AB674" s="165">
        <v>9</v>
      </c>
      <c r="AC674" s="165">
        <v>3</v>
      </c>
      <c r="AD674" s="170" t="b">
        <f>IF(ISBLANK(GroupMember[[#This Row],[1. Identifiant interne d’exploitation agricole*]]),"",IF(ISERROR(MATCH(GroupMember[[#This Row],[1. Identifiant interne d’exploitation agricole*]],CertifiedCrop[1. Identifiant interne d’exploitation agricole*],0)),FALSE,TRUE))</f>
        <v>1</v>
      </c>
      <c r="AE674" s="170" t="b">
        <f>IF(ISBLANK(GroupMember[[#This Row],[1. Identifiant interne d’exploitation agricole*]]),"",IF(ISERROR(MATCH(GroupMember[[#This Row],[1. Identifiant interne d’exploitation agricole*]],FarmUnit[1. Identifiant interne d’exploitation agricole*],0)),FALSE,TRUE))</f>
        <v>1</v>
      </c>
      <c r="AF674" s="11" t="str">
        <f t="shared" si="40"/>
        <v>DROH  MAURICE</v>
      </c>
      <c r="AG674" s="171" t="str">
        <f t="shared" si="41"/>
        <v>3/9/2021</v>
      </c>
      <c r="AH674" s="59">
        <f t="shared" si="43"/>
        <v>3</v>
      </c>
      <c r="AI674" s="57">
        <f t="shared" si="42"/>
        <v>0</v>
      </c>
    </row>
    <row r="675" spans="1:35" ht="13.5" x14ac:dyDescent="0.25">
      <c r="A675" s="160" t="s">
        <v>2728</v>
      </c>
      <c r="B675" s="160" t="s">
        <v>667</v>
      </c>
      <c r="C675" s="160" t="s">
        <v>2728</v>
      </c>
      <c r="D675" s="160" t="s">
        <v>2696</v>
      </c>
      <c r="E675" s="160" t="s">
        <v>669</v>
      </c>
      <c r="F675" s="160" t="s">
        <v>670</v>
      </c>
      <c r="G675" s="160" t="s">
        <v>671</v>
      </c>
      <c r="H675" s="161">
        <v>3</v>
      </c>
      <c r="I675" s="160" t="s">
        <v>3365</v>
      </c>
      <c r="J675" s="160">
        <v>1</v>
      </c>
      <c r="K675" s="161">
        <v>2021</v>
      </c>
      <c r="L675" s="169" t="s">
        <v>845</v>
      </c>
      <c r="M675" s="169" t="s">
        <v>1747</v>
      </c>
      <c r="N675" s="162" t="s">
        <v>2729</v>
      </c>
      <c r="O675" s="160" t="s">
        <v>667</v>
      </c>
      <c r="P675" s="160" t="s">
        <v>675</v>
      </c>
      <c r="Q675" s="163">
        <v>25659</v>
      </c>
      <c r="R675" s="160">
        <v>3</v>
      </c>
      <c r="S675" s="169"/>
      <c r="T675" s="169"/>
      <c r="U675" s="160"/>
      <c r="V675" s="160"/>
      <c r="W675" s="160"/>
      <c r="X675" s="161">
        <v>0</v>
      </c>
      <c r="Y675" s="161">
        <v>0</v>
      </c>
      <c r="Z675" s="164" t="s">
        <v>2698</v>
      </c>
      <c r="AA675" s="165">
        <v>2021</v>
      </c>
      <c r="AB675" s="165">
        <v>9</v>
      </c>
      <c r="AC675" s="165">
        <v>4</v>
      </c>
      <c r="AD675" s="170" t="b">
        <f>IF(ISBLANK(GroupMember[[#This Row],[1. Identifiant interne d’exploitation agricole*]]),"",IF(ISERROR(MATCH(GroupMember[[#This Row],[1. Identifiant interne d’exploitation agricole*]],CertifiedCrop[1. Identifiant interne d’exploitation agricole*],0)),FALSE,TRUE))</f>
        <v>1</v>
      </c>
      <c r="AE675" s="170" t="b">
        <f>IF(ISBLANK(GroupMember[[#This Row],[1. Identifiant interne d’exploitation agricole*]]),"",IF(ISERROR(MATCH(GroupMember[[#This Row],[1. Identifiant interne d’exploitation agricole*]],FarmUnit[1. Identifiant interne d’exploitation agricole*],0)),FALSE,TRUE))</f>
        <v>1</v>
      </c>
      <c r="AF675" s="11" t="str">
        <f t="shared" si="40"/>
        <v>TIA  ROBERT</v>
      </c>
      <c r="AG675" s="171" t="str">
        <f t="shared" si="41"/>
        <v>4/9/2021</v>
      </c>
      <c r="AH675" s="59">
        <f t="shared" si="43"/>
        <v>4</v>
      </c>
      <c r="AI675" s="57">
        <f t="shared" si="42"/>
        <v>0</v>
      </c>
    </row>
    <row r="676" spans="1:35" ht="13.5" x14ac:dyDescent="0.25">
      <c r="A676" s="160" t="s">
        <v>2730</v>
      </c>
      <c r="B676" s="160" t="s">
        <v>667</v>
      </c>
      <c r="C676" s="160" t="s">
        <v>2730</v>
      </c>
      <c r="D676" s="160" t="s">
        <v>2696</v>
      </c>
      <c r="E676" s="160" t="s">
        <v>669</v>
      </c>
      <c r="F676" s="160" t="s">
        <v>670</v>
      </c>
      <c r="G676" s="160" t="s">
        <v>671</v>
      </c>
      <c r="H676" s="161">
        <v>7</v>
      </c>
      <c r="I676" s="160" t="s">
        <v>3365</v>
      </c>
      <c r="J676" s="160">
        <v>1</v>
      </c>
      <c r="K676" s="161">
        <v>2021</v>
      </c>
      <c r="L676" s="169" t="s">
        <v>2731</v>
      </c>
      <c r="M676" s="169" t="s">
        <v>2732</v>
      </c>
      <c r="N676" s="162" t="s">
        <v>667</v>
      </c>
      <c r="O676" s="160" t="s">
        <v>2733</v>
      </c>
      <c r="P676" s="160" t="s">
        <v>675</v>
      </c>
      <c r="Q676" s="163">
        <v>28491</v>
      </c>
      <c r="R676" s="160">
        <v>6</v>
      </c>
      <c r="S676" s="169"/>
      <c r="T676" s="169"/>
      <c r="U676" s="160"/>
      <c r="V676" s="160"/>
      <c r="W676" s="160"/>
      <c r="X676" s="161">
        <v>0</v>
      </c>
      <c r="Y676" s="161">
        <v>0</v>
      </c>
      <c r="Z676" s="164" t="s">
        <v>2698</v>
      </c>
      <c r="AA676" s="165">
        <v>2021</v>
      </c>
      <c r="AB676" s="165">
        <v>9</v>
      </c>
      <c r="AC676" s="165">
        <v>4</v>
      </c>
      <c r="AD676" s="170" t="b">
        <f>IF(ISBLANK(GroupMember[[#This Row],[1. Identifiant interne d’exploitation agricole*]]),"",IF(ISERROR(MATCH(GroupMember[[#This Row],[1. Identifiant interne d’exploitation agricole*]],CertifiedCrop[1. Identifiant interne d’exploitation agricole*],0)),FALSE,TRUE))</f>
        <v>1</v>
      </c>
      <c r="AE676" s="170" t="b">
        <f>IF(ISBLANK(GroupMember[[#This Row],[1. Identifiant interne d’exploitation agricole*]]),"",IF(ISERROR(MATCH(GroupMember[[#This Row],[1. Identifiant interne d’exploitation agricole*]],FarmUnit[1. Identifiant interne d’exploitation agricole*],0)),FALSE,TRUE))</f>
        <v>1</v>
      </c>
      <c r="AF676" s="11" t="str">
        <f t="shared" si="40"/>
        <v>BAZIE  BEGADOU</v>
      </c>
      <c r="AG676" s="171" t="str">
        <f t="shared" si="41"/>
        <v>4/9/2021</v>
      </c>
      <c r="AH676" s="59">
        <f t="shared" si="43"/>
        <v>4</v>
      </c>
      <c r="AI676" s="57">
        <f t="shared" si="42"/>
        <v>0</v>
      </c>
    </row>
    <row r="677" spans="1:35" ht="13.5" x14ac:dyDescent="0.25">
      <c r="A677" s="160" t="s">
        <v>2734</v>
      </c>
      <c r="B677" s="160" t="s">
        <v>667</v>
      </c>
      <c r="C677" s="160" t="s">
        <v>2734</v>
      </c>
      <c r="D677" s="160" t="s">
        <v>2696</v>
      </c>
      <c r="E677" s="160" t="s">
        <v>669</v>
      </c>
      <c r="F677" s="160" t="s">
        <v>670</v>
      </c>
      <c r="G677" s="160" t="s">
        <v>671</v>
      </c>
      <c r="H677" s="161">
        <v>3</v>
      </c>
      <c r="I677" s="160" t="s">
        <v>3365</v>
      </c>
      <c r="J677" s="160">
        <v>1</v>
      </c>
      <c r="K677" s="161">
        <v>2021</v>
      </c>
      <c r="L677" s="169" t="s">
        <v>2735</v>
      </c>
      <c r="M677" s="169" t="s">
        <v>1083</v>
      </c>
      <c r="N677" s="162" t="s">
        <v>2736</v>
      </c>
      <c r="O677" s="160" t="s">
        <v>667</v>
      </c>
      <c r="P677" s="160" t="s">
        <v>675</v>
      </c>
      <c r="Q677" s="163">
        <v>26299</v>
      </c>
      <c r="R677" s="160">
        <v>2</v>
      </c>
      <c r="S677" s="169"/>
      <c r="T677" s="169"/>
      <c r="U677" s="160"/>
      <c r="V677" s="160"/>
      <c r="W677" s="160"/>
      <c r="X677" s="161">
        <v>0</v>
      </c>
      <c r="Y677" s="161">
        <v>0</v>
      </c>
      <c r="Z677" s="164" t="s">
        <v>2698</v>
      </c>
      <c r="AA677" s="165">
        <v>2021</v>
      </c>
      <c r="AB677" s="165">
        <v>9</v>
      </c>
      <c r="AC677" s="165">
        <v>4</v>
      </c>
      <c r="AD677" s="170" t="b">
        <f>IF(ISBLANK(GroupMember[[#This Row],[1. Identifiant interne d’exploitation agricole*]]),"",IF(ISERROR(MATCH(GroupMember[[#This Row],[1. Identifiant interne d’exploitation agricole*]],CertifiedCrop[1. Identifiant interne d’exploitation agricole*],0)),FALSE,TRUE))</f>
        <v>1</v>
      </c>
      <c r="AE677" s="170" t="b">
        <f>IF(ISBLANK(GroupMember[[#This Row],[1. Identifiant interne d’exploitation agricole*]]),"",IF(ISERROR(MATCH(GroupMember[[#This Row],[1. Identifiant interne d’exploitation agricole*]],FarmUnit[1. Identifiant interne d’exploitation agricole*],0)),FALSE,TRUE))</f>
        <v>1</v>
      </c>
      <c r="AF677" s="11" t="str">
        <f t="shared" si="40"/>
        <v>LOU MONSIA</v>
      </c>
      <c r="AG677" s="171" t="str">
        <f t="shared" si="41"/>
        <v>4/9/2021</v>
      </c>
      <c r="AH677" s="59">
        <f t="shared" si="43"/>
        <v>4</v>
      </c>
      <c r="AI677" s="57">
        <f t="shared" si="42"/>
        <v>0</v>
      </c>
    </row>
    <row r="678" spans="1:35" ht="13.5" x14ac:dyDescent="0.25">
      <c r="A678" s="160" t="s">
        <v>2737</v>
      </c>
      <c r="B678" s="160" t="s">
        <v>667</v>
      </c>
      <c r="C678" s="160" t="s">
        <v>2737</v>
      </c>
      <c r="D678" s="160" t="s">
        <v>2696</v>
      </c>
      <c r="E678" s="160" t="s">
        <v>669</v>
      </c>
      <c r="F678" s="160" t="s">
        <v>670</v>
      </c>
      <c r="G678" s="160" t="s">
        <v>671</v>
      </c>
      <c r="H678" s="161">
        <v>7</v>
      </c>
      <c r="I678" s="160" t="s">
        <v>3365</v>
      </c>
      <c r="J678" s="160">
        <v>1</v>
      </c>
      <c r="K678" s="161">
        <v>2021</v>
      </c>
      <c r="L678" s="169" t="s">
        <v>2738</v>
      </c>
      <c r="M678" s="169" t="s">
        <v>2739</v>
      </c>
      <c r="N678" s="162" t="s">
        <v>667</v>
      </c>
      <c r="O678" s="160" t="s">
        <v>667</v>
      </c>
      <c r="P678" s="160" t="s">
        <v>675</v>
      </c>
      <c r="Q678" s="163">
        <v>28126</v>
      </c>
      <c r="R678" s="160">
        <v>3</v>
      </c>
      <c r="S678" s="169"/>
      <c r="T678" s="169"/>
      <c r="U678" s="160"/>
      <c r="V678" s="160"/>
      <c r="W678" s="160"/>
      <c r="X678" s="161">
        <v>0</v>
      </c>
      <c r="Y678" s="161">
        <v>0</v>
      </c>
      <c r="Z678" s="164" t="s">
        <v>2698</v>
      </c>
      <c r="AA678" s="165">
        <v>2021</v>
      </c>
      <c r="AB678" s="165">
        <v>9</v>
      </c>
      <c r="AC678" s="165">
        <v>5</v>
      </c>
      <c r="AD678" s="170" t="b">
        <f>IF(ISBLANK(GroupMember[[#This Row],[1. Identifiant interne d’exploitation agricole*]]),"",IF(ISERROR(MATCH(GroupMember[[#This Row],[1. Identifiant interne d’exploitation agricole*]],CertifiedCrop[1. Identifiant interne d’exploitation agricole*],0)),FALSE,TRUE))</f>
        <v>1</v>
      </c>
      <c r="AE678" s="170" t="b">
        <f>IF(ISBLANK(GroupMember[[#This Row],[1. Identifiant interne d’exploitation agricole*]]),"",IF(ISERROR(MATCH(GroupMember[[#This Row],[1. Identifiant interne d’exploitation agricole*]],FarmUnit[1. Identifiant interne d’exploitation agricole*],0)),FALSE,TRUE))</f>
        <v>1</v>
      </c>
      <c r="AF678" s="11" t="str">
        <f t="shared" si="40"/>
        <v>DAN  YAKE ANATOLE</v>
      </c>
      <c r="AG678" s="171" t="str">
        <f t="shared" si="41"/>
        <v>5/9/2021</v>
      </c>
      <c r="AH678" s="59">
        <f t="shared" si="43"/>
        <v>5</v>
      </c>
      <c r="AI678" s="57">
        <f t="shared" si="42"/>
        <v>0</v>
      </c>
    </row>
    <row r="679" spans="1:35" ht="13.5" x14ac:dyDescent="0.25">
      <c r="A679" s="160" t="s">
        <v>2740</v>
      </c>
      <c r="B679" s="160" t="s">
        <v>667</v>
      </c>
      <c r="C679" s="160" t="s">
        <v>2740</v>
      </c>
      <c r="D679" s="160" t="s">
        <v>2696</v>
      </c>
      <c r="E679" s="160" t="s">
        <v>669</v>
      </c>
      <c r="F679" s="160" t="s">
        <v>670</v>
      </c>
      <c r="G679" s="160" t="s">
        <v>671</v>
      </c>
      <c r="H679" s="161">
        <v>5</v>
      </c>
      <c r="I679" s="160" t="s">
        <v>3365</v>
      </c>
      <c r="J679" s="160">
        <v>1</v>
      </c>
      <c r="K679" s="161">
        <v>2021</v>
      </c>
      <c r="L679" s="169" t="s">
        <v>689</v>
      </c>
      <c r="M679" s="169" t="s">
        <v>2741</v>
      </c>
      <c r="N679" s="162" t="s">
        <v>2742</v>
      </c>
      <c r="O679" s="160" t="s">
        <v>667</v>
      </c>
      <c r="P679" s="160" t="s">
        <v>675</v>
      </c>
      <c r="Q679" s="163">
        <v>35796</v>
      </c>
      <c r="R679" s="160">
        <v>4</v>
      </c>
      <c r="S679" s="169"/>
      <c r="T679" s="169"/>
      <c r="U679" s="160"/>
      <c r="V679" s="160"/>
      <c r="W679" s="160"/>
      <c r="X679" s="161">
        <v>0</v>
      </c>
      <c r="Y679" s="161">
        <v>0</v>
      </c>
      <c r="Z679" s="164" t="s">
        <v>2698</v>
      </c>
      <c r="AA679" s="165">
        <v>2021</v>
      </c>
      <c r="AB679" s="165">
        <v>9</v>
      </c>
      <c r="AC679" s="165">
        <v>5</v>
      </c>
      <c r="AD679" s="170" t="b">
        <f>IF(ISBLANK(GroupMember[[#This Row],[1. Identifiant interne d’exploitation agricole*]]),"",IF(ISERROR(MATCH(GroupMember[[#This Row],[1. Identifiant interne d’exploitation agricole*]],CertifiedCrop[1. Identifiant interne d’exploitation agricole*],0)),FALSE,TRUE))</f>
        <v>1</v>
      </c>
      <c r="AE679" s="170" t="b">
        <f>IF(ISBLANK(GroupMember[[#This Row],[1. Identifiant interne d’exploitation agricole*]]),"",IF(ISERROR(MATCH(GroupMember[[#This Row],[1. Identifiant interne d’exploitation agricole*]],FarmUnit[1. Identifiant interne d’exploitation agricole*],0)),FALSE,TRUE))</f>
        <v>1</v>
      </c>
      <c r="AF679" s="11" t="str">
        <f t="shared" si="40"/>
        <v>DIOMANDE  SINGO ANTOINE</v>
      </c>
      <c r="AG679" s="171" t="str">
        <f t="shared" si="41"/>
        <v>5/9/2021</v>
      </c>
      <c r="AH679" s="59">
        <f t="shared" si="43"/>
        <v>5</v>
      </c>
      <c r="AI679" s="57">
        <f t="shared" si="42"/>
        <v>0</v>
      </c>
    </row>
    <row r="680" spans="1:35" ht="13.5" x14ac:dyDescent="0.25">
      <c r="A680" s="160" t="s">
        <v>2743</v>
      </c>
      <c r="B680" s="160" t="s">
        <v>667</v>
      </c>
      <c r="C680" s="160" t="s">
        <v>2743</v>
      </c>
      <c r="D680" s="160" t="s">
        <v>2696</v>
      </c>
      <c r="E680" s="160" t="s">
        <v>669</v>
      </c>
      <c r="F680" s="160" t="s">
        <v>670</v>
      </c>
      <c r="G680" s="160" t="s">
        <v>671</v>
      </c>
      <c r="H680" s="161">
        <v>4</v>
      </c>
      <c r="I680" s="160" t="s">
        <v>3365</v>
      </c>
      <c r="J680" s="160">
        <v>1</v>
      </c>
      <c r="K680" s="161">
        <v>2021</v>
      </c>
      <c r="L680" s="169" t="s">
        <v>1095</v>
      </c>
      <c r="M680" s="169" t="s">
        <v>2744</v>
      </c>
      <c r="N680" s="162" t="s">
        <v>667</v>
      </c>
      <c r="O680" s="160" t="s">
        <v>667</v>
      </c>
      <c r="P680" s="160" t="s">
        <v>675</v>
      </c>
      <c r="Q680" s="163">
        <v>28915</v>
      </c>
      <c r="R680" s="160">
        <v>4</v>
      </c>
      <c r="S680" s="169"/>
      <c r="T680" s="169"/>
      <c r="U680" s="160"/>
      <c r="V680" s="160"/>
      <c r="W680" s="160"/>
      <c r="X680" s="161">
        <v>0</v>
      </c>
      <c r="Y680" s="161">
        <v>0</v>
      </c>
      <c r="Z680" s="164" t="s">
        <v>2698</v>
      </c>
      <c r="AA680" s="165">
        <v>2021</v>
      </c>
      <c r="AB680" s="165">
        <v>9</v>
      </c>
      <c r="AC680" s="165">
        <v>9</v>
      </c>
      <c r="AD680" s="170" t="b">
        <f>IF(ISBLANK(GroupMember[[#This Row],[1. Identifiant interne d’exploitation agricole*]]),"",IF(ISERROR(MATCH(GroupMember[[#This Row],[1. Identifiant interne d’exploitation agricole*]],CertifiedCrop[1. Identifiant interne d’exploitation agricole*],0)),FALSE,TRUE))</f>
        <v>1</v>
      </c>
      <c r="AE680" s="170" t="b">
        <f>IF(ISBLANK(GroupMember[[#This Row],[1. Identifiant interne d’exploitation agricole*]]),"",IF(ISERROR(MATCH(GroupMember[[#This Row],[1. Identifiant interne d’exploitation agricole*]],FarmUnit[1. Identifiant interne d’exploitation agricole*],0)),FALSE,TRUE))</f>
        <v>1</v>
      </c>
      <c r="AF680" s="11" t="str">
        <f t="shared" si="40"/>
        <v>DELY SINGO FULGENCE</v>
      </c>
      <c r="AG680" s="171" t="str">
        <f t="shared" si="41"/>
        <v>9/9/2021</v>
      </c>
      <c r="AH680" s="59">
        <f t="shared" si="43"/>
        <v>3</v>
      </c>
      <c r="AI680" s="57">
        <f t="shared" si="42"/>
        <v>0</v>
      </c>
    </row>
    <row r="681" spans="1:35" ht="13.5" x14ac:dyDescent="0.25">
      <c r="A681" s="160" t="s">
        <v>2745</v>
      </c>
      <c r="B681" s="160" t="s">
        <v>667</v>
      </c>
      <c r="C681" s="160" t="s">
        <v>2745</v>
      </c>
      <c r="D681" s="160" t="s">
        <v>2696</v>
      </c>
      <c r="E681" s="160" t="s">
        <v>669</v>
      </c>
      <c r="F681" s="160" t="s">
        <v>670</v>
      </c>
      <c r="G681" s="160" t="s">
        <v>671</v>
      </c>
      <c r="H681" s="161">
        <v>3</v>
      </c>
      <c r="I681" s="160" t="s">
        <v>3365</v>
      </c>
      <c r="J681" s="160">
        <v>1</v>
      </c>
      <c r="K681" s="161">
        <v>2021</v>
      </c>
      <c r="L681" s="169" t="s">
        <v>1495</v>
      </c>
      <c r="M681" s="169" t="s">
        <v>2746</v>
      </c>
      <c r="N681" s="162" t="s">
        <v>2747</v>
      </c>
      <c r="O681" s="160" t="s">
        <v>2748</v>
      </c>
      <c r="P681" s="160" t="s">
        <v>675</v>
      </c>
      <c r="Q681" s="163">
        <v>25569</v>
      </c>
      <c r="R681" s="160">
        <v>2</v>
      </c>
      <c r="S681" s="169"/>
      <c r="T681" s="169"/>
      <c r="U681" s="160"/>
      <c r="V681" s="160"/>
      <c r="W681" s="160"/>
      <c r="X681" s="161">
        <v>0</v>
      </c>
      <c r="Y681" s="161">
        <v>0</v>
      </c>
      <c r="Z681" s="164" t="s">
        <v>2698</v>
      </c>
      <c r="AA681" s="165">
        <v>2021</v>
      </c>
      <c r="AB681" s="165">
        <v>9</v>
      </c>
      <c r="AC681" s="165">
        <v>6</v>
      </c>
      <c r="AD681" s="170" t="b">
        <f>IF(ISBLANK(GroupMember[[#This Row],[1. Identifiant interne d’exploitation agricole*]]),"",IF(ISERROR(MATCH(GroupMember[[#This Row],[1. Identifiant interne d’exploitation agricole*]],CertifiedCrop[1. Identifiant interne d’exploitation agricole*],0)),FALSE,TRUE))</f>
        <v>1</v>
      </c>
      <c r="AE681" s="170" t="b">
        <f>IF(ISBLANK(GroupMember[[#This Row],[1. Identifiant interne d’exploitation agricole*]]),"",IF(ISERROR(MATCH(GroupMember[[#This Row],[1. Identifiant interne d’exploitation agricole*]],FarmUnit[1. Identifiant interne d’exploitation agricole*],0)),FALSE,TRUE))</f>
        <v>1</v>
      </c>
      <c r="AF681" s="11" t="str">
        <f t="shared" si="40"/>
        <v>KOSSA ZNGBE CHARLES</v>
      </c>
      <c r="AG681" s="171" t="str">
        <f t="shared" si="41"/>
        <v>6/9/2021</v>
      </c>
      <c r="AH681" s="59">
        <f t="shared" si="43"/>
        <v>5</v>
      </c>
      <c r="AI681" s="57">
        <f t="shared" si="42"/>
        <v>0</v>
      </c>
    </row>
    <row r="682" spans="1:35" ht="13.5" x14ac:dyDescent="0.25">
      <c r="A682" s="160" t="s">
        <v>2749</v>
      </c>
      <c r="B682" s="160" t="s">
        <v>667</v>
      </c>
      <c r="C682" s="160" t="s">
        <v>2749</v>
      </c>
      <c r="D682" s="160" t="s">
        <v>2696</v>
      </c>
      <c r="E682" s="160" t="s">
        <v>669</v>
      </c>
      <c r="F682" s="160" t="s">
        <v>670</v>
      </c>
      <c r="G682" s="160" t="s">
        <v>671</v>
      </c>
      <c r="H682" s="161">
        <v>3</v>
      </c>
      <c r="I682" s="160" t="s">
        <v>3365</v>
      </c>
      <c r="J682" s="160">
        <v>1</v>
      </c>
      <c r="K682" s="161">
        <v>2021</v>
      </c>
      <c r="L682" s="169" t="s">
        <v>689</v>
      </c>
      <c r="M682" s="169" t="s">
        <v>2750</v>
      </c>
      <c r="N682" s="162" t="s">
        <v>2751</v>
      </c>
      <c r="O682" s="160" t="s">
        <v>2752</v>
      </c>
      <c r="P682" s="160" t="s">
        <v>675</v>
      </c>
      <c r="Q682" s="163">
        <v>27575</v>
      </c>
      <c r="R682" s="160">
        <v>3</v>
      </c>
      <c r="S682" s="169"/>
      <c r="T682" s="169"/>
      <c r="U682" s="160"/>
      <c r="V682" s="160"/>
      <c r="W682" s="160"/>
      <c r="X682" s="161">
        <v>0</v>
      </c>
      <c r="Y682" s="161">
        <v>0</v>
      </c>
      <c r="Z682" s="164" t="s">
        <v>2698</v>
      </c>
      <c r="AA682" s="165">
        <v>2021</v>
      </c>
      <c r="AB682" s="165">
        <v>9</v>
      </c>
      <c r="AC682" s="165">
        <v>6</v>
      </c>
      <c r="AD682" s="170" t="b">
        <f>IF(ISBLANK(GroupMember[[#This Row],[1. Identifiant interne d’exploitation agricole*]]),"",IF(ISERROR(MATCH(GroupMember[[#This Row],[1. Identifiant interne d’exploitation agricole*]],CertifiedCrop[1. Identifiant interne d’exploitation agricole*],0)),FALSE,TRUE))</f>
        <v>1</v>
      </c>
      <c r="AE682" s="170" t="b">
        <f>IF(ISBLANK(GroupMember[[#This Row],[1. Identifiant interne d’exploitation agricole*]]),"",IF(ISERROR(MATCH(GroupMember[[#This Row],[1. Identifiant interne d’exploitation agricole*]],FarmUnit[1. Identifiant interne d’exploitation agricole*],0)),FALSE,TRUE))</f>
        <v>1</v>
      </c>
      <c r="AF682" s="11" t="str">
        <f t="shared" si="40"/>
        <v>DIOMANDE  GUE NOE</v>
      </c>
      <c r="AG682" s="171" t="str">
        <f t="shared" si="41"/>
        <v>6/9/2021</v>
      </c>
      <c r="AH682" s="59">
        <f t="shared" si="43"/>
        <v>5</v>
      </c>
      <c r="AI682" s="57">
        <f t="shared" si="42"/>
        <v>0</v>
      </c>
    </row>
    <row r="683" spans="1:35" ht="13.5" x14ac:dyDescent="0.25">
      <c r="A683" s="160" t="s">
        <v>2753</v>
      </c>
      <c r="B683" s="160" t="s">
        <v>667</v>
      </c>
      <c r="C683" s="160" t="s">
        <v>2753</v>
      </c>
      <c r="D683" s="160" t="s">
        <v>2696</v>
      </c>
      <c r="E683" s="160" t="s">
        <v>669</v>
      </c>
      <c r="F683" s="160" t="s">
        <v>670</v>
      </c>
      <c r="G683" s="160" t="s">
        <v>671</v>
      </c>
      <c r="H683" s="161">
        <v>5</v>
      </c>
      <c r="I683" s="160" t="s">
        <v>3365</v>
      </c>
      <c r="J683" s="160">
        <v>1</v>
      </c>
      <c r="K683" s="161">
        <v>2021</v>
      </c>
      <c r="L683" s="169" t="s">
        <v>856</v>
      </c>
      <c r="M683" s="169" t="s">
        <v>1406</v>
      </c>
      <c r="N683" s="162" t="s">
        <v>667</v>
      </c>
      <c r="O683" s="160" t="s">
        <v>667</v>
      </c>
      <c r="P683" s="160" t="s">
        <v>675</v>
      </c>
      <c r="Q683" s="163">
        <v>36000</v>
      </c>
      <c r="R683" s="160">
        <v>1</v>
      </c>
      <c r="S683" s="169"/>
      <c r="T683" s="169"/>
      <c r="U683" s="160"/>
      <c r="V683" s="160"/>
      <c r="W683" s="160"/>
      <c r="X683" s="161">
        <v>0</v>
      </c>
      <c r="Y683" s="161">
        <v>0</v>
      </c>
      <c r="Z683" s="164" t="s">
        <v>2698</v>
      </c>
      <c r="AA683" s="165">
        <v>2021</v>
      </c>
      <c r="AB683" s="165">
        <v>9</v>
      </c>
      <c r="AC683" s="165">
        <v>6</v>
      </c>
      <c r="AD683" s="170" t="b">
        <f>IF(ISBLANK(GroupMember[[#This Row],[1. Identifiant interne d’exploitation agricole*]]),"",IF(ISERROR(MATCH(GroupMember[[#This Row],[1. Identifiant interne d’exploitation agricole*]],CertifiedCrop[1. Identifiant interne d’exploitation agricole*],0)),FALSE,TRUE))</f>
        <v>1</v>
      </c>
      <c r="AE683" s="170" t="b">
        <f>IF(ISBLANK(GroupMember[[#This Row],[1. Identifiant interne d’exploitation agricole*]]),"",IF(ISERROR(MATCH(GroupMember[[#This Row],[1. Identifiant interne d’exploitation agricole*]],FarmUnit[1. Identifiant interne d’exploitation agricole*],0)),FALSE,TRUE))</f>
        <v>1</v>
      </c>
      <c r="AF683" s="11" t="str">
        <f t="shared" si="40"/>
        <v>GBONGUE PASCAL</v>
      </c>
      <c r="AG683" s="171" t="str">
        <f t="shared" si="41"/>
        <v>6/9/2021</v>
      </c>
      <c r="AH683" s="59">
        <f t="shared" si="43"/>
        <v>5</v>
      </c>
      <c r="AI683" s="57">
        <f t="shared" si="42"/>
        <v>0</v>
      </c>
    </row>
    <row r="684" spans="1:35" ht="13.5" x14ac:dyDescent="0.25">
      <c r="A684" s="160" t="s">
        <v>2754</v>
      </c>
      <c r="B684" s="160" t="s">
        <v>667</v>
      </c>
      <c r="C684" s="160" t="s">
        <v>2754</v>
      </c>
      <c r="D684" s="160" t="s">
        <v>2755</v>
      </c>
      <c r="E684" s="160" t="s">
        <v>669</v>
      </c>
      <c r="F684" s="160" t="s">
        <v>670</v>
      </c>
      <c r="G684" s="160" t="s">
        <v>671</v>
      </c>
      <c r="H684" s="161">
        <v>7</v>
      </c>
      <c r="I684" s="160" t="s">
        <v>3365</v>
      </c>
      <c r="J684" s="160">
        <v>1</v>
      </c>
      <c r="K684" s="161">
        <v>2021</v>
      </c>
      <c r="L684" s="169" t="s">
        <v>845</v>
      </c>
      <c r="M684" s="169" t="s">
        <v>730</v>
      </c>
      <c r="N684" s="162" t="s">
        <v>667</v>
      </c>
      <c r="O684" s="160" t="s">
        <v>667</v>
      </c>
      <c r="P684" s="160" t="s">
        <v>675</v>
      </c>
      <c r="Q684" s="163">
        <v>25569</v>
      </c>
      <c r="R684" s="160">
        <v>3</v>
      </c>
      <c r="S684" s="169"/>
      <c r="T684" s="169"/>
      <c r="U684" s="160"/>
      <c r="V684" s="160"/>
      <c r="W684" s="160"/>
      <c r="X684" s="161">
        <v>0</v>
      </c>
      <c r="Y684" s="161">
        <v>0</v>
      </c>
      <c r="Z684" s="164" t="s">
        <v>2698</v>
      </c>
      <c r="AA684" s="165">
        <v>2021</v>
      </c>
      <c r="AB684" s="165">
        <v>9</v>
      </c>
      <c r="AC684" s="165">
        <v>6</v>
      </c>
      <c r="AD684" s="170" t="b">
        <f>IF(ISBLANK(GroupMember[[#This Row],[1. Identifiant interne d’exploitation agricole*]]),"",IF(ISERROR(MATCH(GroupMember[[#This Row],[1. Identifiant interne d’exploitation agricole*]],CertifiedCrop[1. Identifiant interne d’exploitation agricole*],0)),FALSE,TRUE))</f>
        <v>1</v>
      </c>
      <c r="AE684" s="170" t="b">
        <f>IF(ISBLANK(GroupMember[[#This Row],[1. Identifiant interne d’exploitation agricole*]]),"",IF(ISERROR(MATCH(GroupMember[[#This Row],[1. Identifiant interne d’exploitation agricole*]],FarmUnit[1. Identifiant interne d’exploitation agricole*],0)),FALSE,TRUE))</f>
        <v>1</v>
      </c>
      <c r="AF684" s="11" t="str">
        <f t="shared" si="40"/>
        <v>TIA  DROH</v>
      </c>
      <c r="AG684" s="171" t="str">
        <f t="shared" si="41"/>
        <v>6/9/2021</v>
      </c>
      <c r="AH684" s="59">
        <f t="shared" si="43"/>
        <v>5</v>
      </c>
      <c r="AI684" s="57">
        <f t="shared" si="42"/>
        <v>0</v>
      </c>
    </row>
    <row r="685" spans="1:35" ht="13.5" x14ac:dyDescent="0.25">
      <c r="A685" s="160" t="s">
        <v>2756</v>
      </c>
      <c r="B685" s="160" t="s">
        <v>667</v>
      </c>
      <c r="C685" s="160" t="s">
        <v>2756</v>
      </c>
      <c r="D685" s="160" t="s">
        <v>2696</v>
      </c>
      <c r="E685" s="160" t="s">
        <v>669</v>
      </c>
      <c r="F685" s="160" t="s">
        <v>670</v>
      </c>
      <c r="G685" s="160" t="s">
        <v>671</v>
      </c>
      <c r="H685" s="161">
        <v>3</v>
      </c>
      <c r="I685" s="160" t="s">
        <v>3365</v>
      </c>
      <c r="J685" s="160">
        <v>1</v>
      </c>
      <c r="K685" s="161">
        <v>2021</v>
      </c>
      <c r="L685" s="169" t="s">
        <v>856</v>
      </c>
      <c r="M685" s="169" t="s">
        <v>1018</v>
      </c>
      <c r="N685" s="162" t="s">
        <v>2757</v>
      </c>
      <c r="O685" s="160" t="s">
        <v>2758</v>
      </c>
      <c r="P685" s="160" t="s">
        <v>675</v>
      </c>
      <c r="Q685" s="163">
        <v>26537</v>
      </c>
      <c r="R685" s="160">
        <v>8</v>
      </c>
      <c r="S685" s="169"/>
      <c r="T685" s="169"/>
      <c r="U685" s="160"/>
      <c r="V685" s="160"/>
      <c r="W685" s="160"/>
      <c r="X685" s="161">
        <v>0</v>
      </c>
      <c r="Y685" s="161">
        <v>0</v>
      </c>
      <c r="Z685" s="164" t="s">
        <v>2698</v>
      </c>
      <c r="AA685" s="165">
        <v>2021</v>
      </c>
      <c r="AB685" s="165">
        <v>10</v>
      </c>
      <c r="AC685" s="165">
        <v>26</v>
      </c>
      <c r="AD685" s="170" t="b">
        <f>IF(ISBLANK(GroupMember[[#This Row],[1. Identifiant interne d’exploitation agricole*]]),"",IF(ISERROR(MATCH(GroupMember[[#This Row],[1. Identifiant interne d’exploitation agricole*]],CertifiedCrop[1. Identifiant interne d’exploitation agricole*],0)),FALSE,TRUE))</f>
        <v>1</v>
      </c>
      <c r="AE685" s="170" t="b">
        <f>IF(ISBLANK(GroupMember[[#This Row],[1. Identifiant interne d’exploitation agricole*]]),"",IF(ISERROR(MATCH(GroupMember[[#This Row],[1. Identifiant interne d’exploitation agricole*]],FarmUnit[1. Identifiant interne d’exploitation agricole*],0)),FALSE,TRUE))</f>
        <v>1</v>
      </c>
      <c r="AF685" s="11" t="str">
        <f t="shared" si="40"/>
        <v>GBONGUE ANDRE</v>
      </c>
      <c r="AG685" s="171" t="str">
        <f t="shared" si="41"/>
        <v>26/10/2021</v>
      </c>
      <c r="AH685" s="59">
        <f t="shared" si="43"/>
        <v>4</v>
      </c>
      <c r="AI685" s="57">
        <f t="shared" si="42"/>
        <v>0</v>
      </c>
    </row>
    <row r="686" spans="1:35" ht="13.5" x14ac:dyDescent="0.25">
      <c r="A686" s="160" t="s">
        <v>2759</v>
      </c>
      <c r="B686" s="160" t="s">
        <v>667</v>
      </c>
      <c r="C686" s="160" t="s">
        <v>2759</v>
      </c>
      <c r="D686" s="160" t="s">
        <v>2696</v>
      </c>
      <c r="E686" s="160" t="s">
        <v>669</v>
      </c>
      <c r="F686" s="160" t="s">
        <v>670</v>
      </c>
      <c r="G686" s="160" t="s">
        <v>671</v>
      </c>
      <c r="H686" s="161">
        <v>8</v>
      </c>
      <c r="I686" s="160" t="s">
        <v>3365</v>
      </c>
      <c r="J686" s="160">
        <v>1</v>
      </c>
      <c r="K686" s="161">
        <v>2021</v>
      </c>
      <c r="L686" s="169" t="s">
        <v>1095</v>
      </c>
      <c r="M686" s="169" t="s">
        <v>2760</v>
      </c>
      <c r="N686" s="162" t="s">
        <v>2761</v>
      </c>
      <c r="O686" s="160" t="s">
        <v>2762</v>
      </c>
      <c r="P686" s="160" t="s">
        <v>675</v>
      </c>
      <c r="Q686" s="163">
        <v>31048</v>
      </c>
      <c r="R686" s="160">
        <v>7</v>
      </c>
      <c r="S686" s="169"/>
      <c r="T686" s="169"/>
      <c r="U686" s="160"/>
      <c r="V686" s="160"/>
      <c r="W686" s="160"/>
      <c r="X686" s="161">
        <v>0</v>
      </c>
      <c r="Y686" s="161">
        <v>0</v>
      </c>
      <c r="Z686" s="164" t="s">
        <v>2698</v>
      </c>
      <c r="AA686" s="165">
        <v>2021</v>
      </c>
      <c r="AB686" s="165">
        <v>9</v>
      </c>
      <c r="AC686" s="165">
        <v>8</v>
      </c>
      <c r="AD686" s="170" t="b">
        <f>IF(ISBLANK(GroupMember[[#This Row],[1. Identifiant interne d’exploitation agricole*]]),"",IF(ISERROR(MATCH(GroupMember[[#This Row],[1. Identifiant interne d’exploitation agricole*]],CertifiedCrop[1. Identifiant interne d’exploitation agricole*],0)),FALSE,TRUE))</f>
        <v>1</v>
      </c>
      <c r="AE686" s="170" t="b">
        <f>IF(ISBLANK(GroupMember[[#This Row],[1. Identifiant interne d’exploitation agricole*]]),"",IF(ISERROR(MATCH(GroupMember[[#This Row],[1. Identifiant interne d’exploitation agricole*]],FarmUnit[1. Identifiant interne d’exploitation agricole*],0)),FALSE,TRUE))</f>
        <v>1</v>
      </c>
      <c r="AF686" s="11" t="str">
        <f t="shared" si="40"/>
        <v>DELY SADIA INNOCENT</v>
      </c>
      <c r="AG686" s="171" t="str">
        <f t="shared" si="41"/>
        <v>8/9/2021</v>
      </c>
      <c r="AH686" s="59">
        <f t="shared" si="43"/>
        <v>4</v>
      </c>
      <c r="AI686" s="57">
        <f t="shared" si="42"/>
        <v>0</v>
      </c>
    </row>
    <row r="687" spans="1:35" ht="13.5" x14ac:dyDescent="0.25">
      <c r="A687" s="160" t="s">
        <v>2763</v>
      </c>
      <c r="B687" s="160" t="s">
        <v>667</v>
      </c>
      <c r="C687" s="160" t="s">
        <v>2763</v>
      </c>
      <c r="D687" s="160" t="s">
        <v>2696</v>
      </c>
      <c r="E687" s="160" t="s">
        <v>669</v>
      </c>
      <c r="F687" s="160" t="s">
        <v>670</v>
      </c>
      <c r="G687" s="160" t="s">
        <v>671</v>
      </c>
      <c r="H687" s="161">
        <v>3</v>
      </c>
      <c r="I687" s="160" t="s">
        <v>3365</v>
      </c>
      <c r="J687" s="160">
        <v>1</v>
      </c>
      <c r="K687" s="161">
        <v>2021</v>
      </c>
      <c r="L687" s="169" t="s">
        <v>932</v>
      </c>
      <c r="M687" s="169" t="s">
        <v>2764</v>
      </c>
      <c r="N687" s="162" t="s">
        <v>667</v>
      </c>
      <c r="O687" s="160" t="s">
        <v>667</v>
      </c>
      <c r="P687" s="160" t="s">
        <v>675</v>
      </c>
      <c r="Q687" s="163">
        <v>31962</v>
      </c>
      <c r="R687" s="160">
        <v>4</v>
      </c>
      <c r="S687" s="169"/>
      <c r="T687" s="169"/>
      <c r="U687" s="160"/>
      <c r="V687" s="160"/>
      <c r="W687" s="160"/>
      <c r="X687" s="161">
        <v>0</v>
      </c>
      <c r="Y687" s="161">
        <v>0</v>
      </c>
      <c r="Z687" s="164" t="s">
        <v>2698</v>
      </c>
      <c r="AA687" s="165">
        <v>2021</v>
      </c>
      <c r="AB687" s="165">
        <v>11</v>
      </c>
      <c r="AC687" s="165">
        <v>4</v>
      </c>
      <c r="AD687" s="170" t="b">
        <f>IF(ISBLANK(GroupMember[[#This Row],[1. Identifiant interne d’exploitation agricole*]]),"",IF(ISERROR(MATCH(GroupMember[[#This Row],[1. Identifiant interne d’exploitation agricole*]],CertifiedCrop[1. Identifiant interne d’exploitation agricole*],0)),FALSE,TRUE))</f>
        <v>1</v>
      </c>
      <c r="AE687" s="170" t="b">
        <f>IF(ISBLANK(GroupMember[[#This Row],[1. Identifiant interne d’exploitation agricole*]]),"",IF(ISERROR(MATCH(GroupMember[[#This Row],[1. Identifiant interne d’exploitation agricole*]],FarmUnit[1. Identifiant interne d’exploitation agricole*],0)),FALSE,TRUE))</f>
        <v>1</v>
      </c>
      <c r="AF687" s="11" t="str">
        <f t="shared" si="40"/>
        <v>KESSE  GOMA JONAS</v>
      </c>
      <c r="AG687" s="171" t="str">
        <f t="shared" si="41"/>
        <v>4/11/2021</v>
      </c>
      <c r="AH687" s="59">
        <f t="shared" si="43"/>
        <v>3</v>
      </c>
      <c r="AI687" s="57">
        <f t="shared" si="42"/>
        <v>0</v>
      </c>
    </row>
    <row r="688" spans="1:35" ht="13.5" x14ac:dyDescent="0.25">
      <c r="A688" s="160" t="s">
        <v>2765</v>
      </c>
      <c r="B688" s="160" t="s">
        <v>667</v>
      </c>
      <c r="C688" s="160" t="s">
        <v>2765</v>
      </c>
      <c r="D688" s="160" t="s">
        <v>2696</v>
      </c>
      <c r="E688" s="160" t="s">
        <v>669</v>
      </c>
      <c r="F688" s="160" t="s">
        <v>670</v>
      </c>
      <c r="G688" s="160" t="s">
        <v>671</v>
      </c>
      <c r="H688" s="161">
        <v>5</v>
      </c>
      <c r="I688" s="160" t="s">
        <v>3365</v>
      </c>
      <c r="J688" s="160">
        <v>1</v>
      </c>
      <c r="K688" s="161">
        <v>2021</v>
      </c>
      <c r="L688" s="169" t="s">
        <v>982</v>
      </c>
      <c r="M688" s="169" t="s">
        <v>2766</v>
      </c>
      <c r="N688" s="162" t="s">
        <v>667</v>
      </c>
      <c r="O688" s="160" t="s">
        <v>667</v>
      </c>
      <c r="P688" s="160" t="s">
        <v>696</v>
      </c>
      <c r="Q688" s="163">
        <v>35217</v>
      </c>
      <c r="R688" s="160">
        <v>8</v>
      </c>
      <c r="S688" s="169"/>
      <c r="T688" s="169"/>
      <c r="U688" s="160"/>
      <c r="V688" s="160"/>
      <c r="W688" s="160"/>
      <c r="X688" s="161">
        <v>0</v>
      </c>
      <c r="Y688" s="161">
        <v>0</v>
      </c>
      <c r="Z688" s="164" t="s">
        <v>2698</v>
      </c>
      <c r="AA688" s="165">
        <v>2021</v>
      </c>
      <c r="AB688" s="165">
        <v>9</v>
      </c>
      <c r="AC688" s="165">
        <v>11</v>
      </c>
      <c r="AD688" s="170" t="b">
        <f>IF(ISBLANK(GroupMember[[#This Row],[1. Identifiant interne d’exploitation agricole*]]),"",IF(ISERROR(MATCH(GroupMember[[#This Row],[1. Identifiant interne d’exploitation agricole*]],CertifiedCrop[1. Identifiant interne d’exploitation agricole*],0)),FALSE,TRUE))</f>
        <v>1</v>
      </c>
      <c r="AE688" s="170" t="b">
        <f>IF(ISBLANK(GroupMember[[#This Row],[1. Identifiant interne d’exploitation agricole*]]),"",IF(ISERROR(MATCH(GroupMember[[#This Row],[1. Identifiant interne d’exploitation agricole*]],FarmUnit[1. Identifiant interne d’exploitation agricole*],0)),FALSE,TRUE))</f>
        <v>1</v>
      </c>
      <c r="AF688" s="11" t="str">
        <f t="shared" si="40"/>
        <v>GONDO SUZANNE</v>
      </c>
      <c r="AG688" s="171" t="str">
        <f t="shared" si="41"/>
        <v>11/9/2021</v>
      </c>
      <c r="AH688" s="59">
        <f t="shared" si="43"/>
        <v>3</v>
      </c>
      <c r="AI688" s="57">
        <f t="shared" si="42"/>
        <v>0</v>
      </c>
    </row>
    <row r="689" spans="1:35" ht="13.5" x14ac:dyDescent="0.25">
      <c r="A689" s="160" t="s">
        <v>2767</v>
      </c>
      <c r="B689" s="160" t="s">
        <v>667</v>
      </c>
      <c r="C689" s="160" t="s">
        <v>2767</v>
      </c>
      <c r="D689" s="160" t="s">
        <v>2696</v>
      </c>
      <c r="E689" s="160" t="s">
        <v>669</v>
      </c>
      <c r="F689" s="160" t="s">
        <v>670</v>
      </c>
      <c r="G689" s="160" t="s">
        <v>671</v>
      </c>
      <c r="H689" s="161">
        <v>2</v>
      </c>
      <c r="I689" s="160" t="s">
        <v>3365</v>
      </c>
      <c r="J689" s="160">
        <v>1</v>
      </c>
      <c r="K689" s="161">
        <v>2021</v>
      </c>
      <c r="L689" s="169" t="s">
        <v>2768</v>
      </c>
      <c r="M689" s="169" t="s">
        <v>2769</v>
      </c>
      <c r="N689" s="162" t="s">
        <v>2770</v>
      </c>
      <c r="O689" s="160" t="s">
        <v>667</v>
      </c>
      <c r="P689" s="160" t="s">
        <v>675</v>
      </c>
      <c r="Q689" s="163">
        <v>29460</v>
      </c>
      <c r="R689" s="160">
        <v>7</v>
      </c>
      <c r="S689" s="169"/>
      <c r="T689" s="169"/>
      <c r="U689" s="160"/>
      <c r="V689" s="160"/>
      <c r="W689" s="160"/>
      <c r="X689" s="161">
        <v>0</v>
      </c>
      <c r="Y689" s="161">
        <v>0</v>
      </c>
      <c r="Z689" s="164" t="s">
        <v>2698</v>
      </c>
      <c r="AA689" s="165">
        <v>2021</v>
      </c>
      <c r="AB689" s="165">
        <v>11</v>
      </c>
      <c r="AC689" s="165">
        <v>5</v>
      </c>
      <c r="AD689" s="170" t="b">
        <f>IF(ISBLANK(GroupMember[[#This Row],[1. Identifiant interne d’exploitation agricole*]]),"",IF(ISERROR(MATCH(GroupMember[[#This Row],[1. Identifiant interne d’exploitation agricole*]],CertifiedCrop[1. Identifiant interne d’exploitation agricole*],0)),FALSE,TRUE))</f>
        <v>1</v>
      </c>
      <c r="AE689" s="170" t="b">
        <f>IF(ISBLANK(GroupMember[[#This Row],[1. Identifiant interne d’exploitation agricole*]]),"",IF(ISERROR(MATCH(GroupMember[[#This Row],[1. Identifiant interne d’exploitation agricole*]],FarmUnit[1. Identifiant interne d’exploitation agricole*],0)),FALSE,TRUE))</f>
        <v>1</v>
      </c>
      <c r="AF689" s="11" t="str">
        <f t="shared" si="40"/>
        <v>GOMA GUE ALAIN</v>
      </c>
      <c r="AG689" s="171" t="str">
        <f t="shared" si="41"/>
        <v>5/11/2021</v>
      </c>
      <c r="AH689" s="59">
        <f t="shared" si="43"/>
        <v>5</v>
      </c>
      <c r="AI689" s="57">
        <f t="shared" si="42"/>
        <v>0</v>
      </c>
    </row>
    <row r="690" spans="1:35" ht="13.5" x14ac:dyDescent="0.25">
      <c r="A690" s="160" t="s">
        <v>2771</v>
      </c>
      <c r="B690" s="160" t="s">
        <v>667</v>
      </c>
      <c r="C690" s="160" t="s">
        <v>2771</v>
      </c>
      <c r="D690" s="160" t="s">
        <v>2696</v>
      </c>
      <c r="E690" s="160" t="s">
        <v>669</v>
      </c>
      <c r="F690" s="160" t="s">
        <v>670</v>
      </c>
      <c r="G690" s="160" t="s">
        <v>671</v>
      </c>
      <c r="H690" s="161">
        <v>5</v>
      </c>
      <c r="I690" s="160" t="s">
        <v>3365</v>
      </c>
      <c r="J690" s="160">
        <v>1</v>
      </c>
      <c r="K690" s="161">
        <v>2021</v>
      </c>
      <c r="L690" s="169" t="s">
        <v>1405</v>
      </c>
      <c r="M690" s="169" t="s">
        <v>2772</v>
      </c>
      <c r="N690" s="162"/>
      <c r="O690" s="160" t="s">
        <v>667</v>
      </c>
      <c r="P690" s="160" t="s">
        <v>675</v>
      </c>
      <c r="Q690" s="163">
        <v>36558</v>
      </c>
      <c r="R690" s="160">
        <v>2</v>
      </c>
      <c r="S690" s="169"/>
      <c r="T690" s="169"/>
      <c r="U690" s="160"/>
      <c r="V690" s="160"/>
      <c r="W690" s="160"/>
      <c r="X690" s="161">
        <v>0</v>
      </c>
      <c r="Y690" s="161">
        <v>0</v>
      </c>
      <c r="Z690" s="164" t="s">
        <v>2698</v>
      </c>
      <c r="AA690" s="165">
        <v>2021</v>
      </c>
      <c r="AB690" s="165">
        <v>10</v>
      </c>
      <c r="AC690" s="165">
        <v>17</v>
      </c>
      <c r="AD690" s="170" t="b">
        <f>IF(ISBLANK(GroupMember[[#This Row],[1. Identifiant interne d’exploitation agricole*]]),"",IF(ISERROR(MATCH(GroupMember[[#This Row],[1. Identifiant interne d’exploitation agricole*]],CertifiedCrop[1. Identifiant interne d’exploitation agricole*],0)),FALSE,TRUE))</f>
        <v>1</v>
      </c>
      <c r="AE690" s="170" t="b">
        <f>IF(ISBLANK(GroupMember[[#This Row],[1. Identifiant interne d’exploitation agricole*]]),"",IF(ISERROR(MATCH(GroupMember[[#This Row],[1. Identifiant interne d’exploitation agricole*]],FarmUnit[1. Identifiant interne d’exploitation agricole*],0)),FALSE,TRUE))</f>
        <v>1</v>
      </c>
      <c r="AF690" s="11" t="str">
        <f t="shared" si="40"/>
        <v>GUEU  KPAN ADRIEN</v>
      </c>
      <c r="AG690" s="171" t="str">
        <f t="shared" si="41"/>
        <v>17/10/2021</v>
      </c>
      <c r="AH690" s="59">
        <f t="shared" si="43"/>
        <v>4</v>
      </c>
      <c r="AI690" s="57">
        <f t="shared" si="42"/>
        <v>0</v>
      </c>
    </row>
    <row r="691" spans="1:35" ht="13.5" x14ac:dyDescent="0.25">
      <c r="A691" s="160" t="s">
        <v>2774</v>
      </c>
      <c r="B691" s="160" t="s">
        <v>667</v>
      </c>
      <c r="C691" s="160" t="s">
        <v>2774</v>
      </c>
      <c r="D691" s="160" t="s">
        <v>2696</v>
      </c>
      <c r="E691" s="160" t="s">
        <v>669</v>
      </c>
      <c r="F691" s="160" t="s">
        <v>670</v>
      </c>
      <c r="G691" s="160" t="s">
        <v>671</v>
      </c>
      <c r="H691" s="161">
        <v>5</v>
      </c>
      <c r="I691" s="160" t="s">
        <v>3365</v>
      </c>
      <c r="J691" s="160">
        <v>1</v>
      </c>
      <c r="K691" s="161">
        <v>2021</v>
      </c>
      <c r="L691" s="169" t="s">
        <v>1405</v>
      </c>
      <c r="M691" s="169" t="s">
        <v>2775</v>
      </c>
      <c r="N691" s="162"/>
      <c r="O691" s="160" t="s">
        <v>667</v>
      </c>
      <c r="P691" s="160" t="s">
        <v>675</v>
      </c>
      <c r="Q691" s="163">
        <v>31899</v>
      </c>
      <c r="R691" s="160">
        <v>5</v>
      </c>
      <c r="S691" s="169"/>
      <c r="T691" s="169"/>
      <c r="U691" s="160"/>
      <c r="V691" s="160"/>
      <c r="W691" s="160"/>
      <c r="X691" s="161">
        <v>0</v>
      </c>
      <c r="Y691" s="161">
        <v>0</v>
      </c>
      <c r="Z691" s="164" t="s">
        <v>2698</v>
      </c>
      <c r="AA691" s="165">
        <v>2021</v>
      </c>
      <c r="AB691" s="165">
        <v>9</v>
      </c>
      <c r="AC691" s="165">
        <v>22</v>
      </c>
      <c r="AD691" s="170" t="b">
        <f>IF(ISBLANK(GroupMember[[#This Row],[1. Identifiant interne d’exploitation agricole*]]),"",IF(ISERROR(MATCH(GroupMember[[#This Row],[1. Identifiant interne d’exploitation agricole*]],CertifiedCrop[1. Identifiant interne d’exploitation agricole*],0)),FALSE,TRUE))</f>
        <v>1</v>
      </c>
      <c r="AE691" s="170" t="b">
        <f>IF(ISBLANK(GroupMember[[#This Row],[1. Identifiant interne d’exploitation agricole*]]),"",IF(ISERROR(MATCH(GroupMember[[#This Row],[1. Identifiant interne d’exploitation agricole*]],FarmUnit[1. Identifiant interne d’exploitation agricole*],0)),FALSE,TRUE))</f>
        <v>1</v>
      </c>
      <c r="AF691" s="11" t="str">
        <f t="shared" ref="AF691:AF754" si="44">IFERROR(CONCATENATE(L691," ",M691),"")</f>
        <v>GUEU  ZINGBE ENORC</v>
      </c>
      <c r="AG691" s="171" t="str">
        <f t="shared" ref="AG691:AG754" si="45">CONCATENATE(AC691,"/",AB691,"/",AA691)</f>
        <v>22/9/2021</v>
      </c>
      <c r="AH691" s="59">
        <f t="shared" si="43"/>
        <v>3</v>
      </c>
      <c r="AI691" s="57">
        <f t="shared" ref="AI691:AI754" si="46">IF((X691+Y691/12)&lt;0,"",(X691+Y691/12))</f>
        <v>0</v>
      </c>
    </row>
    <row r="692" spans="1:35" ht="13.5" x14ac:dyDescent="0.25">
      <c r="A692" s="160" t="s">
        <v>2777</v>
      </c>
      <c r="B692" s="160" t="s">
        <v>667</v>
      </c>
      <c r="C692" s="160" t="s">
        <v>2777</v>
      </c>
      <c r="D692" s="160" t="s">
        <v>2696</v>
      </c>
      <c r="E692" s="160" t="s">
        <v>669</v>
      </c>
      <c r="F692" s="160" t="s">
        <v>670</v>
      </c>
      <c r="G692" s="160" t="s">
        <v>671</v>
      </c>
      <c r="H692" s="161">
        <v>7</v>
      </c>
      <c r="I692" s="160" t="s">
        <v>3365</v>
      </c>
      <c r="J692" s="160">
        <v>1</v>
      </c>
      <c r="K692" s="161">
        <v>2021</v>
      </c>
      <c r="L692" s="169" t="s">
        <v>1405</v>
      </c>
      <c r="M692" s="169" t="s">
        <v>2778</v>
      </c>
      <c r="N692" s="162" t="s">
        <v>2779</v>
      </c>
      <c r="O692" s="160" t="s">
        <v>667</v>
      </c>
      <c r="P692" s="160" t="s">
        <v>696</v>
      </c>
      <c r="Q692" s="163">
        <v>26879</v>
      </c>
      <c r="R692" s="160">
        <v>8</v>
      </c>
      <c r="S692" s="169"/>
      <c r="T692" s="169"/>
      <c r="U692" s="160"/>
      <c r="V692" s="160"/>
      <c r="W692" s="160"/>
      <c r="X692" s="161">
        <v>0</v>
      </c>
      <c r="Y692" s="161">
        <v>0</v>
      </c>
      <c r="Z692" s="164" t="s">
        <v>2698</v>
      </c>
      <c r="AA692" s="165">
        <v>2021</v>
      </c>
      <c r="AB692" s="165">
        <v>10</v>
      </c>
      <c r="AC692" s="165">
        <v>19</v>
      </c>
      <c r="AD692" s="170" t="b">
        <f>IF(ISBLANK(GroupMember[[#This Row],[1. Identifiant interne d’exploitation agricole*]]),"",IF(ISERROR(MATCH(GroupMember[[#This Row],[1. Identifiant interne d’exploitation agricole*]],CertifiedCrop[1. Identifiant interne d’exploitation agricole*],0)),FALSE,TRUE))</f>
        <v>1</v>
      </c>
      <c r="AE692" s="170" t="b">
        <f>IF(ISBLANK(GroupMember[[#This Row],[1. Identifiant interne d’exploitation agricole*]]),"",IF(ISERROR(MATCH(GroupMember[[#This Row],[1. Identifiant interne d’exploitation agricole*]],FarmUnit[1. Identifiant interne d’exploitation agricole*],0)),FALSE,TRUE))</f>
        <v>1</v>
      </c>
      <c r="AF692" s="11" t="str">
        <f t="shared" si="44"/>
        <v>GUEU  ZANTONGOUINE</v>
      </c>
      <c r="AG692" s="171" t="str">
        <f t="shared" si="45"/>
        <v>19/10/2021</v>
      </c>
      <c r="AH692" s="59">
        <f t="shared" si="43"/>
        <v>1</v>
      </c>
      <c r="AI692" s="57">
        <f t="shared" si="46"/>
        <v>0</v>
      </c>
    </row>
    <row r="693" spans="1:35" ht="13.5" x14ac:dyDescent="0.25">
      <c r="A693" s="160" t="s">
        <v>2780</v>
      </c>
      <c r="B693" s="160" t="s">
        <v>667</v>
      </c>
      <c r="C693" s="160" t="s">
        <v>2780</v>
      </c>
      <c r="D693" s="160" t="s">
        <v>2696</v>
      </c>
      <c r="E693" s="160" t="s">
        <v>669</v>
      </c>
      <c r="F693" s="160" t="s">
        <v>670</v>
      </c>
      <c r="G693" s="160" t="s">
        <v>671</v>
      </c>
      <c r="H693" s="161">
        <v>3</v>
      </c>
      <c r="I693" s="160" t="s">
        <v>3365</v>
      </c>
      <c r="J693" s="160">
        <v>1</v>
      </c>
      <c r="K693" s="161">
        <v>2021</v>
      </c>
      <c r="L693" s="169" t="s">
        <v>1342</v>
      </c>
      <c r="M693" s="169" t="s">
        <v>2781</v>
      </c>
      <c r="N693" s="162" t="s">
        <v>667</v>
      </c>
      <c r="O693" s="160" t="s">
        <v>667</v>
      </c>
      <c r="P693" s="160" t="s">
        <v>696</v>
      </c>
      <c r="Q693" s="163">
        <v>27095</v>
      </c>
      <c r="R693" s="160">
        <v>6</v>
      </c>
      <c r="S693" s="169"/>
      <c r="T693" s="169"/>
      <c r="U693" s="160"/>
      <c r="V693" s="160"/>
      <c r="W693" s="160"/>
      <c r="X693" s="161">
        <v>0</v>
      </c>
      <c r="Y693" s="161">
        <v>0</v>
      </c>
      <c r="Z693" s="164" t="s">
        <v>2698</v>
      </c>
      <c r="AA693" s="165">
        <v>2021</v>
      </c>
      <c r="AB693" s="165">
        <v>10</v>
      </c>
      <c r="AC693" s="165">
        <v>24</v>
      </c>
      <c r="AD693" s="170" t="b">
        <f>IF(ISBLANK(GroupMember[[#This Row],[1. Identifiant interne d’exploitation agricole*]]),"",IF(ISERROR(MATCH(GroupMember[[#This Row],[1. Identifiant interne d’exploitation agricole*]],CertifiedCrop[1. Identifiant interne d’exploitation agricole*],0)),FALSE,TRUE))</f>
        <v>1</v>
      </c>
      <c r="AE693" s="170" t="b">
        <f>IF(ISBLANK(GroupMember[[#This Row],[1. Identifiant interne d’exploitation agricole*]]),"",IF(ISERROR(MATCH(GroupMember[[#This Row],[1. Identifiant interne d’exploitation agricole*]],FarmUnit[1. Identifiant interne d’exploitation agricole*],0)),FALSE,TRUE))</f>
        <v>1</v>
      </c>
      <c r="AF693" s="11" t="str">
        <f t="shared" si="44"/>
        <v>TOURE GBONGUELOU</v>
      </c>
      <c r="AG693" s="171" t="str">
        <f t="shared" si="45"/>
        <v>24/10/2021</v>
      </c>
      <c r="AH693" s="59">
        <f t="shared" si="43"/>
        <v>3</v>
      </c>
      <c r="AI693" s="57">
        <f t="shared" si="46"/>
        <v>0</v>
      </c>
    </row>
    <row r="694" spans="1:35" ht="13.5" x14ac:dyDescent="0.25">
      <c r="A694" s="160" t="s">
        <v>2782</v>
      </c>
      <c r="B694" s="160" t="s">
        <v>667</v>
      </c>
      <c r="C694" s="160" t="s">
        <v>2782</v>
      </c>
      <c r="D694" s="160" t="s">
        <v>2696</v>
      </c>
      <c r="E694" s="160" t="s">
        <v>669</v>
      </c>
      <c r="F694" s="160" t="s">
        <v>670</v>
      </c>
      <c r="G694" s="160" t="s">
        <v>671</v>
      </c>
      <c r="H694" s="161">
        <v>5</v>
      </c>
      <c r="I694" s="160" t="s">
        <v>3365</v>
      </c>
      <c r="J694" s="160">
        <v>1</v>
      </c>
      <c r="K694" s="161">
        <v>2021</v>
      </c>
      <c r="L694" s="169" t="s">
        <v>2783</v>
      </c>
      <c r="M694" s="169" t="s">
        <v>2784</v>
      </c>
      <c r="N694" s="162" t="s">
        <v>2785</v>
      </c>
      <c r="O694" s="160" t="s">
        <v>667</v>
      </c>
      <c r="P694" s="160" t="s">
        <v>675</v>
      </c>
      <c r="Q694" s="163">
        <v>26429</v>
      </c>
      <c r="R694" s="160">
        <v>7</v>
      </c>
      <c r="S694" s="169"/>
      <c r="T694" s="169"/>
      <c r="U694" s="160"/>
      <c r="V694" s="160"/>
      <c r="W694" s="160"/>
      <c r="X694" s="161">
        <v>0</v>
      </c>
      <c r="Y694" s="161">
        <v>0</v>
      </c>
      <c r="Z694" s="164" t="s">
        <v>2698</v>
      </c>
      <c r="AA694" s="165">
        <v>2021</v>
      </c>
      <c r="AB694" s="165">
        <v>10</v>
      </c>
      <c r="AC694" s="165">
        <v>22</v>
      </c>
      <c r="AD694" s="170" t="b">
        <f>IF(ISBLANK(GroupMember[[#This Row],[1. Identifiant interne d’exploitation agricole*]]),"",IF(ISERROR(MATCH(GroupMember[[#This Row],[1. Identifiant interne d’exploitation agricole*]],CertifiedCrop[1. Identifiant interne d’exploitation agricole*],0)),FALSE,TRUE))</f>
        <v>1</v>
      </c>
      <c r="AE694" s="170" t="b">
        <f>IF(ISBLANK(GroupMember[[#This Row],[1. Identifiant interne d’exploitation agricole*]]),"",IF(ISERROR(MATCH(GroupMember[[#This Row],[1. Identifiant interne d’exploitation agricole*]],FarmUnit[1. Identifiant interne d’exploitation agricole*],0)),FALSE,TRUE))</f>
        <v>1</v>
      </c>
      <c r="AF694" s="11" t="str">
        <f t="shared" si="44"/>
        <v>KAMBIRE  BOFLOFLEMAN</v>
      </c>
      <c r="AG694" s="171" t="str">
        <f t="shared" si="45"/>
        <v>22/10/2021</v>
      </c>
      <c r="AH694" s="59">
        <f t="shared" si="43"/>
        <v>2</v>
      </c>
      <c r="AI694" s="57">
        <f t="shared" si="46"/>
        <v>0</v>
      </c>
    </row>
    <row r="695" spans="1:35" ht="13.5" x14ac:dyDescent="0.25">
      <c r="A695" s="160" t="s">
        <v>2786</v>
      </c>
      <c r="B695" s="160" t="s">
        <v>667</v>
      </c>
      <c r="C695" s="160" t="s">
        <v>2786</v>
      </c>
      <c r="D695" s="160" t="s">
        <v>2696</v>
      </c>
      <c r="E695" s="160" t="s">
        <v>669</v>
      </c>
      <c r="F695" s="160" t="s">
        <v>670</v>
      </c>
      <c r="G695" s="160" t="s">
        <v>671</v>
      </c>
      <c r="H695" s="161">
        <v>2</v>
      </c>
      <c r="I695" s="160" t="s">
        <v>3365</v>
      </c>
      <c r="J695" s="160">
        <v>1</v>
      </c>
      <c r="K695" s="161">
        <v>2021</v>
      </c>
      <c r="L695" s="169" t="s">
        <v>2787</v>
      </c>
      <c r="M695" s="169" t="s">
        <v>2788</v>
      </c>
      <c r="N695" s="162" t="s">
        <v>2789</v>
      </c>
      <c r="O695" s="160" t="s">
        <v>2790</v>
      </c>
      <c r="P695" s="160" t="s">
        <v>675</v>
      </c>
      <c r="Q695" s="163">
        <v>30746</v>
      </c>
      <c r="R695" s="160">
        <v>2</v>
      </c>
      <c r="S695" s="169"/>
      <c r="T695" s="169"/>
      <c r="U695" s="160"/>
      <c r="V695" s="160"/>
      <c r="W695" s="160"/>
      <c r="X695" s="161">
        <v>0</v>
      </c>
      <c r="Y695" s="161">
        <v>0</v>
      </c>
      <c r="Z695" s="164" t="s">
        <v>2698</v>
      </c>
      <c r="AA695" s="165">
        <v>2021</v>
      </c>
      <c r="AB695" s="165">
        <v>11</v>
      </c>
      <c r="AC695" s="165">
        <v>4</v>
      </c>
      <c r="AD695" s="170" t="b">
        <f>IF(ISBLANK(GroupMember[[#This Row],[1. Identifiant interne d’exploitation agricole*]]),"",IF(ISERROR(MATCH(GroupMember[[#This Row],[1. Identifiant interne d’exploitation agricole*]],CertifiedCrop[1. Identifiant interne d’exploitation agricole*],0)),FALSE,TRUE))</f>
        <v>1</v>
      </c>
      <c r="AE695" s="170" t="b">
        <f>IF(ISBLANK(GroupMember[[#This Row],[1. Identifiant interne d’exploitation agricole*]]),"",IF(ISERROR(MATCH(GroupMember[[#This Row],[1. Identifiant interne d’exploitation agricole*]],FarmUnit[1. Identifiant interne d’exploitation agricole*],0)),FALSE,TRUE))</f>
        <v>1</v>
      </c>
      <c r="AF695" s="11" t="str">
        <f t="shared" si="44"/>
        <v>DON LOUA ARSENE</v>
      </c>
      <c r="AG695" s="171" t="str">
        <f t="shared" si="45"/>
        <v>4/11/2021</v>
      </c>
      <c r="AH695" s="59">
        <f t="shared" si="43"/>
        <v>3</v>
      </c>
      <c r="AI695" s="57">
        <f t="shared" si="46"/>
        <v>0</v>
      </c>
    </row>
    <row r="696" spans="1:35" ht="13.5" x14ac:dyDescent="0.25">
      <c r="A696" s="160" t="s">
        <v>2791</v>
      </c>
      <c r="B696" s="160" t="s">
        <v>667</v>
      </c>
      <c r="C696" s="160" t="s">
        <v>2791</v>
      </c>
      <c r="D696" s="160" t="s">
        <v>2696</v>
      </c>
      <c r="E696" s="160" t="s">
        <v>669</v>
      </c>
      <c r="F696" s="160" t="s">
        <v>670</v>
      </c>
      <c r="G696" s="160" t="s">
        <v>671</v>
      </c>
      <c r="H696" s="161">
        <v>9</v>
      </c>
      <c r="I696" s="160" t="s">
        <v>3365</v>
      </c>
      <c r="J696" s="160">
        <v>1</v>
      </c>
      <c r="K696" s="161">
        <v>2021</v>
      </c>
      <c r="L696" s="169" t="s">
        <v>790</v>
      </c>
      <c r="M696" s="169" t="s">
        <v>2792</v>
      </c>
      <c r="N696" s="162" t="s">
        <v>2793</v>
      </c>
      <c r="O696" s="160" t="s">
        <v>2794</v>
      </c>
      <c r="P696" s="160" t="s">
        <v>675</v>
      </c>
      <c r="Q696" s="163">
        <v>30282</v>
      </c>
      <c r="R696" s="160">
        <v>5</v>
      </c>
      <c r="S696" s="169"/>
      <c r="T696" s="169"/>
      <c r="U696" s="160"/>
      <c r="V696" s="160"/>
      <c r="W696" s="160"/>
      <c r="X696" s="161">
        <v>0</v>
      </c>
      <c r="Y696" s="161">
        <v>0</v>
      </c>
      <c r="Z696" s="164" t="s">
        <v>2698</v>
      </c>
      <c r="AA696" s="165">
        <v>2021</v>
      </c>
      <c r="AB696" s="165">
        <v>10</v>
      </c>
      <c r="AC696" s="165">
        <v>15</v>
      </c>
      <c r="AD696" s="170" t="b">
        <f>IF(ISBLANK(GroupMember[[#This Row],[1. Identifiant interne d’exploitation agricole*]]),"",IF(ISERROR(MATCH(GroupMember[[#This Row],[1. Identifiant interne d’exploitation agricole*]],CertifiedCrop[1. Identifiant interne d’exploitation agricole*],0)),FALSE,TRUE))</f>
        <v>1</v>
      </c>
      <c r="AE696" s="170" t="b">
        <f>IF(ISBLANK(GroupMember[[#This Row],[1. Identifiant interne d’exploitation agricole*]]),"",IF(ISERROR(MATCH(GroupMember[[#This Row],[1. Identifiant interne d’exploitation agricole*]],FarmUnit[1. Identifiant interne d’exploitation agricole*],0)),FALSE,TRUE))</f>
        <v>1</v>
      </c>
      <c r="AF696" s="11" t="str">
        <f t="shared" si="44"/>
        <v>LOUA SAHI ANDRE</v>
      </c>
      <c r="AG696" s="171" t="str">
        <f t="shared" si="45"/>
        <v>15/10/2021</v>
      </c>
      <c r="AH696" s="59">
        <f t="shared" si="43"/>
        <v>4</v>
      </c>
      <c r="AI696" s="57">
        <f t="shared" si="46"/>
        <v>0</v>
      </c>
    </row>
    <row r="697" spans="1:35" ht="13.5" x14ac:dyDescent="0.25">
      <c r="A697" s="160" t="s">
        <v>2795</v>
      </c>
      <c r="B697" s="160" t="s">
        <v>667</v>
      </c>
      <c r="C697" s="160" t="s">
        <v>2795</v>
      </c>
      <c r="D697" s="160" t="s">
        <v>2696</v>
      </c>
      <c r="E697" s="160" t="s">
        <v>669</v>
      </c>
      <c r="F697" s="160" t="s">
        <v>670</v>
      </c>
      <c r="G697" s="160" t="s">
        <v>671</v>
      </c>
      <c r="H697" s="161">
        <v>3</v>
      </c>
      <c r="I697" s="160" t="s">
        <v>3365</v>
      </c>
      <c r="J697" s="160">
        <v>1</v>
      </c>
      <c r="K697" s="161">
        <v>2021</v>
      </c>
      <c r="L697" s="169" t="s">
        <v>689</v>
      </c>
      <c r="M697" s="169" t="s">
        <v>2796</v>
      </c>
      <c r="N697" s="162" t="s">
        <v>2797</v>
      </c>
      <c r="O697" s="160" t="s">
        <v>667</v>
      </c>
      <c r="P697" s="160" t="s">
        <v>675</v>
      </c>
      <c r="Q697" s="163">
        <v>31444</v>
      </c>
      <c r="R697" s="160">
        <v>4</v>
      </c>
      <c r="S697" s="169"/>
      <c r="T697" s="169"/>
      <c r="U697" s="160"/>
      <c r="V697" s="160"/>
      <c r="W697" s="160"/>
      <c r="X697" s="161">
        <v>0</v>
      </c>
      <c r="Y697" s="161">
        <v>0</v>
      </c>
      <c r="Z697" s="164" t="s">
        <v>2698</v>
      </c>
      <c r="AA697" s="165">
        <v>2021</v>
      </c>
      <c r="AB697" s="165">
        <v>11</v>
      </c>
      <c r="AC697" s="165">
        <v>2</v>
      </c>
      <c r="AD697" s="170" t="b">
        <f>IF(ISBLANK(GroupMember[[#This Row],[1. Identifiant interne d’exploitation agricole*]]),"",IF(ISERROR(MATCH(GroupMember[[#This Row],[1. Identifiant interne d’exploitation agricole*]],CertifiedCrop[1. Identifiant interne d’exploitation agricole*],0)),FALSE,TRUE))</f>
        <v>1</v>
      </c>
      <c r="AE697" s="170" t="b">
        <f>IF(ISBLANK(GroupMember[[#This Row],[1. Identifiant interne d’exploitation agricole*]]),"",IF(ISERROR(MATCH(GroupMember[[#This Row],[1. Identifiant interne d’exploitation agricole*]],FarmUnit[1. Identifiant interne d’exploitation agricole*],0)),FALSE,TRUE))</f>
        <v>1</v>
      </c>
      <c r="AF697" s="11" t="str">
        <f t="shared" si="44"/>
        <v>DIOMANDE  LOUA BLAISE</v>
      </c>
      <c r="AG697" s="171" t="str">
        <f t="shared" si="45"/>
        <v>2/11/2021</v>
      </c>
      <c r="AH697" s="59">
        <f t="shared" si="43"/>
        <v>4</v>
      </c>
      <c r="AI697" s="57">
        <f t="shared" si="46"/>
        <v>0</v>
      </c>
    </row>
    <row r="698" spans="1:35" ht="13.5" x14ac:dyDescent="0.25">
      <c r="A698" s="160" t="s">
        <v>2798</v>
      </c>
      <c r="B698" s="160" t="s">
        <v>667</v>
      </c>
      <c r="C698" s="160" t="s">
        <v>2798</v>
      </c>
      <c r="D698" s="160" t="s">
        <v>2696</v>
      </c>
      <c r="E698" s="160" t="s">
        <v>669</v>
      </c>
      <c r="F698" s="160" t="s">
        <v>670</v>
      </c>
      <c r="G698" s="160" t="s">
        <v>671</v>
      </c>
      <c r="H698" s="161">
        <v>6</v>
      </c>
      <c r="I698" s="160" t="s">
        <v>3365</v>
      </c>
      <c r="J698" s="160">
        <v>1</v>
      </c>
      <c r="K698" s="161">
        <v>2021</v>
      </c>
      <c r="L698" s="169" t="s">
        <v>806</v>
      </c>
      <c r="M698" s="169" t="s">
        <v>2799</v>
      </c>
      <c r="N698" s="162" t="s">
        <v>2800</v>
      </c>
      <c r="O698" s="160" t="s">
        <v>667</v>
      </c>
      <c r="P698" s="160" t="s">
        <v>675</v>
      </c>
      <c r="Q698" s="163">
        <v>29532</v>
      </c>
      <c r="R698" s="160">
        <v>8</v>
      </c>
      <c r="S698" s="169"/>
      <c r="T698" s="169"/>
      <c r="U698" s="160"/>
      <c r="V698" s="160"/>
      <c r="W698" s="160"/>
      <c r="X698" s="161">
        <v>0</v>
      </c>
      <c r="Y698" s="161">
        <v>0</v>
      </c>
      <c r="Z698" s="164" t="s">
        <v>2698</v>
      </c>
      <c r="AA698" s="165">
        <v>2021</v>
      </c>
      <c r="AB698" s="165">
        <v>10</v>
      </c>
      <c r="AC698" s="165">
        <v>23</v>
      </c>
      <c r="AD698" s="170" t="b">
        <f>IF(ISBLANK(GroupMember[[#This Row],[1. Identifiant interne d’exploitation agricole*]]),"",IF(ISERROR(MATCH(GroupMember[[#This Row],[1. Identifiant interne d’exploitation agricole*]],CertifiedCrop[1. Identifiant interne d’exploitation agricole*],0)),FALSE,TRUE))</f>
        <v>1</v>
      </c>
      <c r="AE698" s="170" t="b">
        <f>IF(ISBLANK(GroupMember[[#This Row],[1. Identifiant interne d’exploitation agricole*]]),"",IF(ISERROR(MATCH(GroupMember[[#This Row],[1. Identifiant interne d’exploitation agricole*]],FarmUnit[1. Identifiant interne d’exploitation agricole*],0)),FALSE,TRUE))</f>
        <v>1</v>
      </c>
      <c r="AF698" s="11" t="str">
        <f t="shared" si="44"/>
        <v>KONE ABOU DRAMANA</v>
      </c>
      <c r="AG698" s="171" t="str">
        <f t="shared" si="45"/>
        <v>23/10/2021</v>
      </c>
      <c r="AH698" s="59">
        <f t="shared" si="43"/>
        <v>2</v>
      </c>
      <c r="AI698" s="57">
        <f t="shared" si="46"/>
        <v>0</v>
      </c>
    </row>
    <row r="699" spans="1:35" ht="13.5" x14ac:dyDescent="0.25">
      <c r="A699" s="160" t="s">
        <v>2801</v>
      </c>
      <c r="B699" s="160" t="s">
        <v>667</v>
      </c>
      <c r="C699" s="160" t="s">
        <v>2801</v>
      </c>
      <c r="D699" s="160" t="s">
        <v>2696</v>
      </c>
      <c r="E699" s="160" t="s">
        <v>669</v>
      </c>
      <c r="F699" s="160" t="s">
        <v>670</v>
      </c>
      <c r="G699" s="160" t="s">
        <v>671</v>
      </c>
      <c r="H699" s="161">
        <v>5</v>
      </c>
      <c r="I699" s="160" t="s">
        <v>3365</v>
      </c>
      <c r="J699" s="160">
        <v>1</v>
      </c>
      <c r="K699" s="161">
        <v>2021</v>
      </c>
      <c r="L699" s="169" t="s">
        <v>2802</v>
      </c>
      <c r="M699" s="169" t="s">
        <v>2803</v>
      </c>
      <c r="N699" s="162" t="s">
        <v>2804</v>
      </c>
      <c r="O699" s="160" t="s">
        <v>667</v>
      </c>
      <c r="P699" s="160" t="s">
        <v>675</v>
      </c>
      <c r="Q699" s="163">
        <v>26091</v>
      </c>
      <c r="R699" s="160">
        <v>5</v>
      </c>
      <c r="S699" s="169"/>
      <c r="T699" s="169"/>
      <c r="U699" s="160"/>
      <c r="V699" s="160"/>
      <c r="W699" s="160"/>
      <c r="X699" s="161">
        <v>0</v>
      </c>
      <c r="Y699" s="161">
        <v>0</v>
      </c>
      <c r="Z699" s="164" t="s">
        <v>2698</v>
      </c>
      <c r="AA699" s="165">
        <v>2021</v>
      </c>
      <c r="AB699" s="165">
        <v>11</v>
      </c>
      <c r="AC699" s="165">
        <v>10</v>
      </c>
      <c r="AD699" s="170" t="b">
        <f>IF(ISBLANK(GroupMember[[#This Row],[1. Identifiant interne d’exploitation agricole*]]),"",IF(ISERROR(MATCH(GroupMember[[#This Row],[1. Identifiant interne d’exploitation agricole*]],CertifiedCrop[1. Identifiant interne d’exploitation agricole*],0)),FALSE,TRUE))</f>
        <v>1</v>
      </c>
      <c r="AE699" s="170" t="b">
        <f>IF(ISBLANK(GroupMember[[#This Row],[1. Identifiant interne d’exploitation agricole*]]),"",IF(ISERROR(MATCH(GroupMember[[#This Row],[1. Identifiant interne d’exploitation agricole*]],FarmUnit[1. Identifiant interne d’exploitation agricole*],0)),FALSE,TRUE))</f>
        <v>1</v>
      </c>
      <c r="AF699" s="11" t="str">
        <f t="shared" si="44"/>
        <v>KOURIGON ADOLPH</v>
      </c>
      <c r="AG699" s="171" t="str">
        <f t="shared" si="45"/>
        <v>10/11/2021</v>
      </c>
      <c r="AH699" s="59">
        <f t="shared" si="43"/>
        <v>5</v>
      </c>
      <c r="AI699" s="57">
        <f t="shared" si="46"/>
        <v>0</v>
      </c>
    </row>
    <row r="700" spans="1:35" ht="13.5" x14ac:dyDescent="0.25">
      <c r="A700" s="160" t="s">
        <v>2805</v>
      </c>
      <c r="B700" s="160" t="s">
        <v>667</v>
      </c>
      <c r="C700" s="160" t="s">
        <v>2805</v>
      </c>
      <c r="D700" s="160" t="s">
        <v>2696</v>
      </c>
      <c r="E700" s="160" t="s">
        <v>669</v>
      </c>
      <c r="F700" s="160" t="s">
        <v>670</v>
      </c>
      <c r="G700" s="160" t="s">
        <v>671</v>
      </c>
      <c r="H700" s="161">
        <v>2</v>
      </c>
      <c r="I700" s="160" t="s">
        <v>3365</v>
      </c>
      <c r="J700" s="160">
        <v>1</v>
      </c>
      <c r="K700" s="161">
        <v>2021</v>
      </c>
      <c r="L700" s="169" t="s">
        <v>2806</v>
      </c>
      <c r="M700" s="169" t="s">
        <v>2807</v>
      </c>
      <c r="N700" s="162"/>
      <c r="O700" s="160" t="s">
        <v>667</v>
      </c>
      <c r="P700" s="160" t="s">
        <v>675</v>
      </c>
      <c r="Q700" s="163">
        <v>36766</v>
      </c>
      <c r="R700" s="160">
        <v>7</v>
      </c>
      <c r="S700" s="169"/>
      <c r="T700" s="169"/>
      <c r="U700" s="160"/>
      <c r="V700" s="160"/>
      <c r="W700" s="160"/>
      <c r="X700" s="161">
        <v>0</v>
      </c>
      <c r="Y700" s="161">
        <v>0</v>
      </c>
      <c r="Z700" s="164" t="s">
        <v>2698</v>
      </c>
      <c r="AA700" s="165">
        <v>2021</v>
      </c>
      <c r="AB700" s="165">
        <v>11</v>
      </c>
      <c r="AC700" s="165">
        <v>10</v>
      </c>
      <c r="AD700" s="170" t="b">
        <f>IF(ISBLANK(GroupMember[[#This Row],[1. Identifiant interne d’exploitation agricole*]]),"",IF(ISERROR(MATCH(GroupMember[[#This Row],[1. Identifiant interne d’exploitation agricole*]],CertifiedCrop[1. Identifiant interne d’exploitation agricole*],0)),FALSE,TRUE))</f>
        <v>1</v>
      </c>
      <c r="AE700" s="170" t="b">
        <f>IF(ISBLANK(GroupMember[[#This Row],[1. Identifiant interne d’exploitation agricole*]]),"",IF(ISERROR(MATCH(GroupMember[[#This Row],[1. Identifiant interne d’exploitation agricole*]],FarmUnit[1. Identifiant interne d’exploitation agricole*],0)),FALSE,TRUE))</f>
        <v>1</v>
      </c>
      <c r="AF700" s="11" t="str">
        <f t="shared" si="44"/>
        <v>BOUA  TOKPA SAVANE</v>
      </c>
      <c r="AG700" s="171" t="str">
        <f t="shared" si="45"/>
        <v>10/11/2021</v>
      </c>
      <c r="AH700" s="59">
        <f t="shared" si="43"/>
        <v>5</v>
      </c>
      <c r="AI700" s="57">
        <f t="shared" si="46"/>
        <v>0</v>
      </c>
    </row>
    <row r="701" spans="1:35" ht="13.5" x14ac:dyDescent="0.25">
      <c r="A701" s="160" t="s">
        <v>2808</v>
      </c>
      <c r="B701" s="160" t="s">
        <v>667</v>
      </c>
      <c r="C701" s="160" t="s">
        <v>2808</v>
      </c>
      <c r="D701" s="160" t="s">
        <v>2696</v>
      </c>
      <c r="E701" s="160" t="s">
        <v>669</v>
      </c>
      <c r="F701" s="160" t="s">
        <v>670</v>
      </c>
      <c r="G701" s="160" t="s">
        <v>671</v>
      </c>
      <c r="H701" s="161">
        <v>4</v>
      </c>
      <c r="I701" s="160" t="s">
        <v>3365</v>
      </c>
      <c r="J701" s="160">
        <v>1</v>
      </c>
      <c r="K701" s="161">
        <v>2021</v>
      </c>
      <c r="L701" s="169" t="s">
        <v>2095</v>
      </c>
      <c r="M701" s="169" t="s">
        <v>2809</v>
      </c>
      <c r="N701" s="162" t="s">
        <v>2810</v>
      </c>
      <c r="O701" s="160" t="s">
        <v>667</v>
      </c>
      <c r="P701" s="160" t="s">
        <v>675</v>
      </c>
      <c r="Q701" s="163">
        <v>30742</v>
      </c>
      <c r="R701" s="160">
        <v>6</v>
      </c>
      <c r="S701" s="169"/>
      <c r="T701" s="169"/>
      <c r="U701" s="160"/>
      <c r="V701" s="160"/>
      <c r="W701" s="160"/>
      <c r="X701" s="161">
        <v>0</v>
      </c>
      <c r="Y701" s="161">
        <v>0</v>
      </c>
      <c r="Z701" s="164" t="s">
        <v>2698</v>
      </c>
      <c r="AA701" s="165">
        <v>2021</v>
      </c>
      <c r="AB701" s="165">
        <v>11</v>
      </c>
      <c r="AC701" s="165">
        <v>6</v>
      </c>
      <c r="AD701" s="170" t="b">
        <f>IF(ISBLANK(GroupMember[[#This Row],[1. Identifiant interne d’exploitation agricole*]]),"",IF(ISERROR(MATCH(GroupMember[[#This Row],[1. Identifiant interne d’exploitation agricole*]],CertifiedCrop[1. Identifiant interne d’exploitation agricole*],0)),FALSE,TRUE))</f>
        <v>1</v>
      </c>
      <c r="AE701" s="170" t="b">
        <f>IF(ISBLANK(GroupMember[[#This Row],[1. Identifiant interne d’exploitation agricole*]]),"",IF(ISERROR(MATCH(GroupMember[[#This Row],[1. Identifiant interne d’exploitation agricole*]],FarmUnit[1. Identifiant interne d’exploitation agricole*],0)),FALSE,TRUE))</f>
        <v>1</v>
      </c>
      <c r="AF701" s="11" t="str">
        <f t="shared" si="44"/>
        <v>NOUFE KONTIN POKPEFI</v>
      </c>
      <c r="AG701" s="171" t="str">
        <f t="shared" si="45"/>
        <v>6/11/2021</v>
      </c>
      <c r="AH701" s="59">
        <f t="shared" si="43"/>
        <v>5</v>
      </c>
      <c r="AI701" s="57">
        <f t="shared" si="46"/>
        <v>0</v>
      </c>
    </row>
    <row r="702" spans="1:35" ht="13.5" x14ac:dyDescent="0.25">
      <c r="A702" s="160" t="s">
        <v>2811</v>
      </c>
      <c r="B702" s="160" t="s">
        <v>667</v>
      </c>
      <c r="C702" s="160" t="s">
        <v>2811</v>
      </c>
      <c r="D702" s="160" t="s">
        <v>2696</v>
      </c>
      <c r="E702" s="160" t="s">
        <v>669</v>
      </c>
      <c r="F702" s="160" t="s">
        <v>670</v>
      </c>
      <c r="G702" s="160" t="s">
        <v>671</v>
      </c>
      <c r="H702" s="161">
        <v>3</v>
      </c>
      <c r="I702" s="160" t="s">
        <v>3365</v>
      </c>
      <c r="J702" s="160">
        <v>1</v>
      </c>
      <c r="K702" s="161">
        <v>2021</v>
      </c>
      <c r="L702" s="169" t="s">
        <v>2783</v>
      </c>
      <c r="M702" s="169" t="s">
        <v>2812</v>
      </c>
      <c r="N702" s="162" t="s">
        <v>2813</v>
      </c>
      <c r="O702" s="160" t="s">
        <v>667</v>
      </c>
      <c r="P702" s="160" t="s">
        <v>675</v>
      </c>
      <c r="Q702" s="163">
        <v>30072</v>
      </c>
      <c r="R702" s="160">
        <v>6</v>
      </c>
      <c r="S702" s="169"/>
      <c r="T702" s="169"/>
      <c r="U702" s="160"/>
      <c r="V702" s="160"/>
      <c r="W702" s="160"/>
      <c r="X702" s="161">
        <v>0</v>
      </c>
      <c r="Y702" s="161">
        <v>0</v>
      </c>
      <c r="Z702" s="164" t="s">
        <v>2698</v>
      </c>
      <c r="AA702" s="165">
        <v>2021</v>
      </c>
      <c r="AB702" s="165">
        <v>11</v>
      </c>
      <c r="AC702" s="165">
        <v>5</v>
      </c>
      <c r="AD702" s="170" t="b">
        <f>IF(ISBLANK(GroupMember[[#This Row],[1. Identifiant interne d’exploitation agricole*]]),"",IF(ISERROR(MATCH(GroupMember[[#This Row],[1. Identifiant interne d’exploitation agricole*]],CertifiedCrop[1. Identifiant interne d’exploitation agricole*],0)),FALSE,TRUE))</f>
        <v>1</v>
      </c>
      <c r="AE702" s="170" t="b">
        <f>IF(ISBLANK(GroupMember[[#This Row],[1. Identifiant interne d’exploitation agricole*]]),"",IF(ISERROR(MATCH(GroupMember[[#This Row],[1. Identifiant interne d’exploitation agricole*]],FarmUnit[1. Identifiant interne d’exploitation agricole*],0)),FALSE,TRUE))</f>
        <v>1</v>
      </c>
      <c r="AF702" s="11" t="str">
        <f t="shared" si="44"/>
        <v>KAMBIRE  GBE DOLOPI</v>
      </c>
      <c r="AG702" s="171" t="str">
        <f t="shared" si="45"/>
        <v>5/11/2021</v>
      </c>
      <c r="AH702" s="59">
        <f t="shared" si="43"/>
        <v>5</v>
      </c>
      <c r="AI702" s="57">
        <f t="shared" si="46"/>
        <v>0</v>
      </c>
    </row>
    <row r="703" spans="1:35" ht="13.5" x14ac:dyDescent="0.25">
      <c r="A703" s="160" t="s">
        <v>2814</v>
      </c>
      <c r="B703" s="160" t="s">
        <v>667</v>
      </c>
      <c r="C703" s="160" t="s">
        <v>2814</v>
      </c>
      <c r="D703" s="160" t="s">
        <v>2696</v>
      </c>
      <c r="E703" s="160" t="s">
        <v>669</v>
      </c>
      <c r="F703" s="160" t="s">
        <v>670</v>
      </c>
      <c r="G703" s="160" t="s">
        <v>671</v>
      </c>
      <c r="H703" s="161">
        <v>8</v>
      </c>
      <c r="I703" s="160" t="s">
        <v>3365</v>
      </c>
      <c r="J703" s="160">
        <v>1</v>
      </c>
      <c r="K703" s="161">
        <v>2021</v>
      </c>
      <c r="L703" s="169" t="s">
        <v>1719</v>
      </c>
      <c r="M703" s="169" t="s">
        <v>2815</v>
      </c>
      <c r="N703" s="162" t="s">
        <v>667</v>
      </c>
      <c r="O703" s="160" t="s">
        <v>2816</v>
      </c>
      <c r="P703" s="160" t="s">
        <v>675</v>
      </c>
      <c r="Q703" s="163">
        <v>27975</v>
      </c>
      <c r="R703" s="160">
        <v>1</v>
      </c>
      <c r="S703" s="169"/>
      <c r="T703" s="169"/>
      <c r="U703" s="160"/>
      <c r="V703" s="160"/>
      <c r="W703" s="160"/>
      <c r="X703" s="161">
        <v>0</v>
      </c>
      <c r="Y703" s="161">
        <v>0</v>
      </c>
      <c r="Z703" s="164" t="s">
        <v>2698</v>
      </c>
      <c r="AA703" s="165">
        <v>2021</v>
      </c>
      <c r="AB703" s="165">
        <v>10</v>
      </c>
      <c r="AC703" s="165">
        <v>12</v>
      </c>
      <c r="AD703" s="170" t="b">
        <f>IF(ISBLANK(GroupMember[[#This Row],[1. Identifiant interne d’exploitation agricole*]]),"",IF(ISERROR(MATCH(GroupMember[[#This Row],[1. Identifiant interne d’exploitation agricole*]],CertifiedCrop[1. Identifiant interne d’exploitation agricole*],0)),FALSE,TRUE))</f>
        <v>1</v>
      </c>
      <c r="AE703" s="170" t="b">
        <f>IF(ISBLANK(GroupMember[[#This Row],[1. Identifiant interne d’exploitation agricole*]]),"",IF(ISERROR(MATCH(GroupMember[[#This Row],[1. Identifiant interne d’exploitation agricole*]],FarmUnit[1. Identifiant interne d’exploitation agricole*],0)),FALSE,TRUE))</f>
        <v>1</v>
      </c>
      <c r="AF703" s="11" t="str">
        <f t="shared" si="44"/>
        <v>BLEU YIN GBLOLEGBEU</v>
      </c>
      <c r="AG703" s="171" t="str">
        <f t="shared" si="45"/>
        <v>12/10/2021</v>
      </c>
      <c r="AH703" s="59">
        <f t="shared" si="43"/>
        <v>4</v>
      </c>
      <c r="AI703" s="57">
        <f t="shared" si="46"/>
        <v>0</v>
      </c>
    </row>
    <row r="704" spans="1:35" ht="13.5" x14ac:dyDescent="0.25">
      <c r="A704" s="160" t="s">
        <v>2817</v>
      </c>
      <c r="B704" s="160" t="s">
        <v>667</v>
      </c>
      <c r="C704" s="160" t="s">
        <v>2817</v>
      </c>
      <c r="D704" s="160" t="s">
        <v>2696</v>
      </c>
      <c r="E704" s="160" t="s">
        <v>669</v>
      </c>
      <c r="F704" s="160" t="s">
        <v>670</v>
      </c>
      <c r="G704" s="160" t="s">
        <v>671</v>
      </c>
      <c r="H704" s="161">
        <v>8</v>
      </c>
      <c r="I704" s="160" t="s">
        <v>3365</v>
      </c>
      <c r="J704" s="160">
        <v>1</v>
      </c>
      <c r="K704" s="161">
        <v>2021</v>
      </c>
      <c r="L704" s="169" t="s">
        <v>2187</v>
      </c>
      <c r="M704" s="169" t="s">
        <v>734</v>
      </c>
      <c r="N704" s="162" t="s">
        <v>667</v>
      </c>
      <c r="O704" s="160" t="s">
        <v>667</v>
      </c>
      <c r="P704" s="160" t="s">
        <v>675</v>
      </c>
      <c r="Q704" s="163">
        <v>16438</v>
      </c>
      <c r="R704" s="160">
        <v>2</v>
      </c>
      <c r="S704" s="169"/>
      <c r="T704" s="169"/>
      <c r="U704" s="160"/>
      <c r="V704" s="160"/>
      <c r="W704" s="160"/>
      <c r="X704" s="161">
        <v>0</v>
      </c>
      <c r="Y704" s="161">
        <v>0</v>
      </c>
      <c r="Z704" s="164" t="s">
        <v>2698</v>
      </c>
      <c r="AA704" s="165">
        <v>2021</v>
      </c>
      <c r="AB704" s="165">
        <v>10</v>
      </c>
      <c r="AC704" s="165">
        <v>13</v>
      </c>
      <c r="AD704" s="170" t="b">
        <f>IF(ISBLANK(GroupMember[[#This Row],[1. Identifiant interne d’exploitation agricole*]]),"",IF(ISERROR(MATCH(GroupMember[[#This Row],[1. Identifiant interne d’exploitation agricole*]],CertifiedCrop[1. Identifiant interne d’exploitation agricole*],0)),FALSE,TRUE))</f>
        <v>1</v>
      </c>
      <c r="AE704" s="170" t="b">
        <f>IF(ISBLANK(GroupMember[[#This Row],[1. Identifiant interne d’exploitation agricole*]]),"",IF(ISERROR(MATCH(GroupMember[[#This Row],[1. Identifiant interne d’exploitation agricole*]],FarmUnit[1. Identifiant interne d’exploitation agricole*],0)),FALSE,TRUE))</f>
        <v>1</v>
      </c>
      <c r="AF704" s="11" t="str">
        <f t="shared" si="44"/>
        <v>TOKPA  DOSSO</v>
      </c>
      <c r="AG704" s="171" t="str">
        <f t="shared" si="45"/>
        <v>13/10/2021</v>
      </c>
      <c r="AH704" s="59">
        <f t="shared" si="43"/>
        <v>2</v>
      </c>
      <c r="AI704" s="57">
        <f t="shared" si="46"/>
        <v>0</v>
      </c>
    </row>
    <row r="705" spans="1:35" ht="13.5" x14ac:dyDescent="0.25">
      <c r="A705" s="160" t="s">
        <v>2818</v>
      </c>
      <c r="B705" s="160" t="s">
        <v>667</v>
      </c>
      <c r="C705" s="160" t="s">
        <v>2818</v>
      </c>
      <c r="D705" s="160" t="s">
        <v>2696</v>
      </c>
      <c r="E705" s="160" t="s">
        <v>669</v>
      </c>
      <c r="F705" s="160" t="s">
        <v>670</v>
      </c>
      <c r="G705" s="160" t="s">
        <v>671</v>
      </c>
      <c r="H705" s="161">
        <v>6</v>
      </c>
      <c r="I705" s="160" t="s">
        <v>3365</v>
      </c>
      <c r="J705" s="160">
        <v>1</v>
      </c>
      <c r="K705" s="161">
        <v>2021</v>
      </c>
      <c r="L705" s="169" t="s">
        <v>2819</v>
      </c>
      <c r="M705" s="169" t="s">
        <v>2820</v>
      </c>
      <c r="N705" s="162" t="s">
        <v>667</v>
      </c>
      <c r="O705" s="160" t="s">
        <v>667</v>
      </c>
      <c r="P705" s="160" t="s">
        <v>675</v>
      </c>
      <c r="Q705" s="163">
        <v>23746</v>
      </c>
      <c r="R705" s="160">
        <v>4</v>
      </c>
      <c r="S705" s="169"/>
      <c r="T705" s="169"/>
      <c r="U705" s="160"/>
      <c r="V705" s="160"/>
      <c r="W705" s="160"/>
      <c r="X705" s="161">
        <v>0</v>
      </c>
      <c r="Y705" s="161">
        <v>0</v>
      </c>
      <c r="Z705" s="164" t="s">
        <v>2698</v>
      </c>
      <c r="AA705" s="165">
        <v>2021</v>
      </c>
      <c r="AB705" s="165">
        <v>10</v>
      </c>
      <c r="AC705" s="165">
        <v>26</v>
      </c>
      <c r="AD705" s="170" t="b">
        <f>IF(ISBLANK(GroupMember[[#This Row],[1. Identifiant interne d’exploitation agricole*]]),"",IF(ISERROR(MATCH(GroupMember[[#This Row],[1. Identifiant interne d’exploitation agricole*]],CertifiedCrop[1. Identifiant interne d’exploitation agricole*],0)),FALSE,TRUE))</f>
        <v>1</v>
      </c>
      <c r="AE705" s="170" t="b">
        <f>IF(ISBLANK(GroupMember[[#This Row],[1. Identifiant interne d’exploitation agricole*]]),"",IF(ISERROR(MATCH(GroupMember[[#This Row],[1. Identifiant interne d’exploitation agricole*]],FarmUnit[1. Identifiant interne d’exploitation agricole*],0)),FALSE,TRUE))</f>
        <v>1</v>
      </c>
      <c r="AF705" s="11" t="str">
        <f t="shared" si="44"/>
        <v>SAKO KARAMOKO</v>
      </c>
      <c r="AG705" s="171" t="str">
        <f t="shared" si="45"/>
        <v>26/10/2021</v>
      </c>
      <c r="AH705" s="59">
        <f t="shared" si="43"/>
        <v>4</v>
      </c>
      <c r="AI705" s="57">
        <f t="shared" si="46"/>
        <v>0</v>
      </c>
    </row>
    <row r="706" spans="1:35" ht="13.5" x14ac:dyDescent="0.25">
      <c r="A706" s="160" t="s">
        <v>2821</v>
      </c>
      <c r="B706" s="160" t="s">
        <v>667</v>
      </c>
      <c r="C706" s="160" t="s">
        <v>2821</v>
      </c>
      <c r="D706" s="160" t="s">
        <v>2696</v>
      </c>
      <c r="E706" s="160" t="s">
        <v>669</v>
      </c>
      <c r="F706" s="160" t="s">
        <v>670</v>
      </c>
      <c r="G706" s="160" t="s">
        <v>671</v>
      </c>
      <c r="H706" s="161">
        <v>6</v>
      </c>
      <c r="I706" s="160" t="s">
        <v>3365</v>
      </c>
      <c r="J706" s="160">
        <v>1</v>
      </c>
      <c r="K706" s="161">
        <v>2021</v>
      </c>
      <c r="L706" s="169" t="s">
        <v>2822</v>
      </c>
      <c r="M706" s="169" t="s">
        <v>2823</v>
      </c>
      <c r="N706" s="162" t="s">
        <v>2824</v>
      </c>
      <c r="O706" s="160" t="s">
        <v>667</v>
      </c>
      <c r="P706" s="160" t="s">
        <v>675</v>
      </c>
      <c r="Q706" s="163">
        <v>32724</v>
      </c>
      <c r="R706" s="160">
        <v>3</v>
      </c>
      <c r="S706" s="169"/>
      <c r="T706" s="169"/>
      <c r="U706" s="160"/>
      <c r="V706" s="160"/>
      <c r="W706" s="160"/>
      <c r="X706" s="161">
        <v>0</v>
      </c>
      <c r="Y706" s="161">
        <v>0</v>
      </c>
      <c r="Z706" s="164" t="s">
        <v>2698</v>
      </c>
      <c r="AA706" s="165">
        <v>2021</v>
      </c>
      <c r="AB706" s="165">
        <v>10</v>
      </c>
      <c r="AC706" s="165">
        <v>25</v>
      </c>
      <c r="AD706" s="170" t="b">
        <f>IF(ISBLANK(GroupMember[[#This Row],[1. Identifiant interne d’exploitation agricole*]]),"",IF(ISERROR(MATCH(GroupMember[[#This Row],[1. Identifiant interne d’exploitation agricole*]],CertifiedCrop[1. Identifiant interne d’exploitation agricole*],0)),FALSE,TRUE))</f>
        <v>1</v>
      </c>
      <c r="AE706" s="170" t="b">
        <f>IF(ISBLANK(GroupMember[[#This Row],[1. Identifiant interne d’exploitation agricole*]]),"",IF(ISERROR(MATCH(GroupMember[[#This Row],[1. Identifiant interne d’exploitation agricole*]],FarmUnit[1. Identifiant interne d’exploitation agricole*],0)),FALSE,TRUE))</f>
        <v>1</v>
      </c>
      <c r="AF706" s="11" t="str">
        <f t="shared" si="44"/>
        <v>SORO YAYA</v>
      </c>
      <c r="AG706" s="171" t="str">
        <f t="shared" si="45"/>
        <v>25/10/2021</v>
      </c>
      <c r="AH706" s="59">
        <f t="shared" si="43"/>
        <v>5</v>
      </c>
      <c r="AI706" s="57">
        <f t="shared" si="46"/>
        <v>0</v>
      </c>
    </row>
    <row r="707" spans="1:35" ht="13.5" x14ac:dyDescent="0.25">
      <c r="A707" s="160" t="s">
        <v>2825</v>
      </c>
      <c r="B707" s="160" t="s">
        <v>667</v>
      </c>
      <c r="C707" s="160" t="s">
        <v>2825</v>
      </c>
      <c r="D707" s="160" t="s">
        <v>2696</v>
      </c>
      <c r="E707" s="160" t="s">
        <v>669</v>
      </c>
      <c r="F707" s="160" t="s">
        <v>670</v>
      </c>
      <c r="G707" s="160" t="s">
        <v>671</v>
      </c>
      <c r="H707" s="161">
        <v>2</v>
      </c>
      <c r="I707" s="160" t="s">
        <v>3365</v>
      </c>
      <c r="J707" s="160">
        <v>1</v>
      </c>
      <c r="K707" s="161">
        <v>2021</v>
      </c>
      <c r="L707" s="169" t="s">
        <v>2187</v>
      </c>
      <c r="M707" s="169" t="s">
        <v>2826</v>
      </c>
      <c r="N707" s="162" t="s">
        <v>667</v>
      </c>
      <c r="O707" s="160" t="s">
        <v>667</v>
      </c>
      <c r="P707" s="160" t="s">
        <v>675</v>
      </c>
      <c r="Q707" s="163">
        <v>36689</v>
      </c>
      <c r="R707" s="160">
        <v>1</v>
      </c>
      <c r="S707" s="169"/>
      <c r="T707" s="169"/>
      <c r="U707" s="160"/>
      <c r="V707" s="160"/>
      <c r="W707" s="160"/>
      <c r="X707" s="161">
        <v>0</v>
      </c>
      <c r="Y707" s="161">
        <v>0</v>
      </c>
      <c r="Z707" s="164" t="s">
        <v>2698</v>
      </c>
      <c r="AA707" s="165">
        <v>2021</v>
      </c>
      <c r="AB707" s="165">
        <v>11</v>
      </c>
      <c r="AC707" s="165">
        <v>8</v>
      </c>
      <c r="AD707" s="170" t="b">
        <f>IF(ISBLANK(GroupMember[[#This Row],[1. Identifiant interne d’exploitation agricole*]]),"",IF(ISERROR(MATCH(GroupMember[[#This Row],[1. Identifiant interne d’exploitation agricole*]],CertifiedCrop[1. Identifiant interne d’exploitation agricole*],0)),FALSE,TRUE))</f>
        <v>1</v>
      </c>
      <c r="AE707" s="170" t="b">
        <f>IF(ISBLANK(GroupMember[[#This Row],[1. Identifiant interne d’exploitation agricole*]]),"",IF(ISERROR(MATCH(GroupMember[[#This Row],[1. Identifiant interne d’exploitation agricole*]],FarmUnit[1. Identifiant interne d’exploitation agricole*],0)),FALSE,TRUE))</f>
        <v>1</v>
      </c>
      <c r="AF707" s="11" t="str">
        <f t="shared" si="44"/>
        <v>TOKPA  LOUA ENORC</v>
      </c>
      <c r="AG707" s="171" t="str">
        <f t="shared" si="45"/>
        <v>8/11/2021</v>
      </c>
      <c r="AH707" s="59">
        <f t="shared" ref="AH707:AH770" si="47">COUNTIFS(Z:Z,Z707,AG:AG,AG707)</f>
        <v>3</v>
      </c>
      <c r="AI707" s="57">
        <f t="shared" si="46"/>
        <v>0</v>
      </c>
    </row>
    <row r="708" spans="1:35" ht="13.5" x14ac:dyDescent="0.25">
      <c r="A708" s="160" t="s">
        <v>2827</v>
      </c>
      <c r="B708" s="160" t="s">
        <v>667</v>
      </c>
      <c r="C708" s="160" t="s">
        <v>2827</v>
      </c>
      <c r="D708" s="160" t="s">
        <v>2696</v>
      </c>
      <c r="E708" s="160" t="s">
        <v>669</v>
      </c>
      <c r="F708" s="160" t="s">
        <v>670</v>
      </c>
      <c r="G708" s="160" t="s">
        <v>671</v>
      </c>
      <c r="H708" s="161">
        <v>6</v>
      </c>
      <c r="I708" s="160" t="s">
        <v>3365</v>
      </c>
      <c r="J708" s="160">
        <v>1</v>
      </c>
      <c r="K708" s="161">
        <v>2021</v>
      </c>
      <c r="L708" s="169" t="s">
        <v>1405</v>
      </c>
      <c r="M708" s="169" t="s">
        <v>2828</v>
      </c>
      <c r="N708" s="162" t="s">
        <v>2829</v>
      </c>
      <c r="O708" s="160" t="s">
        <v>667</v>
      </c>
      <c r="P708" s="160" t="s">
        <v>675</v>
      </c>
      <c r="Q708" s="163">
        <v>29738</v>
      </c>
      <c r="R708" s="160">
        <v>3</v>
      </c>
      <c r="S708" s="169"/>
      <c r="T708" s="169"/>
      <c r="U708" s="160"/>
      <c r="V708" s="160"/>
      <c r="W708" s="160"/>
      <c r="X708" s="161">
        <v>0</v>
      </c>
      <c r="Y708" s="161">
        <v>0</v>
      </c>
      <c r="Z708" s="164" t="s">
        <v>2698</v>
      </c>
      <c r="AA708" s="165">
        <v>2021</v>
      </c>
      <c r="AB708" s="165">
        <v>11</v>
      </c>
      <c r="AC708" s="165">
        <v>15</v>
      </c>
      <c r="AD708" s="170" t="b">
        <f>IF(ISBLANK(GroupMember[[#This Row],[1. Identifiant interne d’exploitation agricole*]]),"",IF(ISERROR(MATCH(GroupMember[[#This Row],[1. Identifiant interne d’exploitation agricole*]],CertifiedCrop[1. Identifiant interne d’exploitation agricole*],0)),FALSE,TRUE))</f>
        <v>1</v>
      </c>
      <c r="AE708" s="170" t="b">
        <f>IF(ISBLANK(GroupMember[[#This Row],[1. Identifiant interne d’exploitation agricole*]]),"",IF(ISERROR(MATCH(GroupMember[[#This Row],[1. Identifiant interne d’exploitation agricole*]],FarmUnit[1. Identifiant interne d’exploitation agricole*],0)),FALSE,TRUE))</f>
        <v>1</v>
      </c>
      <c r="AF708" s="11" t="str">
        <f t="shared" si="44"/>
        <v>GUEU  MAMADOU OLIVIER</v>
      </c>
      <c r="AG708" s="171" t="str">
        <f t="shared" si="45"/>
        <v>15/11/2021</v>
      </c>
      <c r="AH708" s="59">
        <f t="shared" si="47"/>
        <v>3</v>
      </c>
      <c r="AI708" s="57">
        <f t="shared" si="46"/>
        <v>0</v>
      </c>
    </row>
    <row r="709" spans="1:35" ht="13.5" x14ac:dyDescent="0.25">
      <c r="A709" s="160" t="s">
        <v>2830</v>
      </c>
      <c r="B709" s="160" t="s">
        <v>667</v>
      </c>
      <c r="C709" s="160" t="s">
        <v>2830</v>
      </c>
      <c r="D709" s="160" t="s">
        <v>2696</v>
      </c>
      <c r="E709" s="160" t="s">
        <v>669</v>
      </c>
      <c r="F709" s="160" t="s">
        <v>670</v>
      </c>
      <c r="G709" s="160" t="s">
        <v>671</v>
      </c>
      <c r="H709" s="161">
        <v>7</v>
      </c>
      <c r="I709" s="160" t="s">
        <v>3365</v>
      </c>
      <c r="J709" s="160">
        <v>1</v>
      </c>
      <c r="K709" s="161">
        <v>2021</v>
      </c>
      <c r="L709" s="169" t="s">
        <v>2806</v>
      </c>
      <c r="M709" s="169" t="s">
        <v>2831</v>
      </c>
      <c r="N709" s="162" t="s">
        <v>2832</v>
      </c>
      <c r="O709" s="160" t="s">
        <v>667</v>
      </c>
      <c r="P709" s="160" t="s">
        <v>675</v>
      </c>
      <c r="Q709" s="163">
        <v>32874</v>
      </c>
      <c r="R709" s="160">
        <v>4</v>
      </c>
      <c r="S709" s="169"/>
      <c r="T709" s="169"/>
      <c r="U709" s="160"/>
      <c r="V709" s="160"/>
      <c r="W709" s="160"/>
      <c r="X709" s="161">
        <v>0</v>
      </c>
      <c r="Y709" s="161">
        <v>0</v>
      </c>
      <c r="Z709" s="164" t="s">
        <v>2698</v>
      </c>
      <c r="AA709" s="165">
        <v>2021</v>
      </c>
      <c r="AB709" s="165">
        <v>10</v>
      </c>
      <c r="AC709" s="165">
        <v>14</v>
      </c>
      <c r="AD709" s="170" t="b">
        <f>IF(ISBLANK(GroupMember[[#This Row],[1. Identifiant interne d’exploitation agricole*]]),"",IF(ISERROR(MATCH(GroupMember[[#This Row],[1. Identifiant interne d’exploitation agricole*]],CertifiedCrop[1. Identifiant interne d’exploitation agricole*],0)),FALSE,TRUE))</f>
        <v>1</v>
      </c>
      <c r="AE709" s="170" t="b">
        <f>IF(ISBLANK(GroupMember[[#This Row],[1. Identifiant interne d’exploitation agricole*]]),"",IF(ISERROR(MATCH(GroupMember[[#This Row],[1. Identifiant interne d’exploitation agricole*]],FarmUnit[1. Identifiant interne d’exploitation agricole*],0)),FALSE,TRUE))</f>
        <v>1</v>
      </c>
      <c r="AF709" s="11" t="str">
        <f t="shared" si="44"/>
        <v>BOUA  GUE KALA</v>
      </c>
      <c r="AG709" s="171" t="str">
        <f t="shared" si="45"/>
        <v>14/10/2021</v>
      </c>
      <c r="AH709" s="59">
        <f t="shared" si="47"/>
        <v>4</v>
      </c>
      <c r="AI709" s="57">
        <f t="shared" si="46"/>
        <v>0</v>
      </c>
    </row>
    <row r="710" spans="1:35" ht="13.5" x14ac:dyDescent="0.25">
      <c r="A710" s="160" t="s">
        <v>2833</v>
      </c>
      <c r="B710" s="160" t="s">
        <v>667</v>
      </c>
      <c r="C710" s="160" t="s">
        <v>2833</v>
      </c>
      <c r="D710" s="160" t="s">
        <v>2696</v>
      </c>
      <c r="E710" s="160" t="s">
        <v>669</v>
      </c>
      <c r="F710" s="160" t="s">
        <v>670</v>
      </c>
      <c r="G710" s="160" t="s">
        <v>671</v>
      </c>
      <c r="H710" s="161">
        <v>8</v>
      </c>
      <c r="I710" s="160" t="s">
        <v>3365</v>
      </c>
      <c r="J710" s="160">
        <v>1</v>
      </c>
      <c r="K710" s="161">
        <v>2021</v>
      </c>
      <c r="L710" s="169" t="s">
        <v>2834</v>
      </c>
      <c r="M710" s="169" t="s">
        <v>2835</v>
      </c>
      <c r="N710" s="162" t="s">
        <v>2836</v>
      </c>
      <c r="O710" s="160" t="s">
        <v>667</v>
      </c>
      <c r="P710" s="160" t="s">
        <v>675</v>
      </c>
      <c r="Q710" s="163">
        <v>25934</v>
      </c>
      <c r="R710" s="160">
        <v>5</v>
      </c>
      <c r="S710" s="169"/>
      <c r="T710" s="169"/>
      <c r="U710" s="160"/>
      <c r="V710" s="160"/>
      <c r="W710" s="160"/>
      <c r="X710" s="161">
        <v>0</v>
      </c>
      <c r="Y710" s="161">
        <v>0</v>
      </c>
      <c r="Z710" s="164" t="s">
        <v>2698</v>
      </c>
      <c r="AA710" s="165">
        <v>2021</v>
      </c>
      <c r="AB710" s="165">
        <v>11</v>
      </c>
      <c r="AC710" s="165">
        <v>15</v>
      </c>
      <c r="AD710" s="170" t="b">
        <f>IF(ISBLANK(GroupMember[[#This Row],[1. Identifiant interne d’exploitation agricole*]]),"",IF(ISERROR(MATCH(GroupMember[[#This Row],[1. Identifiant interne d’exploitation agricole*]],CertifiedCrop[1. Identifiant interne d’exploitation agricole*],0)),FALSE,TRUE))</f>
        <v>1</v>
      </c>
      <c r="AE710" s="170" t="b">
        <f>IF(ISBLANK(GroupMember[[#This Row],[1. Identifiant interne d’exploitation agricole*]]),"",IF(ISERROR(MATCH(GroupMember[[#This Row],[1. Identifiant interne d’exploitation agricole*]],FarmUnit[1. Identifiant interne d’exploitation agricole*],0)),FALSE,TRUE))</f>
        <v>1</v>
      </c>
      <c r="AF710" s="11" t="str">
        <f t="shared" si="44"/>
        <v>DOUA CHARLES</v>
      </c>
      <c r="AG710" s="171" t="str">
        <f t="shared" si="45"/>
        <v>15/11/2021</v>
      </c>
      <c r="AH710" s="59">
        <f t="shared" si="47"/>
        <v>3</v>
      </c>
      <c r="AI710" s="57">
        <f t="shared" si="46"/>
        <v>0</v>
      </c>
    </row>
    <row r="711" spans="1:35" ht="13.5" x14ac:dyDescent="0.25">
      <c r="A711" s="160" t="s">
        <v>2837</v>
      </c>
      <c r="B711" s="160" t="s">
        <v>667</v>
      </c>
      <c r="C711" s="160" t="s">
        <v>2837</v>
      </c>
      <c r="D711" s="160" t="s">
        <v>2696</v>
      </c>
      <c r="E711" s="160" t="s">
        <v>669</v>
      </c>
      <c r="F711" s="160" t="s">
        <v>670</v>
      </c>
      <c r="G711" s="160" t="s">
        <v>671</v>
      </c>
      <c r="H711" s="161">
        <v>2</v>
      </c>
      <c r="I711" s="160" t="s">
        <v>3365</v>
      </c>
      <c r="J711" s="160">
        <v>1</v>
      </c>
      <c r="K711" s="161">
        <v>2021</v>
      </c>
      <c r="L711" s="169" t="s">
        <v>855</v>
      </c>
      <c r="M711" s="169" t="s">
        <v>2838</v>
      </c>
      <c r="N711" s="162" t="s">
        <v>667</v>
      </c>
      <c r="O711" s="160" t="s">
        <v>667</v>
      </c>
      <c r="P711" s="160" t="s">
        <v>675</v>
      </c>
      <c r="Q711" s="163">
        <v>31138</v>
      </c>
      <c r="R711" s="160"/>
      <c r="S711" s="169"/>
      <c r="T711" s="169"/>
      <c r="U711" s="160"/>
      <c r="V711" s="160"/>
      <c r="W711" s="160"/>
      <c r="X711" s="161">
        <v>0</v>
      </c>
      <c r="Y711" s="161">
        <v>0</v>
      </c>
      <c r="Z711" s="164" t="s">
        <v>2698</v>
      </c>
      <c r="AA711" s="165">
        <v>2021</v>
      </c>
      <c r="AB711" s="165">
        <v>11</v>
      </c>
      <c r="AC711" s="165">
        <v>1</v>
      </c>
      <c r="AD711" s="170" t="b">
        <f>IF(ISBLANK(GroupMember[[#This Row],[1. Identifiant interne d’exploitation agricole*]]),"",IF(ISERROR(MATCH(GroupMember[[#This Row],[1. Identifiant interne d’exploitation agricole*]],CertifiedCrop[1. Identifiant interne d’exploitation agricole*],0)),FALSE,TRUE))</f>
        <v>1</v>
      </c>
      <c r="AE711" s="170" t="b">
        <f>IF(ISBLANK(GroupMember[[#This Row],[1. Identifiant interne d’exploitation agricole*]]),"",IF(ISERROR(MATCH(GroupMember[[#This Row],[1. Identifiant interne d’exploitation agricole*]],FarmUnit[1. Identifiant interne d’exploitation agricole*],0)),FALSE,TRUE))</f>
        <v>1</v>
      </c>
      <c r="AF711" s="11" t="str">
        <f t="shared" si="44"/>
        <v>VEH DAN NICAISE</v>
      </c>
      <c r="AG711" s="171" t="str">
        <f t="shared" si="45"/>
        <v>1/11/2021</v>
      </c>
      <c r="AH711" s="59">
        <f t="shared" si="47"/>
        <v>5</v>
      </c>
      <c r="AI711" s="57">
        <f t="shared" si="46"/>
        <v>0</v>
      </c>
    </row>
    <row r="712" spans="1:35" ht="13.5" x14ac:dyDescent="0.25">
      <c r="A712" s="160" t="s">
        <v>2839</v>
      </c>
      <c r="B712" s="160" t="s">
        <v>667</v>
      </c>
      <c r="C712" s="160" t="s">
        <v>2839</v>
      </c>
      <c r="D712" s="160" t="s">
        <v>2696</v>
      </c>
      <c r="E712" s="160" t="s">
        <v>669</v>
      </c>
      <c r="F712" s="160" t="s">
        <v>670</v>
      </c>
      <c r="G712" s="160" t="s">
        <v>671</v>
      </c>
      <c r="H712" s="161">
        <v>3</v>
      </c>
      <c r="I712" s="160" t="s">
        <v>3365</v>
      </c>
      <c r="J712" s="160">
        <v>1</v>
      </c>
      <c r="K712" s="161">
        <v>2021</v>
      </c>
      <c r="L712" s="169" t="s">
        <v>1405</v>
      </c>
      <c r="M712" s="169" t="s">
        <v>2840</v>
      </c>
      <c r="N712" s="162" t="s">
        <v>667</v>
      </c>
      <c r="O712" s="160" t="s">
        <v>2841</v>
      </c>
      <c r="P712" s="160" t="s">
        <v>675</v>
      </c>
      <c r="Q712" s="163">
        <v>22935</v>
      </c>
      <c r="R712" s="160">
        <v>4</v>
      </c>
      <c r="S712" s="169"/>
      <c r="T712" s="169"/>
      <c r="U712" s="160"/>
      <c r="V712" s="160"/>
      <c r="W712" s="160"/>
      <c r="X712" s="161">
        <v>0</v>
      </c>
      <c r="Y712" s="161">
        <v>0</v>
      </c>
      <c r="Z712" s="164" t="s">
        <v>2698</v>
      </c>
      <c r="AA712" s="165">
        <v>2021</v>
      </c>
      <c r="AB712" s="165">
        <v>11</v>
      </c>
      <c r="AC712" s="165">
        <v>9</v>
      </c>
      <c r="AD712" s="170" t="b">
        <f>IF(ISBLANK(GroupMember[[#This Row],[1. Identifiant interne d’exploitation agricole*]]),"",IF(ISERROR(MATCH(GroupMember[[#This Row],[1. Identifiant interne d’exploitation agricole*]],CertifiedCrop[1. Identifiant interne d’exploitation agricole*],0)),FALSE,TRUE))</f>
        <v>1</v>
      </c>
      <c r="AE712" s="170" t="b">
        <f>IF(ISBLANK(GroupMember[[#This Row],[1. Identifiant interne d’exploitation agricole*]]),"",IF(ISERROR(MATCH(GroupMember[[#This Row],[1. Identifiant interne d’exploitation agricole*]],FarmUnit[1. Identifiant interne d’exploitation agricole*],0)),FALSE,TRUE))</f>
        <v>1</v>
      </c>
      <c r="AF712" s="11" t="str">
        <f t="shared" si="44"/>
        <v>GUEU  FRANCOIS</v>
      </c>
      <c r="AG712" s="171" t="str">
        <f t="shared" si="45"/>
        <v>9/11/2021</v>
      </c>
      <c r="AH712" s="59">
        <f t="shared" si="47"/>
        <v>3</v>
      </c>
      <c r="AI712" s="57">
        <f t="shared" si="46"/>
        <v>0</v>
      </c>
    </row>
    <row r="713" spans="1:35" ht="13.5" x14ac:dyDescent="0.25">
      <c r="A713" s="160" t="s">
        <v>2842</v>
      </c>
      <c r="B713" s="160" t="s">
        <v>667</v>
      </c>
      <c r="C713" s="160" t="s">
        <v>2842</v>
      </c>
      <c r="D713" s="160" t="s">
        <v>2696</v>
      </c>
      <c r="E713" s="160" t="s">
        <v>669</v>
      </c>
      <c r="F713" s="160" t="s">
        <v>670</v>
      </c>
      <c r="G713" s="160" t="s">
        <v>671</v>
      </c>
      <c r="H713" s="161">
        <v>9</v>
      </c>
      <c r="I713" s="160" t="s">
        <v>3365</v>
      </c>
      <c r="J713" s="160">
        <v>1</v>
      </c>
      <c r="K713" s="161">
        <v>2021</v>
      </c>
      <c r="L713" s="169" t="s">
        <v>689</v>
      </c>
      <c r="M713" s="169" t="s">
        <v>2843</v>
      </c>
      <c r="N713" s="162" t="s">
        <v>2844</v>
      </c>
      <c r="O713" s="160" t="s">
        <v>667</v>
      </c>
      <c r="P713" s="160" t="s">
        <v>675</v>
      </c>
      <c r="Q713" s="163">
        <v>32178</v>
      </c>
      <c r="R713" s="160">
        <v>2</v>
      </c>
      <c r="S713" s="169"/>
      <c r="T713" s="169"/>
      <c r="U713" s="160"/>
      <c r="V713" s="160"/>
      <c r="W713" s="160"/>
      <c r="X713" s="161">
        <v>0</v>
      </c>
      <c r="Y713" s="161">
        <v>0</v>
      </c>
      <c r="Z713" s="164" t="s">
        <v>2698</v>
      </c>
      <c r="AA713" s="165">
        <v>2021</v>
      </c>
      <c r="AB713" s="165">
        <v>9</v>
      </c>
      <c r="AC713" s="165">
        <v>26</v>
      </c>
      <c r="AD713" s="170" t="b">
        <f>IF(ISBLANK(GroupMember[[#This Row],[1. Identifiant interne d’exploitation agricole*]]),"",IF(ISERROR(MATCH(GroupMember[[#This Row],[1. Identifiant interne d’exploitation agricole*]],CertifiedCrop[1. Identifiant interne d’exploitation agricole*],0)),FALSE,TRUE))</f>
        <v>1</v>
      </c>
      <c r="AE713" s="170" t="b">
        <f>IF(ISBLANK(GroupMember[[#This Row],[1. Identifiant interne d’exploitation agricole*]]),"",IF(ISERROR(MATCH(GroupMember[[#This Row],[1. Identifiant interne d’exploitation agricole*]],FarmUnit[1. Identifiant interne d’exploitation agricole*],0)),FALSE,TRUE))</f>
        <v>1</v>
      </c>
      <c r="AF713" s="11" t="str">
        <f t="shared" si="44"/>
        <v>DIOMANDE  LOUA ANDRE</v>
      </c>
      <c r="AG713" s="171" t="str">
        <f t="shared" si="45"/>
        <v>26/9/2021</v>
      </c>
      <c r="AH713" s="59">
        <f t="shared" si="47"/>
        <v>5</v>
      </c>
      <c r="AI713" s="57">
        <f t="shared" si="46"/>
        <v>0</v>
      </c>
    </row>
    <row r="714" spans="1:35" ht="13.5" x14ac:dyDescent="0.25">
      <c r="A714" s="160" t="s">
        <v>2845</v>
      </c>
      <c r="B714" s="160" t="s">
        <v>667</v>
      </c>
      <c r="C714" s="160" t="s">
        <v>2845</v>
      </c>
      <c r="D714" s="160" t="s">
        <v>2696</v>
      </c>
      <c r="E714" s="160" t="s">
        <v>669</v>
      </c>
      <c r="F714" s="160" t="s">
        <v>670</v>
      </c>
      <c r="G714" s="160" t="s">
        <v>671</v>
      </c>
      <c r="H714" s="161">
        <v>4</v>
      </c>
      <c r="I714" s="160" t="s">
        <v>3365</v>
      </c>
      <c r="J714" s="160">
        <v>1</v>
      </c>
      <c r="K714" s="161">
        <v>2021</v>
      </c>
      <c r="L714" s="169" t="s">
        <v>2846</v>
      </c>
      <c r="M714" s="169" t="s">
        <v>2847</v>
      </c>
      <c r="N714" s="162"/>
      <c r="O714" s="160" t="s">
        <v>2849</v>
      </c>
      <c r="P714" s="160" t="s">
        <v>675</v>
      </c>
      <c r="Q714" s="163">
        <v>22282</v>
      </c>
      <c r="R714" s="160">
        <v>6</v>
      </c>
      <c r="S714" s="169"/>
      <c r="T714" s="169"/>
      <c r="U714" s="160"/>
      <c r="V714" s="160"/>
      <c r="W714" s="160"/>
      <c r="X714" s="161">
        <v>0</v>
      </c>
      <c r="Y714" s="161">
        <v>0</v>
      </c>
      <c r="Z714" s="164" t="s">
        <v>2698</v>
      </c>
      <c r="AA714" s="165">
        <v>2021</v>
      </c>
      <c r="AB714" s="165">
        <v>10</v>
      </c>
      <c r="AC714" s="165">
        <v>16</v>
      </c>
      <c r="AD714" s="170" t="b">
        <f>IF(ISBLANK(GroupMember[[#This Row],[1. Identifiant interne d’exploitation agricole*]]),"",IF(ISERROR(MATCH(GroupMember[[#This Row],[1. Identifiant interne d’exploitation agricole*]],CertifiedCrop[1. Identifiant interne d’exploitation agricole*],0)),FALSE,TRUE))</f>
        <v>1</v>
      </c>
      <c r="AE714" s="170" t="b">
        <f>IF(ISBLANK(GroupMember[[#This Row],[1. Identifiant interne d’exploitation agricole*]]),"",IF(ISERROR(MATCH(GroupMember[[#This Row],[1. Identifiant interne d’exploitation agricole*]],FarmUnit[1. Identifiant interne d’exploitation agricole*],0)),FALSE,TRUE))</f>
        <v>1</v>
      </c>
      <c r="AF714" s="11" t="str">
        <f t="shared" si="44"/>
        <v>GOUE  MOMINE EUGENE</v>
      </c>
      <c r="AG714" s="171" t="str">
        <f t="shared" si="45"/>
        <v>16/10/2021</v>
      </c>
      <c r="AH714" s="59">
        <f t="shared" si="47"/>
        <v>5</v>
      </c>
      <c r="AI714" s="57">
        <f t="shared" si="46"/>
        <v>0</v>
      </c>
    </row>
    <row r="715" spans="1:35" ht="13.5" x14ac:dyDescent="0.25">
      <c r="A715" s="160" t="s">
        <v>2850</v>
      </c>
      <c r="B715" s="160" t="s">
        <v>667</v>
      </c>
      <c r="C715" s="160" t="s">
        <v>2850</v>
      </c>
      <c r="D715" s="160" t="s">
        <v>2696</v>
      </c>
      <c r="E715" s="160" t="s">
        <v>669</v>
      </c>
      <c r="F715" s="160" t="s">
        <v>670</v>
      </c>
      <c r="G715" s="160" t="s">
        <v>671</v>
      </c>
      <c r="H715" s="161">
        <v>3</v>
      </c>
      <c r="I715" s="160" t="s">
        <v>3365</v>
      </c>
      <c r="J715" s="160">
        <v>1</v>
      </c>
      <c r="K715" s="161">
        <v>2021</v>
      </c>
      <c r="L715" s="169" t="s">
        <v>845</v>
      </c>
      <c r="M715" s="169" t="s">
        <v>2851</v>
      </c>
      <c r="N715" s="162"/>
      <c r="O715" s="160" t="s">
        <v>667</v>
      </c>
      <c r="P715" s="160" t="s">
        <v>696</v>
      </c>
      <c r="Q715" s="163">
        <v>23743</v>
      </c>
      <c r="R715" s="160">
        <v>8</v>
      </c>
      <c r="S715" s="169"/>
      <c r="T715" s="169"/>
      <c r="U715" s="160"/>
      <c r="V715" s="160"/>
      <c r="W715" s="160"/>
      <c r="X715" s="161">
        <v>0</v>
      </c>
      <c r="Y715" s="161">
        <v>0</v>
      </c>
      <c r="Z715" s="164" t="s">
        <v>2698</v>
      </c>
      <c r="AA715" s="165">
        <v>2021</v>
      </c>
      <c r="AB715" s="165">
        <v>11</v>
      </c>
      <c r="AC715" s="165">
        <v>5</v>
      </c>
      <c r="AD715" s="170" t="b">
        <f>IF(ISBLANK(GroupMember[[#This Row],[1. Identifiant interne d’exploitation agricole*]]),"",IF(ISERROR(MATCH(GroupMember[[#This Row],[1. Identifiant interne d’exploitation agricole*]],CertifiedCrop[1. Identifiant interne d’exploitation agricole*],0)),FALSE,TRUE))</f>
        <v>1</v>
      </c>
      <c r="AE715" s="170" t="b">
        <f>IF(ISBLANK(GroupMember[[#This Row],[1. Identifiant interne d’exploitation agricole*]]),"",IF(ISERROR(MATCH(GroupMember[[#This Row],[1. Identifiant interne d’exploitation agricole*]],FarmUnit[1. Identifiant interne d’exploitation agricole*],0)),FALSE,TRUE))</f>
        <v>1</v>
      </c>
      <c r="AF715" s="11" t="str">
        <f t="shared" si="44"/>
        <v>TIA  COLETTE</v>
      </c>
      <c r="AG715" s="171" t="str">
        <f t="shared" si="45"/>
        <v>5/11/2021</v>
      </c>
      <c r="AH715" s="59">
        <f t="shared" si="47"/>
        <v>5</v>
      </c>
      <c r="AI715" s="57">
        <f t="shared" si="46"/>
        <v>0</v>
      </c>
    </row>
    <row r="716" spans="1:35" ht="13.5" x14ac:dyDescent="0.25">
      <c r="A716" s="160" t="s">
        <v>2853</v>
      </c>
      <c r="B716" s="160" t="s">
        <v>667</v>
      </c>
      <c r="C716" s="160" t="s">
        <v>2853</v>
      </c>
      <c r="D716" s="160" t="s">
        <v>2696</v>
      </c>
      <c r="E716" s="160" t="s">
        <v>669</v>
      </c>
      <c r="F716" s="160" t="s">
        <v>670</v>
      </c>
      <c r="G716" s="160" t="s">
        <v>671</v>
      </c>
      <c r="H716" s="161">
        <v>8</v>
      </c>
      <c r="I716" s="160" t="s">
        <v>3365</v>
      </c>
      <c r="J716" s="160">
        <v>1</v>
      </c>
      <c r="K716" s="161">
        <v>2021</v>
      </c>
      <c r="L716" s="169" t="s">
        <v>1072</v>
      </c>
      <c r="M716" s="169" t="s">
        <v>2854</v>
      </c>
      <c r="N716" s="162" t="s">
        <v>2855</v>
      </c>
      <c r="O716" s="160" t="s">
        <v>2856</v>
      </c>
      <c r="P716" s="160" t="s">
        <v>696</v>
      </c>
      <c r="Q716" s="163">
        <v>31778</v>
      </c>
      <c r="R716" s="160">
        <v>6</v>
      </c>
      <c r="S716" s="169"/>
      <c r="T716" s="169"/>
      <c r="U716" s="160"/>
      <c r="V716" s="160"/>
      <c r="W716" s="160"/>
      <c r="X716" s="161">
        <v>0</v>
      </c>
      <c r="Y716" s="161">
        <v>0</v>
      </c>
      <c r="Z716" s="164" t="s">
        <v>2698</v>
      </c>
      <c r="AA716" s="165">
        <v>2021</v>
      </c>
      <c r="AB716" s="165">
        <v>9</v>
      </c>
      <c r="AC716" s="165">
        <v>24</v>
      </c>
      <c r="AD716" s="170" t="b">
        <f>IF(ISBLANK(GroupMember[[#This Row],[1. Identifiant interne d’exploitation agricole*]]),"",IF(ISERROR(MATCH(GroupMember[[#This Row],[1. Identifiant interne d’exploitation agricole*]],CertifiedCrop[1. Identifiant interne d’exploitation agricole*],0)),FALSE,TRUE))</f>
        <v>1</v>
      </c>
      <c r="AE716" s="170" t="b">
        <f>IF(ISBLANK(GroupMember[[#This Row],[1. Identifiant interne d’exploitation agricole*]]),"",IF(ISERROR(MATCH(GroupMember[[#This Row],[1. Identifiant interne d’exploitation agricole*]],FarmUnit[1. Identifiant interne d’exploitation agricole*],0)),FALSE,TRUE))</f>
        <v>1</v>
      </c>
      <c r="AF716" s="11" t="str">
        <f t="shared" si="44"/>
        <v>KLA LOU HORTENSE</v>
      </c>
      <c r="AG716" s="171" t="str">
        <f t="shared" si="45"/>
        <v>24/9/2021</v>
      </c>
      <c r="AH716" s="59">
        <f t="shared" si="47"/>
        <v>4</v>
      </c>
      <c r="AI716" s="57">
        <f t="shared" si="46"/>
        <v>0</v>
      </c>
    </row>
    <row r="717" spans="1:35" ht="13.5" x14ac:dyDescent="0.25">
      <c r="A717" s="160" t="s">
        <v>2857</v>
      </c>
      <c r="B717" s="160" t="s">
        <v>667</v>
      </c>
      <c r="C717" s="160" t="s">
        <v>2857</v>
      </c>
      <c r="D717" s="160" t="s">
        <v>2696</v>
      </c>
      <c r="E717" s="160" t="s">
        <v>669</v>
      </c>
      <c r="F717" s="160" t="s">
        <v>670</v>
      </c>
      <c r="G717" s="160" t="s">
        <v>671</v>
      </c>
      <c r="H717" s="161">
        <v>2</v>
      </c>
      <c r="I717" s="160" t="s">
        <v>3365</v>
      </c>
      <c r="J717" s="160">
        <v>1</v>
      </c>
      <c r="K717" s="161">
        <v>2021</v>
      </c>
      <c r="L717" s="169" t="s">
        <v>2858</v>
      </c>
      <c r="M717" s="169" t="s">
        <v>2859</v>
      </c>
      <c r="N717" s="162" t="s">
        <v>667</v>
      </c>
      <c r="O717" s="160" t="s">
        <v>667</v>
      </c>
      <c r="P717" s="160" t="s">
        <v>675</v>
      </c>
      <c r="Q717" s="163">
        <v>32634</v>
      </c>
      <c r="R717" s="160">
        <v>5</v>
      </c>
      <c r="S717" s="169"/>
      <c r="T717" s="169"/>
      <c r="U717" s="160"/>
      <c r="V717" s="160"/>
      <c r="W717" s="160"/>
      <c r="X717" s="161">
        <v>0</v>
      </c>
      <c r="Y717" s="161">
        <v>0</v>
      </c>
      <c r="Z717" s="164" t="s">
        <v>2698</v>
      </c>
      <c r="AA717" s="165">
        <v>2021</v>
      </c>
      <c r="AB717" s="165">
        <v>11</v>
      </c>
      <c r="AC717" s="165">
        <v>9</v>
      </c>
      <c r="AD717" s="170" t="b">
        <f>IF(ISBLANK(GroupMember[[#This Row],[1. Identifiant interne d’exploitation agricole*]]),"",IF(ISERROR(MATCH(GroupMember[[#This Row],[1. Identifiant interne d’exploitation agricole*]],CertifiedCrop[1. Identifiant interne d’exploitation agricole*],0)),FALSE,TRUE))</f>
        <v>1</v>
      </c>
      <c r="AE717" s="170" t="b">
        <f>IF(ISBLANK(GroupMember[[#This Row],[1. Identifiant interne d’exploitation agricole*]]),"",IF(ISERROR(MATCH(GroupMember[[#This Row],[1. Identifiant interne d’exploitation agricole*]],FarmUnit[1. Identifiant interne d’exploitation agricole*],0)),FALSE,TRUE))</f>
        <v>1</v>
      </c>
      <c r="AF717" s="11" t="str">
        <f t="shared" si="44"/>
        <v>GUE  ZINGBE MODESTE</v>
      </c>
      <c r="AG717" s="171" t="str">
        <f t="shared" si="45"/>
        <v>9/11/2021</v>
      </c>
      <c r="AH717" s="59">
        <f t="shared" si="47"/>
        <v>3</v>
      </c>
      <c r="AI717" s="57">
        <f t="shared" si="46"/>
        <v>0</v>
      </c>
    </row>
    <row r="718" spans="1:35" ht="13.5" x14ac:dyDescent="0.25">
      <c r="A718" s="160" t="s">
        <v>2860</v>
      </c>
      <c r="B718" s="160" t="s">
        <v>667</v>
      </c>
      <c r="C718" s="160" t="s">
        <v>2860</v>
      </c>
      <c r="D718" s="160" t="s">
        <v>2696</v>
      </c>
      <c r="E718" s="160" t="s">
        <v>669</v>
      </c>
      <c r="F718" s="160" t="s">
        <v>670</v>
      </c>
      <c r="G718" s="160" t="s">
        <v>671</v>
      </c>
      <c r="H718" s="161">
        <v>6</v>
      </c>
      <c r="I718" s="160" t="s">
        <v>3365</v>
      </c>
      <c r="J718" s="160">
        <v>1</v>
      </c>
      <c r="K718" s="161">
        <v>2021</v>
      </c>
      <c r="L718" s="169" t="s">
        <v>1095</v>
      </c>
      <c r="M718" s="169" t="s">
        <v>2861</v>
      </c>
      <c r="N718" s="162"/>
      <c r="O718" s="160" t="s">
        <v>667</v>
      </c>
      <c r="P718" s="160" t="s">
        <v>675</v>
      </c>
      <c r="Q718" s="163">
        <v>24704</v>
      </c>
      <c r="R718" s="160">
        <v>4</v>
      </c>
      <c r="S718" s="169"/>
      <c r="T718" s="169"/>
      <c r="U718" s="160"/>
      <c r="V718" s="160"/>
      <c r="W718" s="160"/>
      <c r="X718" s="161">
        <v>0</v>
      </c>
      <c r="Y718" s="161">
        <v>0</v>
      </c>
      <c r="Z718" s="164" t="s">
        <v>2698</v>
      </c>
      <c r="AA718" s="165">
        <v>2021</v>
      </c>
      <c r="AB718" s="165">
        <v>10</v>
      </c>
      <c r="AC718" s="165">
        <v>17</v>
      </c>
      <c r="AD718" s="170" t="b">
        <f>IF(ISBLANK(GroupMember[[#This Row],[1. Identifiant interne d’exploitation agricole*]]),"",IF(ISERROR(MATCH(GroupMember[[#This Row],[1. Identifiant interne d’exploitation agricole*]],CertifiedCrop[1. Identifiant interne d’exploitation agricole*],0)),FALSE,TRUE))</f>
        <v>1</v>
      </c>
      <c r="AE718" s="170" t="b">
        <f>IF(ISBLANK(GroupMember[[#This Row],[1. Identifiant interne d’exploitation agricole*]]),"",IF(ISERROR(MATCH(GroupMember[[#This Row],[1. Identifiant interne d’exploitation agricole*]],FarmUnit[1. Identifiant interne d’exploitation agricole*],0)),FALSE,TRUE))</f>
        <v>1</v>
      </c>
      <c r="AF718" s="11" t="str">
        <f t="shared" si="44"/>
        <v>DELY GOUEU ANATOLE</v>
      </c>
      <c r="AG718" s="171" t="str">
        <f t="shared" si="45"/>
        <v>17/10/2021</v>
      </c>
      <c r="AH718" s="59">
        <f t="shared" si="47"/>
        <v>4</v>
      </c>
      <c r="AI718" s="57">
        <f t="shared" si="46"/>
        <v>0</v>
      </c>
    </row>
    <row r="719" spans="1:35" ht="13.5" x14ac:dyDescent="0.25">
      <c r="A719" s="160" t="s">
        <v>2863</v>
      </c>
      <c r="B719" s="160" t="s">
        <v>667</v>
      </c>
      <c r="C719" s="160" t="s">
        <v>2863</v>
      </c>
      <c r="D719" s="160" t="s">
        <v>2696</v>
      </c>
      <c r="E719" s="160" t="s">
        <v>669</v>
      </c>
      <c r="F719" s="160" t="s">
        <v>670</v>
      </c>
      <c r="G719" s="160" t="s">
        <v>671</v>
      </c>
      <c r="H719" s="161">
        <v>4</v>
      </c>
      <c r="I719" s="160" t="s">
        <v>3365</v>
      </c>
      <c r="J719" s="160">
        <v>1</v>
      </c>
      <c r="K719" s="161">
        <v>2021</v>
      </c>
      <c r="L719" s="169" t="s">
        <v>2025</v>
      </c>
      <c r="M719" s="169" t="s">
        <v>3343</v>
      </c>
      <c r="N719" s="162" t="s">
        <v>2864</v>
      </c>
      <c r="O719" s="160" t="s">
        <v>667</v>
      </c>
      <c r="P719" s="160" t="s">
        <v>675</v>
      </c>
      <c r="Q719" s="163">
        <v>28296</v>
      </c>
      <c r="R719" s="160">
        <v>10</v>
      </c>
      <c r="S719" s="169"/>
      <c r="T719" s="169"/>
      <c r="U719" s="160"/>
      <c r="V719" s="160"/>
      <c r="W719" s="160"/>
      <c r="X719" s="161">
        <v>0</v>
      </c>
      <c r="Y719" s="161">
        <v>0</v>
      </c>
      <c r="Z719" s="164" t="s">
        <v>2698</v>
      </c>
      <c r="AA719" s="165">
        <v>2021</v>
      </c>
      <c r="AB719" s="165">
        <v>10</v>
      </c>
      <c r="AC719" s="165">
        <v>26</v>
      </c>
      <c r="AD719" s="170" t="b">
        <f>IF(ISBLANK(GroupMember[[#This Row],[1. Identifiant interne d’exploitation agricole*]]),"",IF(ISERROR(MATCH(GroupMember[[#This Row],[1. Identifiant interne d’exploitation agricole*]],CertifiedCrop[1. Identifiant interne d’exploitation agricole*],0)),FALSE,TRUE))</f>
        <v>1</v>
      </c>
      <c r="AE719" s="170" t="b">
        <f>IF(ISBLANK(GroupMember[[#This Row],[1. Identifiant interne d’exploitation agricole*]]),"",IF(ISERROR(MATCH(GroupMember[[#This Row],[1. Identifiant interne d’exploitation agricole*]],FarmUnit[1. Identifiant interne d’exploitation agricole*],0)),FALSE,TRUE))</f>
        <v>1</v>
      </c>
      <c r="AF719" s="11" t="str">
        <f t="shared" si="44"/>
        <v>KOUAKOU LOUKOU NICODERNE</v>
      </c>
      <c r="AG719" s="171" t="str">
        <f t="shared" si="45"/>
        <v>26/10/2021</v>
      </c>
      <c r="AH719" s="59">
        <f t="shared" si="47"/>
        <v>4</v>
      </c>
      <c r="AI719" s="57">
        <f t="shared" si="46"/>
        <v>0</v>
      </c>
    </row>
    <row r="720" spans="1:35" ht="13.5" x14ac:dyDescent="0.25">
      <c r="A720" s="160" t="s">
        <v>2865</v>
      </c>
      <c r="B720" s="160" t="s">
        <v>667</v>
      </c>
      <c r="C720" s="160" t="s">
        <v>2865</v>
      </c>
      <c r="D720" s="160" t="s">
        <v>2696</v>
      </c>
      <c r="E720" s="160" t="s">
        <v>669</v>
      </c>
      <c r="F720" s="160" t="s">
        <v>670</v>
      </c>
      <c r="G720" s="160" t="s">
        <v>671</v>
      </c>
      <c r="H720" s="161">
        <v>5</v>
      </c>
      <c r="I720" s="160" t="s">
        <v>3365</v>
      </c>
      <c r="J720" s="160">
        <v>1</v>
      </c>
      <c r="K720" s="161">
        <v>2021</v>
      </c>
      <c r="L720" s="169" t="s">
        <v>2866</v>
      </c>
      <c r="M720" s="169" t="s">
        <v>2867</v>
      </c>
      <c r="N720" s="162" t="s">
        <v>2868</v>
      </c>
      <c r="O720" s="160" t="s">
        <v>667</v>
      </c>
      <c r="P720" s="160" t="s">
        <v>675</v>
      </c>
      <c r="Q720" s="163">
        <v>25662</v>
      </c>
      <c r="R720" s="160">
        <v>7</v>
      </c>
      <c r="S720" s="169"/>
      <c r="T720" s="169"/>
      <c r="U720" s="160"/>
      <c r="V720" s="160"/>
      <c r="W720" s="160"/>
      <c r="X720" s="161">
        <v>0</v>
      </c>
      <c r="Y720" s="161">
        <v>0</v>
      </c>
      <c r="Z720" s="164" t="s">
        <v>2698</v>
      </c>
      <c r="AA720" s="165">
        <v>2021</v>
      </c>
      <c r="AB720" s="165">
        <v>9</v>
      </c>
      <c r="AC720" s="165">
        <v>12</v>
      </c>
      <c r="AD720" s="170" t="b">
        <f>IF(ISBLANK(GroupMember[[#This Row],[1. Identifiant interne d’exploitation agricole*]]),"",IF(ISERROR(MATCH(GroupMember[[#This Row],[1. Identifiant interne d’exploitation agricole*]],CertifiedCrop[1. Identifiant interne d’exploitation agricole*],0)),FALSE,TRUE))</f>
        <v>1</v>
      </c>
      <c r="AE720" s="170" t="b">
        <f>IF(ISBLANK(GroupMember[[#This Row],[1. Identifiant interne d’exploitation agricole*]]),"",IF(ISERROR(MATCH(GroupMember[[#This Row],[1. Identifiant interne d’exploitation agricole*]],FarmUnit[1. Identifiant interne d’exploitation agricole*],0)),FALSE,TRUE))</f>
        <v>1</v>
      </c>
      <c r="AF720" s="11" t="str">
        <f t="shared" si="44"/>
        <v>KONGO  YAO FREDERIC</v>
      </c>
      <c r="AG720" s="171" t="str">
        <f t="shared" si="45"/>
        <v>12/9/2021</v>
      </c>
      <c r="AH720" s="59">
        <f t="shared" si="47"/>
        <v>1</v>
      </c>
      <c r="AI720" s="57">
        <f t="shared" si="46"/>
        <v>0</v>
      </c>
    </row>
    <row r="721" spans="1:35" ht="13.5" x14ac:dyDescent="0.25">
      <c r="A721" s="160" t="s">
        <v>2869</v>
      </c>
      <c r="B721" s="160" t="s">
        <v>667</v>
      </c>
      <c r="C721" s="160" t="s">
        <v>2869</v>
      </c>
      <c r="D721" s="160" t="s">
        <v>2696</v>
      </c>
      <c r="E721" s="160" t="s">
        <v>669</v>
      </c>
      <c r="F721" s="160" t="s">
        <v>670</v>
      </c>
      <c r="G721" s="160" t="s">
        <v>671</v>
      </c>
      <c r="H721" s="161">
        <v>5</v>
      </c>
      <c r="I721" s="160" t="s">
        <v>3365</v>
      </c>
      <c r="J721" s="160">
        <v>1</v>
      </c>
      <c r="K721" s="161">
        <v>2021</v>
      </c>
      <c r="L721" s="169" t="s">
        <v>2870</v>
      </c>
      <c r="M721" s="169" t="s">
        <v>2871</v>
      </c>
      <c r="N721" s="162" t="s">
        <v>2872</v>
      </c>
      <c r="O721" s="160" t="s">
        <v>667</v>
      </c>
      <c r="P721" s="160" t="s">
        <v>675</v>
      </c>
      <c r="Q721" s="163">
        <v>28919</v>
      </c>
      <c r="R721" s="160">
        <v>6</v>
      </c>
      <c r="S721" s="169"/>
      <c r="T721" s="169"/>
      <c r="U721" s="160"/>
      <c r="V721" s="160"/>
      <c r="W721" s="160"/>
      <c r="X721" s="161">
        <v>0</v>
      </c>
      <c r="Y721" s="161">
        <v>0</v>
      </c>
      <c r="Z721" s="164" t="s">
        <v>2698</v>
      </c>
      <c r="AA721" s="165">
        <v>2021</v>
      </c>
      <c r="AB721" s="165">
        <v>11</v>
      </c>
      <c r="AC721" s="165">
        <v>15</v>
      </c>
      <c r="AD721" s="170" t="b">
        <f>IF(ISBLANK(GroupMember[[#This Row],[1. Identifiant interne d’exploitation agricole*]]),"",IF(ISERROR(MATCH(GroupMember[[#This Row],[1. Identifiant interne d’exploitation agricole*]],CertifiedCrop[1. Identifiant interne d’exploitation agricole*],0)),FALSE,TRUE))</f>
        <v>1</v>
      </c>
      <c r="AE721" s="170" t="b">
        <f>IF(ISBLANK(GroupMember[[#This Row],[1. Identifiant interne d’exploitation agricole*]]),"",IF(ISERROR(MATCH(GroupMember[[#This Row],[1. Identifiant interne d’exploitation agricole*]],FarmUnit[1. Identifiant interne d’exploitation agricole*],0)),FALSE,TRUE))</f>
        <v>1</v>
      </c>
      <c r="AF721" s="11" t="str">
        <f t="shared" si="44"/>
        <v>KOUADIO  KOUAME NOEL</v>
      </c>
      <c r="AG721" s="171" t="str">
        <f t="shared" si="45"/>
        <v>15/11/2021</v>
      </c>
      <c r="AH721" s="59">
        <f t="shared" si="47"/>
        <v>3</v>
      </c>
      <c r="AI721" s="57">
        <f t="shared" si="46"/>
        <v>0</v>
      </c>
    </row>
    <row r="722" spans="1:35" ht="13.5" x14ac:dyDescent="0.25">
      <c r="A722" s="160" t="s">
        <v>2873</v>
      </c>
      <c r="B722" s="160" t="s">
        <v>667</v>
      </c>
      <c r="C722" s="160" t="s">
        <v>2873</v>
      </c>
      <c r="D722" s="160" t="s">
        <v>2696</v>
      </c>
      <c r="E722" s="160" t="s">
        <v>669</v>
      </c>
      <c r="F722" s="160" t="s">
        <v>670</v>
      </c>
      <c r="G722" s="160" t="s">
        <v>671</v>
      </c>
      <c r="H722" s="161">
        <v>3</v>
      </c>
      <c r="I722" s="160" t="s">
        <v>3365</v>
      </c>
      <c r="J722" s="160">
        <v>1</v>
      </c>
      <c r="K722" s="161">
        <v>2021</v>
      </c>
      <c r="L722" s="169" t="s">
        <v>1384</v>
      </c>
      <c r="M722" s="169" t="s">
        <v>3342</v>
      </c>
      <c r="N722" s="162" t="s">
        <v>667</v>
      </c>
      <c r="O722" s="160" t="s">
        <v>667</v>
      </c>
      <c r="P722" s="160" t="s">
        <v>696</v>
      </c>
      <c r="Q722" s="163">
        <v>35492</v>
      </c>
      <c r="R722" s="160">
        <v>6</v>
      </c>
      <c r="S722" s="169"/>
      <c r="T722" s="169"/>
      <c r="U722" s="160"/>
      <c r="V722" s="160"/>
      <c r="W722" s="160"/>
      <c r="X722" s="161">
        <v>0</v>
      </c>
      <c r="Y722" s="161">
        <v>0</v>
      </c>
      <c r="Z722" s="164" t="s">
        <v>2698</v>
      </c>
      <c r="AA722" s="165">
        <v>2021</v>
      </c>
      <c r="AB722" s="165">
        <v>9</v>
      </c>
      <c r="AC722" s="165">
        <v>30</v>
      </c>
      <c r="AD722" s="170" t="b">
        <f>IF(ISBLANK(GroupMember[[#This Row],[1. Identifiant interne d’exploitation agricole*]]),"",IF(ISERROR(MATCH(GroupMember[[#This Row],[1. Identifiant interne d’exploitation agricole*]],CertifiedCrop[1. Identifiant interne d’exploitation agricole*],0)),FALSE,TRUE))</f>
        <v>1</v>
      </c>
      <c r="AE722" s="170" t="b">
        <f>IF(ISBLANK(GroupMember[[#This Row],[1. Identifiant interne d’exploitation agricole*]]),"",IF(ISERROR(MATCH(GroupMember[[#This Row],[1. Identifiant interne d’exploitation agricole*]],FarmUnit[1. Identifiant interne d’exploitation agricole*],0)),FALSE,TRUE))</f>
        <v>1</v>
      </c>
      <c r="AF722" s="11" t="str">
        <f t="shared" si="44"/>
        <v>DROH  SAMAN LUCIE</v>
      </c>
      <c r="AG722" s="171" t="str">
        <f t="shared" si="45"/>
        <v>30/9/2021</v>
      </c>
      <c r="AH722" s="59">
        <f t="shared" si="47"/>
        <v>3</v>
      </c>
      <c r="AI722" s="57">
        <f t="shared" si="46"/>
        <v>0</v>
      </c>
    </row>
    <row r="723" spans="1:35" ht="13.5" x14ac:dyDescent="0.25">
      <c r="A723" s="160" t="s">
        <v>2874</v>
      </c>
      <c r="B723" s="160" t="s">
        <v>667</v>
      </c>
      <c r="C723" s="160" t="s">
        <v>2874</v>
      </c>
      <c r="D723" s="160" t="s">
        <v>2696</v>
      </c>
      <c r="E723" s="160" t="s">
        <v>669</v>
      </c>
      <c r="F723" s="160" t="s">
        <v>670</v>
      </c>
      <c r="G723" s="160" t="s">
        <v>671</v>
      </c>
      <c r="H723" s="161">
        <v>7</v>
      </c>
      <c r="I723" s="160" t="s">
        <v>3365</v>
      </c>
      <c r="J723" s="160">
        <v>1</v>
      </c>
      <c r="K723" s="161">
        <v>2021</v>
      </c>
      <c r="L723" s="169" t="s">
        <v>1095</v>
      </c>
      <c r="M723" s="169" t="s">
        <v>2875</v>
      </c>
      <c r="N723" s="162" t="s">
        <v>667</v>
      </c>
      <c r="O723" s="160" t="s">
        <v>667</v>
      </c>
      <c r="P723" s="160" t="s">
        <v>675</v>
      </c>
      <c r="Q723" s="163">
        <v>23377</v>
      </c>
      <c r="R723" s="160">
        <v>5</v>
      </c>
      <c r="S723" s="169"/>
      <c r="T723" s="169"/>
      <c r="U723" s="160"/>
      <c r="V723" s="160"/>
      <c r="W723" s="160"/>
      <c r="X723" s="161">
        <v>0</v>
      </c>
      <c r="Y723" s="161">
        <v>0</v>
      </c>
      <c r="Z723" s="164" t="s">
        <v>2698</v>
      </c>
      <c r="AA723" s="165">
        <v>2021</v>
      </c>
      <c r="AB723" s="165">
        <v>11</v>
      </c>
      <c r="AC723" s="165">
        <v>30</v>
      </c>
      <c r="AD723" s="170" t="b">
        <f>IF(ISBLANK(GroupMember[[#This Row],[1. Identifiant interne d’exploitation agricole*]]),"",IF(ISERROR(MATCH(GroupMember[[#This Row],[1. Identifiant interne d’exploitation agricole*]],CertifiedCrop[1. Identifiant interne d’exploitation agricole*],0)),FALSE,TRUE))</f>
        <v>1</v>
      </c>
      <c r="AE723" s="170" t="b">
        <f>IF(ISBLANK(GroupMember[[#This Row],[1. Identifiant interne d’exploitation agricole*]]),"",IF(ISERROR(MATCH(GroupMember[[#This Row],[1. Identifiant interne d’exploitation agricole*]],FarmUnit[1. Identifiant interne d’exploitation agricole*],0)),FALSE,TRUE))</f>
        <v>1</v>
      </c>
      <c r="AF723" s="11" t="str">
        <f t="shared" si="44"/>
        <v>DELY MAMAGBEU</v>
      </c>
      <c r="AG723" s="171" t="str">
        <f t="shared" si="45"/>
        <v>30/11/2021</v>
      </c>
      <c r="AH723" s="59">
        <f t="shared" si="47"/>
        <v>1</v>
      </c>
      <c r="AI723" s="57">
        <f t="shared" si="46"/>
        <v>0</v>
      </c>
    </row>
    <row r="724" spans="1:35" ht="13.5" x14ac:dyDescent="0.25">
      <c r="A724" s="160" t="s">
        <v>2876</v>
      </c>
      <c r="B724" s="160" t="s">
        <v>667</v>
      </c>
      <c r="C724" s="160" t="s">
        <v>2876</v>
      </c>
      <c r="D724" s="160" t="s">
        <v>2696</v>
      </c>
      <c r="E724" s="160" t="s">
        <v>669</v>
      </c>
      <c r="F724" s="160" t="s">
        <v>670</v>
      </c>
      <c r="G724" s="160" t="s">
        <v>671</v>
      </c>
      <c r="H724" s="161">
        <v>3</v>
      </c>
      <c r="I724" s="160" t="s">
        <v>3365</v>
      </c>
      <c r="J724" s="160">
        <v>1</v>
      </c>
      <c r="K724" s="161">
        <v>2021</v>
      </c>
      <c r="L724" s="169" t="s">
        <v>679</v>
      </c>
      <c r="M724" s="169" t="s">
        <v>2877</v>
      </c>
      <c r="N724" s="162" t="s">
        <v>2878</v>
      </c>
      <c r="O724" s="160" t="s">
        <v>667</v>
      </c>
      <c r="P724" s="160" t="s">
        <v>675</v>
      </c>
      <c r="Q724" s="163">
        <v>36162</v>
      </c>
      <c r="R724" s="160">
        <v>4</v>
      </c>
      <c r="S724" s="169"/>
      <c r="T724" s="169"/>
      <c r="U724" s="160"/>
      <c r="V724" s="160"/>
      <c r="W724" s="160"/>
      <c r="X724" s="161">
        <v>0</v>
      </c>
      <c r="Y724" s="161">
        <v>0</v>
      </c>
      <c r="Z724" s="164" t="s">
        <v>2698</v>
      </c>
      <c r="AA724" s="165">
        <v>2021</v>
      </c>
      <c r="AB724" s="165">
        <v>9</v>
      </c>
      <c r="AC724" s="165">
        <v>27</v>
      </c>
      <c r="AD724" s="170" t="b">
        <f>IF(ISBLANK(GroupMember[[#This Row],[1. Identifiant interne d’exploitation agricole*]]),"",IF(ISERROR(MATCH(GroupMember[[#This Row],[1. Identifiant interne d’exploitation agricole*]],CertifiedCrop[1. Identifiant interne d’exploitation agricole*],0)),FALSE,TRUE))</f>
        <v>1</v>
      </c>
      <c r="AE724" s="170" t="b">
        <f>IF(ISBLANK(GroupMember[[#This Row],[1. Identifiant interne d’exploitation agricole*]]),"",IF(ISERROR(MATCH(GroupMember[[#This Row],[1. Identifiant interne d’exploitation agricole*]],FarmUnit[1. Identifiant interne d’exploitation agricole*],0)),FALSE,TRUE))</f>
        <v>1</v>
      </c>
      <c r="AF724" s="11" t="str">
        <f t="shared" si="44"/>
        <v>GBONGUE  SIAHO MARCELINE</v>
      </c>
      <c r="AG724" s="171" t="str">
        <f t="shared" si="45"/>
        <v>27/9/2021</v>
      </c>
      <c r="AH724" s="59">
        <f t="shared" si="47"/>
        <v>5</v>
      </c>
      <c r="AI724" s="57">
        <f t="shared" si="46"/>
        <v>0</v>
      </c>
    </row>
    <row r="725" spans="1:35" ht="13.5" x14ac:dyDescent="0.25">
      <c r="A725" s="160" t="s">
        <v>2879</v>
      </c>
      <c r="B725" s="160" t="s">
        <v>667</v>
      </c>
      <c r="C725" s="160" t="s">
        <v>2879</v>
      </c>
      <c r="D725" s="160" t="s">
        <v>2696</v>
      </c>
      <c r="E725" s="160" t="s">
        <v>669</v>
      </c>
      <c r="F725" s="160" t="s">
        <v>670</v>
      </c>
      <c r="G725" s="160" t="s">
        <v>671</v>
      </c>
      <c r="H725" s="161">
        <v>6</v>
      </c>
      <c r="I725" s="160" t="s">
        <v>3365</v>
      </c>
      <c r="J725" s="160">
        <v>1</v>
      </c>
      <c r="K725" s="161">
        <v>2021</v>
      </c>
      <c r="L725" s="169" t="s">
        <v>1384</v>
      </c>
      <c r="M725" s="169" t="s">
        <v>2880</v>
      </c>
      <c r="N725" s="162" t="s">
        <v>2881</v>
      </c>
      <c r="O725" s="160" t="s">
        <v>667</v>
      </c>
      <c r="P725" s="160" t="s">
        <v>675</v>
      </c>
      <c r="Q725" s="163">
        <v>34790</v>
      </c>
      <c r="R725" s="160">
        <v>5</v>
      </c>
      <c r="S725" s="169"/>
      <c r="T725" s="169"/>
      <c r="U725" s="160"/>
      <c r="V725" s="160"/>
      <c r="W725" s="160"/>
      <c r="X725" s="161">
        <v>0</v>
      </c>
      <c r="Y725" s="161">
        <v>0</v>
      </c>
      <c r="Z725" s="164" t="s">
        <v>2698</v>
      </c>
      <c r="AA725" s="165">
        <v>2021</v>
      </c>
      <c r="AB725" s="165">
        <v>11</v>
      </c>
      <c r="AC725" s="165">
        <v>16</v>
      </c>
      <c r="AD725" s="170" t="b">
        <f>IF(ISBLANK(GroupMember[[#This Row],[1. Identifiant interne d’exploitation agricole*]]),"",IF(ISERROR(MATCH(GroupMember[[#This Row],[1. Identifiant interne d’exploitation agricole*]],CertifiedCrop[1. Identifiant interne d’exploitation agricole*],0)),FALSE,TRUE))</f>
        <v>1</v>
      </c>
      <c r="AE725" s="170" t="b">
        <f>IF(ISBLANK(GroupMember[[#This Row],[1. Identifiant interne d’exploitation agricole*]]),"",IF(ISERROR(MATCH(GroupMember[[#This Row],[1. Identifiant interne d’exploitation agricole*]],FarmUnit[1. Identifiant interne d’exploitation agricole*],0)),FALSE,TRUE))</f>
        <v>1</v>
      </c>
      <c r="AF725" s="11" t="str">
        <f t="shared" si="44"/>
        <v>DROH  GIA MEICHA</v>
      </c>
      <c r="AG725" s="171" t="str">
        <f t="shared" si="45"/>
        <v>16/11/2021</v>
      </c>
      <c r="AH725" s="59">
        <f t="shared" si="47"/>
        <v>4</v>
      </c>
      <c r="AI725" s="57">
        <f t="shared" si="46"/>
        <v>0</v>
      </c>
    </row>
    <row r="726" spans="1:35" ht="13.5" x14ac:dyDescent="0.25">
      <c r="A726" s="160" t="s">
        <v>2882</v>
      </c>
      <c r="B726" s="160" t="s">
        <v>667</v>
      </c>
      <c r="C726" s="160" t="s">
        <v>2882</v>
      </c>
      <c r="D726" s="160" t="s">
        <v>2696</v>
      </c>
      <c r="E726" s="160" t="s">
        <v>669</v>
      </c>
      <c r="F726" s="160" t="s">
        <v>670</v>
      </c>
      <c r="G726" s="160" t="s">
        <v>671</v>
      </c>
      <c r="H726" s="161">
        <v>4</v>
      </c>
      <c r="I726" s="160" t="s">
        <v>3365</v>
      </c>
      <c r="J726" s="160">
        <v>1</v>
      </c>
      <c r="K726" s="161">
        <v>2021</v>
      </c>
      <c r="L726" s="169" t="s">
        <v>2112</v>
      </c>
      <c r="M726" s="169" t="s">
        <v>1813</v>
      </c>
      <c r="N726" s="162" t="s">
        <v>2883</v>
      </c>
      <c r="O726" s="160" t="s">
        <v>667</v>
      </c>
      <c r="P726" s="160" t="s">
        <v>675</v>
      </c>
      <c r="Q726" s="163">
        <v>30773</v>
      </c>
      <c r="R726" s="160">
        <v>5</v>
      </c>
      <c r="S726" s="169"/>
      <c r="T726" s="169"/>
      <c r="U726" s="160"/>
      <c r="V726" s="160"/>
      <c r="W726" s="160"/>
      <c r="X726" s="161">
        <v>0</v>
      </c>
      <c r="Y726" s="161">
        <v>0</v>
      </c>
      <c r="Z726" s="164" t="s">
        <v>2698</v>
      </c>
      <c r="AA726" s="165">
        <v>2021</v>
      </c>
      <c r="AB726" s="165">
        <v>11</v>
      </c>
      <c r="AC726" s="165">
        <v>1</v>
      </c>
      <c r="AD726" s="170" t="b">
        <f>IF(ISBLANK(GroupMember[[#This Row],[1. Identifiant interne d’exploitation agricole*]]),"",IF(ISERROR(MATCH(GroupMember[[#This Row],[1. Identifiant interne d’exploitation agricole*]],CertifiedCrop[1. Identifiant interne d’exploitation agricole*],0)),FALSE,TRUE))</f>
        <v>1</v>
      </c>
      <c r="AE726" s="170" t="b">
        <f>IF(ISBLANK(GroupMember[[#This Row],[1. Identifiant interne d’exploitation agricole*]]),"",IF(ISERROR(MATCH(GroupMember[[#This Row],[1. Identifiant interne d’exploitation agricole*]],FarmUnit[1. Identifiant interne d’exploitation agricole*],0)),FALSE,TRUE))</f>
        <v>1</v>
      </c>
      <c r="AF726" s="11" t="str">
        <f t="shared" si="44"/>
        <v>PALE OLIVIER</v>
      </c>
      <c r="AG726" s="171" t="str">
        <f t="shared" si="45"/>
        <v>1/11/2021</v>
      </c>
      <c r="AH726" s="59">
        <f t="shared" si="47"/>
        <v>5</v>
      </c>
      <c r="AI726" s="57">
        <f t="shared" si="46"/>
        <v>0</v>
      </c>
    </row>
    <row r="727" spans="1:35" ht="13.5" x14ac:dyDescent="0.25">
      <c r="A727" s="160" t="s">
        <v>2884</v>
      </c>
      <c r="B727" s="160" t="s">
        <v>667</v>
      </c>
      <c r="C727" s="160" t="s">
        <v>2884</v>
      </c>
      <c r="D727" s="160" t="s">
        <v>2696</v>
      </c>
      <c r="E727" s="160" t="s">
        <v>669</v>
      </c>
      <c r="F727" s="160" t="s">
        <v>670</v>
      </c>
      <c r="G727" s="160" t="s">
        <v>671</v>
      </c>
      <c r="H727" s="161">
        <v>5</v>
      </c>
      <c r="I727" s="160" t="s">
        <v>3365</v>
      </c>
      <c r="J727" s="160">
        <v>1</v>
      </c>
      <c r="K727" s="161">
        <v>2021</v>
      </c>
      <c r="L727" s="169" t="s">
        <v>2885</v>
      </c>
      <c r="M727" s="169" t="s">
        <v>2886</v>
      </c>
      <c r="N727" s="162" t="s">
        <v>2887</v>
      </c>
      <c r="O727" s="160" t="s">
        <v>667</v>
      </c>
      <c r="P727" s="160" t="s">
        <v>675</v>
      </c>
      <c r="Q727" s="163">
        <v>31812</v>
      </c>
      <c r="R727" s="160">
        <v>4</v>
      </c>
      <c r="S727" s="169"/>
      <c r="T727" s="169"/>
      <c r="U727" s="160"/>
      <c r="V727" s="160"/>
      <c r="W727" s="160"/>
      <c r="X727" s="161">
        <v>0</v>
      </c>
      <c r="Y727" s="161">
        <v>0</v>
      </c>
      <c r="Z727" s="164" t="s">
        <v>2698</v>
      </c>
      <c r="AA727" s="165">
        <v>2021</v>
      </c>
      <c r="AB727" s="165">
        <v>10</v>
      </c>
      <c r="AC727" s="165">
        <v>28</v>
      </c>
      <c r="AD727" s="170" t="b">
        <f>IF(ISBLANK(GroupMember[[#This Row],[1. Identifiant interne d’exploitation agricole*]]),"",IF(ISERROR(MATCH(GroupMember[[#This Row],[1. Identifiant interne d’exploitation agricole*]],CertifiedCrop[1. Identifiant interne d’exploitation agricole*],0)),FALSE,TRUE))</f>
        <v>1</v>
      </c>
      <c r="AE727" s="170" t="b">
        <f>IF(ISBLANK(GroupMember[[#This Row],[1. Identifiant interne d’exploitation agricole*]]),"",IF(ISERROR(MATCH(GroupMember[[#This Row],[1. Identifiant interne d’exploitation agricole*]],FarmUnit[1. Identifiant interne d’exploitation agricole*],0)),FALSE,TRUE))</f>
        <v>1</v>
      </c>
      <c r="AF727" s="11" t="str">
        <f t="shared" si="44"/>
        <v>DOUADE BOUA DESCARD</v>
      </c>
      <c r="AG727" s="171" t="str">
        <f t="shared" si="45"/>
        <v>28/10/2021</v>
      </c>
      <c r="AH727" s="59">
        <f t="shared" si="47"/>
        <v>5</v>
      </c>
      <c r="AI727" s="57">
        <f t="shared" si="46"/>
        <v>0</v>
      </c>
    </row>
    <row r="728" spans="1:35" ht="13.5" x14ac:dyDescent="0.25">
      <c r="A728" s="160" t="s">
        <v>2888</v>
      </c>
      <c r="B728" s="160" t="s">
        <v>667</v>
      </c>
      <c r="C728" s="160" t="s">
        <v>2888</v>
      </c>
      <c r="D728" s="160" t="s">
        <v>2696</v>
      </c>
      <c r="E728" s="160" t="s">
        <v>669</v>
      </c>
      <c r="F728" s="160" t="s">
        <v>670</v>
      </c>
      <c r="G728" s="160" t="s">
        <v>671</v>
      </c>
      <c r="H728" s="161">
        <v>3</v>
      </c>
      <c r="I728" s="160" t="s">
        <v>3365</v>
      </c>
      <c r="J728" s="160">
        <v>1</v>
      </c>
      <c r="K728" s="161">
        <v>2021</v>
      </c>
      <c r="L728" s="169" t="s">
        <v>790</v>
      </c>
      <c r="M728" s="169" t="s">
        <v>2889</v>
      </c>
      <c r="N728" s="162" t="s">
        <v>667</v>
      </c>
      <c r="O728" s="160" t="s">
        <v>667</v>
      </c>
      <c r="P728" s="160" t="s">
        <v>675</v>
      </c>
      <c r="Q728" s="163">
        <v>31594</v>
      </c>
      <c r="R728" s="160">
        <v>4</v>
      </c>
      <c r="S728" s="169"/>
      <c r="T728" s="169"/>
      <c r="U728" s="160"/>
      <c r="V728" s="160"/>
      <c r="W728" s="160"/>
      <c r="X728" s="161">
        <v>0</v>
      </c>
      <c r="Y728" s="161">
        <v>0</v>
      </c>
      <c r="Z728" s="164" t="s">
        <v>2698</v>
      </c>
      <c r="AA728" s="165">
        <v>2021</v>
      </c>
      <c r="AB728" s="165">
        <v>11</v>
      </c>
      <c r="AC728" s="165">
        <v>8</v>
      </c>
      <c r="AD728" s="170" t="b">
        <f>IF(ISBLANK(GroupMember[[#This Row],[1. Identifiant interne d’exploitation agricole*]]),"",IF(ISERROR(MATCH(GroupMember[[#This Row],[1. Identifiant interne d’exploitation agricole*]],CertifiedCrop[1. Identifiant interne d’exploitation agricole*],0)),FALSE,TRUE))</f>
        <v>1</v>
      </c>
      <c r="AE728" s="170" t="b">
        <f>IF(ISBLANK(GroupMember[[#This Row],[1. Identifiant interne d’exploitation agricole*]]),"",IF(ISERROR(MATCH(GroupMember[[#This Row],[1. Identifiant interne d’exploitation agricole*]],FarmUnit[1. Identifiant interne d’exploitation agricole*],0)),FALSE,TRUE))</f>
        <v>1</v>
      </c>
      <c r="AF728" s="11" t="str">
        <f t="shared" si="44"/>
        <v>LOUA BONTY ESIRE</v>
      </c>
      <c r="AG728" s="171" t="str">
        <f t="shared" si="45"/>
        <v>8/11/2021</v>
      </c>
      <c r="AH728" s="59">
        <f t="shared" si="47"/>
        <v>3</v>
      </c>
      <c r="AI728" s="57">
        <f t="shared" si="46"/>
        <v>0</v>
      </c>
    </row>
    <row r="729" spans="1:35" ht="13.5" x14ac:dyDescent="0.25">
      <c r="A729" s="160" t="s">
        <v>2890</v>
      </c>
      <c r="B729" s="160" t="s">
        <v>667</v>
      </c>
      <c r="C729" s="160" t="s">
        <v>2890</v>
      </c>
      <c r="D729" s="160" t="s">
        <v>2696</v>
      </c>
      <c r="E729" s="160" t="s">
        <v>669</v>
      </c>
      <c r="F729" s="160" t="s">
        <v>670</v>
      </c>
      <c r="G729" s="160" t="s">
        <v>671</v>
      </c>
      <c r="H729" s="161">
        <v>2</v>
      </c>
      <c r="I729" s="160" t="s">
        <v>3365</v>
      </c>
      <c r="J729" s="160">
        <v>1</v>
      </c>
      <c r="K729" s="161">
        <v>2021</v>
      </c>
      <c r="L729" s="169" t="s">
        <v>2891</v>
      </c>
      <c r="M729" s="169" t="s">
        <v>2892</v>
      </c>
      <c r="N729" s="162" t="s">
        <v>2893</v>
      </c>
      <c r="O729" s="160" t="s">
        <v>667</v>
      </c>
      <c r="P729" s="160" t="s">
        <v>696</v>
      </c>
      <c r="Q729" s="163">
        <v>29623</v>
      </c>
      <c r="R729" s="160">
        <v>4</v>
      </c>
      <c r="S729" s="169"/>
      <c r="T729" s="169"/>
      <c r="U729" s="160"/>
      <c r="V729" s="160"/>
      <c r="W729" s="160"/>
      <c r="X729" s="161">
        <v>0</v>
      </c>
      <c r="Y729" s="161">
        <v>0</v>
      </c>
      <c r="Z729" s="164" t="s">
        <v>2698</v>
      </c>
      <c r="AA729" s="165">
        <v>2021</v>
      </c>
      <c r="AB729" s="165">
        <v>11</v>
      </c>
      <c r="AC729" s="165">
        <v>10</v>
      </c>
      <c r="AD729" s="170" t="b">
        <f>IF(ISBLANK(GroupMember[[#This Row],[1. Identifiant interne d’exploitation agricole*]]),"",IF(ISERROR(MATCH(GroupMember[[#This Row],[1. Identifiant interne d’exploitation agricole*]],CertifiedCrop[1. Identifiant interne d’exploitation agricole*],0)),FALSE,TRUE))</f>
        <v>1</v>
      </c>
      <c r="AE729" s="170" t="b">
        <f>IF(ISBLANK(GroupMember[[#This Row],[1. Identifiant interne d’exploitation agricole*]]),"",IF(ISERROR(MATCH(GroupMember[[#This Row],[1. Identifiant interne d’exploitation agricole*]],FarmUnit[1. Identifiant interne d’exploitation agricole*],0)),FALSE,TRUE))</f>
        <v>1</v>
      </c>
      <c r="AF729" s="11" t="str">
        <f t="shared" si="44"/>
        <v>OUEUGA  BRIGITE</v>
      </c>
      <c r="AG729" s="171" t="str">
        <f t="shared" si="45"/>
        <v>10/11/2021</v>
      </c>
      <c r="AH729" s="59">
        <f t="shared" si="47"/>
        <v>5</v>
      </c>
      <c r="AI729" s="57">
        <f t="shared" si="46"/>
        <v>0</v>
      </c>
    </row>
    <row r="730" spans="1:35" ht="13.5" x14ac:dyDescent="0.25">
      <c r="A730" s="160" t="s">
        <v>2894</v>
      </c>
      <c r="B730" s="160" t="s">
        <v>667</v>
      </c>
      <c r="C730" s="160" t="s">
        <v>2894</v>
      </c>
      <c r="D730" s="160" t="s">
        <v>2696</v>
      </c>
      <c r="E730" s="160" t="s">
        <v>669</v>
      </c>
      <c r="F730" s="160" t="s">
        <v>670</v>
      </c>
      <c r="G730" s="160" t="s">
        <v>671</v>
      </c>
      <c r="H730" s="161">
        <v>2</v>
      </c>
      <c r="I730" s="160" t="s">
        <v>3365</v>
      </c>
      <c r="J730" s="160">
        <v>1</v>
      </c>
      <c r="K730" s="161">
        <v>2021</v>
      </c>
      <c r="L730" s="169" t="s">
        <v>2895</v>
      </c>
      <c r="M730" s="169" t="s">
        <v>2896</v>
      </c>
      <c r="N730" s="162"/>
      <c r="O730" s="160" t="s">
        <v>667</v>
      </c>
      <c r="P730" s="160" t="s">
        <v>675</v>
      </c>
      <c r="Q730" s="163">
        <v>32309</v>
      </c>
      <c r="R730" s="160">
        <v>4</v>
      </c>
      <c r="S730" s="169"/>
      <c r="T730" s="169"/>
      <c r="U730" s="160"/>
      <c r="V730" s="160"/>
      <c r="W730" s="160"/>
      <c r="X730" s="161">
        <v>0</v>
      </c>
      <c r="Y730" s="161">
        <v>0</v>
      </c>
      <c r="Z730" s="164" t="s">
        <v>2698</v>
      </c>
      <c r="AA730" s="165">
        <v>2021</v>
      </c>
      <c r="AB730" s="165">
        <v>11</v>
      </c>
      <c r="AC730" s="165">
        <v>5</v>
      </c>
      <c r="AD730" s="170" t="b">
        <f>IF(ISBLANK(GroupMember[[#This Row],[1. Identifiant interne d’exploitation agricole*]]),"",IF(ISERROR(MATCH(GroupMember[[#This Row],[1. Identifiant interne d’exploitation agricole*]],CertifiedCrop[1. Identifiant interne d’exploitation agricole*],0)),FALSE,TRUE))</f>
        <v>1</v>
      </c>
      <c r="AE730" s="170" t="b">
        <f>IF(ISBLANK(GroupMember[[#This Row],[1. Identifiant interne d’exploitation agricole*]]),"",IF(ISERROR(MATCH(GroupMember[[#This Row],[1. Identifiant interne d’exploitation agricole*]],FarmUnit[1. Identifiant interne d’exploitation agricole*],0)),FALSE,TRUE))</f>
        <v>1</v>
      </c>
      <c r="AF730" s="11" t="str">
        <f t="shared" si="44"/>
        <v>FLANGBEU  BENOIT</v>
      </c>
      <c r="AG730" s="171" t="str">
        <f t="shared" si="45"/>
        <v>5/11/2021</v>
      </c>
      <c r="AH730" s="59">
        <f t="shared" si="47"/>
        <v>5</v>
      </c>
      <c r="AI730" s="57">
        <f t="shared" si="46"/>
        <v>0</v>
      </c>
    </row>
    <row r="731" spans="1:35" ht="13.5" x14ac:dyDescent="0.25">
      <c r="A731" s="160" t="s">
        <v>2898</v>
      </c>
      <c r="B731" s="160" t="s">
        <v>667</v>
      </c>
      <c r="C731" s="160" t="s">
        <v>2898</v>
      </c>
      <c r="D731" s="160" t="s">
        <v>2696</v>
      </c>
      <c r="E731" s="160" t="s">
        <v>669</v>
      </c>
      <c r="F731" s="160" t="s">
        <v>670</v>
      </c>
      <c r="G731" s="160" t="s">
        <v>671</v>
      </c>
      <c r="H731" s="161">
        <v>6</v>
      </c>
      <c r="I731" s="160" t="s">
        <v>3365</v>
      </c>
      <c r="J731" s="160">
        <v>1</v>
      </c>
      <c r="K731" s="161">
        <v>2021</v>
      </c>
      <c r="L731" s="169" t="s">
        <v>1250</v>
      </c>
      <c r="M731" s="169" t="s">
        <v>2899</v>
      </c>
      <c r="N731" s="162"/>
      <c r="O731" s="160" t="s">
        <v>667</v>
      </c>
      <c r="P731" s="160" t="s">
        <v>675</v>
      </c>
      <c r="Q731" s="163">
        <v>37846</v>
      </c>
      <c r="R731" s="160">
        <v>5</v>
      </c>
      <c r="S731" s="169"/>
      <c r="T731" s="169"/>
      <c r="U731" s="160"/>
      <c r="V731" s="160"/>
      <c r="W731" s="160"/>
      <c r="X731" s="161">
        <v>0</v>
      </c>
      <c r="Y731" s="161">
        <v>0</v>
      </c>
      <c r="Z731" s="164" t="s">
        <v>2698</v>
      </c>
      <c r="AA731" s="165">
        <v>2021</v>
      </c>
      <c r="AB731" s="165">
        <v>9</v>
      </c>
      <c r="AC731" s="165">
        <v>26</v>
      </c>
      <c r="AD731" s="170" t="b">
        <f>IF(ISBLANK(GroupMember[[#This Row],[1. Identifiant interne d’exploitation agricole*]]),"",IF(ISERROR(MATCH(GroupMember[[#This Row],[1. Identifiant interne d’exploitation agricole*]],CertifiedCrop[1. Identifiant interne d’exploitation agricole*],0)),FALSE,TRUE))</f>
        <v>1</v>
      </c>
      <c r="AE731" s="170" t="b">
        <f>IF(ISBLANK(GroupMember[[#This Row],[1. Identifiant interne d’exploitation agricole*]]),"",IF(ISERROR(MATCH(GroupMember[[#This Row],[1. Identifiant interne d’exploitation agricole*]],FarmUnit[1. Identifiant interne d’exploitation agricole*],0)),FALSE,TRUE))</f>
        <v>1</v>
      </c>
      <c r="AF731" s="11" t="str">
        <f t="shared" si="44"/>
        <v>GUE DELY ANICET</v>
      </c>
      <c r="AG731" s="171" t="str">
        <f t="shared" si="45"/>
        <v>26/9/2021</v>
      </c>
      <c r="AH731" s="59">
        <f t="shared" si="47"/>
        <v>5</v>
      </c>
      <c r="AI731" s="57">
        <f t="shared" si="46"/>
        <v>0</v>
      </c>
    </row>
    <row r="732" spans="1:35" ht="13.5" x14ac:dyDescent="0.25">
      <c r="A732" s="160" t="s">
        <v>2901</v>
      </c>
      <c r="B732" s="160" t="s">
        <v>667</v>
      </c>
      <c r="C732" s="160" t="s">
        <v>2901</v>
      </c>
      <c r="D732" s="160" t="s">
        <v>2696</v>
      </c>
      <c r="E732" s="160" t="s">
        <v>669</v>
      </c>
      <c r="F732" s="160" t="s">
        <v>670</v>
      </c>
      <c r="G732" s="160" t="s">
        <v>671</v>
      </c>
      <c r="H732" s="161">
        <v>3</v>
      </c>
      <c r="I732" s="160" t="s">
        <v>3365</v>
      </c>
      <c r="J732" s="160">
        <v>1</v>
      </c>
      <c r="K732" s="161">
        <v>2021</v>
      </c>
      <c r="L732" s="169" t="s">
        <v>790</v>
      </c>
      <c r="M732" s="169" t="s">
        <v>2902</v>
      </c>
      <c r="N732" s="162" t="s">
        <v>2903</v>
      </c>
      <c r="O732" s="160" t="s">
        <v>667</v>
      </c>
      <c r="P732" s="160" t="s">
        <v>675</v>
      </c>
      <c r="Q732" s="163">
        <v>37109</v>
      </c>
      <c r="R732" s="160">
        <v>6</v>
      </c>
      <c r="S732" s="169"/>
      <c r="T732" s="169"/>
      <c r="U732" s="160"/>
      <c r="V732" s="160"/>
      <c r="W732" s="160"/>
      <c r="X732" s="161">
        <v>0</v>
      </c>
      <c r="Y732" s="161">
        <v>0</v>
      </c>
      <c r="Z732" s="164" t="s">
        <v>2698</v>
      </c>
      <c r="AA732" s="165">
        <v>2021</v>
      </c>
      <c r="AB732" s="165">
        <v>10</v>
      </c>
      <c r="AC732" s="165">
        <v>24</v>
      </c>
      <c r="AD732" s="170" t="b">
        <f>IF(ISBLANK(GroupMember[[#This Row],[1. Identifiant interne d’exploitation agricole*]]),"",IF(ISERROR(MATCH(GroupMember[[#This Row],[1. Identifiant interne d’exploitation agricole*]],CertifiedCrop[1. Identifiant interne d’exploitation agricole*],0)),FALSE,TRUE))</f>
        <v>1</v>
      </c>
      <c r="AE732" s="170" t="b">
        <f>IF(ISBLANK(GroupMember[[#This Row],[1. Identifiant interne d’exploitation agricole*]]),"",IF(ISERROR(MATCH(GroupMember[[#This Row],[1. Identifiant interne d’exploitation agricole*]],FarmUnit[1. Identifiant interne d’exploitation agricole*],0)),FALSE,TRUE))</f>
        <v>1</v>
      </c>
      <c r="AF732" s="11" t="str">
        <f t="shared" si="44"/>
        <v>LOUA TOURE ERIC</v>
      </c>
      <c r="AG732" s="171" t="str">
        <f t="shared" si="45"/>
        <v>24/10/2021</v>
      </c>
      <c r="AH732" s="59">
        <f t="shared" si="47"/>
        <v>3</v>
      </c>
      <c r="AI732" s="57">
        <f t="shared" si="46"/>
        <v>0</v>
      </c>
    </row>
    <row r="733" spans="1:35" ht="13.5" x14ac:dyDescent="0.25">
      <c r="A733" s="160" t="s">
        <v>2904</v>
      </c>
      <c r="B733" s="160" t="s">
        <v>667</v>
      </c>
      <c r="C733" s="160" t="s">
        <v>2904</v>
      </c>
      <c r="D733" s="160" t="s">
        <v>2696</v>
      </c>
      <c r="E733" s="160" t="s">
        <v>669</v>
      </c>
      <c r="F733" s="160" t="s">
        <v>670</v>
      </c>
      <c r="G733" s="160" t="s">
        <v>671</v>
      </c>
      <c r="H733" s="161">
        <v>7</v>
      </c>
      <c r="I733" s="160" t="s">
        <v>3365</v>
      </c>
      <c r="J733" s="160">
        <v>1</v>
      </c>
      <c r="K733" s="161">
        <v>2021</v>
      </c>
      <c r="L733" s="169" t="s">
        <v>2905</v>
      </c>
      <c r="M733" s="169" t="s">
        <v>2906</v>
      </c>
      <c r="N733" s="162" t="s">
        <v>667</v>
      </c>
      <c r="O733" s="160" t="s">
        <v>667</v>
      </c>
      <c r="P733" s="160" t="s">
        <v>696</v>
      </c>
      <c r="Q733" s="163">
        <v>25237</v>
      </c>
      <c r="R733" s="160">
        <v>3</v>
      </c>
      <c r="S733" s="169"/>
      <c r="T733" s="169"/>
      <c r="U733" s="160"/>
      <c r="V733" s="160"/>
      <c r="W733" s="160"/>
      <c r="X733" s="161">
        <v>0</v>
      </c>
      <c r="Y733" s="161">
        <v>0</v>
      </c>
      <c r="Z733" s="164" t="s">
        <v>2698</v>
      </c>
      <c r="AA733" s="165">
        <v>2021</v>
      </c>
      <c r="AB733" s="165">
        <v>10</v>
      </c>
      <c r="AC733" s="165">
        <v>17</v>
      </c>
      <c r="AD733" s="170" t="b">
        <f>IF(ISBLANK(GroupMember[[#This Row],[1. Identifiant interne d’exploitation agricole*]]),"",IF(ISERROR(MATCH(GroupMember[[#This Row],[1. Identifiant interne d’exploitation agricole*]],CertifiedCrop[1. Identifiant interne d’exploitation agricole*],0)),FALSE,TRUE))</f>
        <v>1</v>
      </c>
      <c r="AE733" s="170" t="b">
        <f>IF(ISBLANK(GroupMember[[#This Row],[1. Identifiant interne d’exploitation agricole*]]),"",IF(ISERROR(MATCH(GroupMember[[#This Row],[1. Identifiant interne d’exploitation agricole*]],FarmUnit[1. Identifiant interne d’exploitation agricole*],0)),FALSE,TRUE))</f>
        <v>1</v>
      </c>
      <c r="AF733" s="11" t="str">
        <f t="shared" si="44"/>
        <v>CHARALOU TATA</v>
      </c>
      <c r="AG733" s="171" t="str">
        <f t="shared" si="45"/>
        <v>17/10/2021</v>
      </c>
      <c r="AH733" s="59">
        <f t="shared" si="47"/>
        <v>4</v>
      </c>
      <c r="AI733" s="57">
        <f t="shared" si="46"/>
        <v>0</v>
      </c>
    </row>
    <row r="734" spans="1:35" ht="13.5" x14ac:dyDescent="0.25">
      <c r="A734" s="160" t="s">
        <v>2907</v>
      </c>
      <c r="B734" s="160" t="s">
        <v>667</v>
      </c>
      <c r="C734" s="160" t="s">
        <v>2907</v>
      </c>
      <c r="D734" s="160" t="s">
        <v>2696</v>
      </c>
      <c r="E734" s="160" t="s">
        <v>669</v>
      </c>
      <c r="F734" s="160" t="s">
        <v>670</v>
      </c>
      <c r="G734" s="160" t="s">
        <v>671</v>
      </c>
      <c r="H734" s="161">
        <v>7</v>
      </c>
      <c r="I734" s="160" t="s">
        <v>3365</v>
      </c>
      <c r="J734" s="160">
        <v>1</v>
      </c>
      <c r="K734" s="161">
        <v>2021</v>
      </c>
      <c r="L734" s="169" t="s">
        <v>2908</v>
      </c>
      <c r="M734" s="169" t="s">
        <v>1582</v>
      </c>
      <c r="N734" s="162"/>
      <c r="O734" s="160" t="s">
        <v>667</v>
      </c>
      <c r="P734" s="163" t="s">
        <v>696</v>
      </c>
      <c r="Q734" s="163">
        <v>30468</v>
      </c>
      <c r="R734" s="160">
        <v>4</v>
      </c>
      <c r="S734" s="169"/>
      <c r="T734" s="169"/>
      <c r="U734" s="160"/>
      <c r="V734" s="160"/>
      <c r="W734" s="160"/>
      <c r="X734" s="161">
        <v>0</v>
      </c>
      <c r="Y734" s="161">
        <v>0</v>
      </c>
      <c r="Z734" s="164" t="s">
        <v>2698</v>
      </c>
      <c r="AA734" s="165">
        <v>2021</v>
      </c>
      <c r="AB734" s="165">
        <v>11</v>
      </c>
      <c r="AC734" s="165">
        <v>16</v>
      </c>
      <c r="AD734" s="170" t="b">
        <f>IF(ISBLANK(GroupMember[[#This Row],[1. Identifiant interne d’exploitation agricole*]]),"",IF(ISERROR(MATCH(GroupMember[[#This Row],[1. Identifiant interne d’exploitation agricole*]],CertifiedCrop[1. Identifiant interne d’exploitation agricole*],0)),FALSE,TRUE))</f>
        <v>1</v>
      </c>
      <c r="AE734" s="170" t="b">
        <f>IF(ISBLANK(GroupMember[[#This Row],[1. Identifiant interne d’exploitation agricole*]]),"",IF(ISERROR(MATCH(GroupMember[[#This Row],[1. Identifiant interne d’exploitation agricole*]],FarmUnit[1. Identifiant interne d’exploitation agricole*],0)),FALSE,TRUE))</f>
        <v>1</v>
      </c>
      <c r="AF734" s="11" t="str">
        <f t="shared" si="44"/>
        <v>KOUISSEN THERESE</v>
      </c>
      <c r="AG734" s="171" t="str">
        <f t="shared" si="45"/>
        <v>16/11/2021</v>
      </c>
      <c r="AH734" s="59">
        <f t="shared" si="47"/>
        <v>4</v>
      </c>
      <c r="AI734" s="57">
        <f t="shared" si="46"/>
        <v>0</v>
      </c>
    </row>
    <row r="735" spans="1:35" ht="13.5" x14ac:dyDescent="0.25">
      <c r="A735" s="160" t="s">
        <v>2910</v>
      </c>
      <c r="B735" s="160" t="s">
        <v>667</v>
      </c>
      <c r="C735" s="160" t="s">
        <v>2910</v>
      </c>
      <c r="D735" s="160" t="s">
        <v>2696</v>
      </c>
      <c r="E735" s="160" t="s">
        <v>669</v>
      </c>
      <c r="F735" s="160" t="s">
        <v>670</v>
      </c>
      <c r="G735" s="160" t="s">
        <v>671</v>
      </c>
      <c r="H735" s="161">
        <v>6</v>
      </c>
      <c r="I735" s="160" t="s">
        <v>3365</v>
      </c>
      <c r="J735" s="160">
        <v>1</v>
      </c>
      <c r="K735" s="161">
        <v>2021</v>
      </c>
      <c r="L735" s="169" t="s">
        <v>2187</v>
      </c>
      <c r="M735" s="169" t="s">
        <v>2911</v>
      </c>
      <c r="N735" s="162" t="s">
        <v>667</v>
      </c>
      <c r="O735" s="160" t="s">
        <v>667</v>
      </c>
      <c r="P735" s="160" t="s">
        <v>675</v>
      </c>
      <c r="Q735" s="163">
        <v>31868</v>
      </c>
      <c r="R735" s="160">
        <v>3</v>
      </c>
      <c r="S735" s="169"/>
      <c r="T735" s="169"/>
      <c r="U735" s="160"/>
      <c r="V735" s="160"/>
      <c r="W735" s="160"/>
      <c r="X735" s="161">
        <v>0</v>
      </c>
      <c r="Y735" s="161">
        <v>0</v>
      </c>
      <c r="Z735" s="164" t="s">
        <v>2698</v>
      </c>
      <c r="AA735" s="165">
        <v>2021</v>
      </c>
      <c r="AB735" s="165">
        <v>10</v>
      </c>
      <c r="AC735" s="165">
        <v>11</v>
      </c>
      <c r="AD735" s="170" t="b">
        <f>IF(ISBLANK(GroupMember[[#This Row],[1. Identifiant interne d’exploitation agricole*]]),"",IF(ISERROR(MATCH(GroupMember[[#This Row],[1. Identifiant interne d’exploitation agricole*]],CertifiedCrop[1. Identifiant interne d’exploitation agricole*],0)),FALSE,TRUE))</f>
        <v>1</v>
      </c>
      <c r="AE735" s="170" t="b">
        <f>IF(ISBLANK(GroupMember[[#This Row],[1. Identifiant interne d’exploitation agricole*]]),"",IF(ISERROR(MATCH(GroupMember[[#This Row],[1. Identifiant interne d’exploitation agricole*]],FarmUnit[1. Identifiant interne d’exploitation agricole*],0)),FALSE,TRUE))</f>
        <v>1</v>
      </c>
      <c r="AF735" s="11" t="str">
        <f t="shared" si="44"/>
        <v>TOKPA  JEAN BOSCO</v>
      </c>
      <c r="AG735" s="171" t="str">
        <f t="shared" si="45"/>
        <v>11/10/2021</v>
      </c>
      <c r="AH735" s="59">
        <f t="shared" si="47"/>
        <v>4</v>
      </c>
      <c r="AI735" s="57">
        <f t="shared" si="46"/>
        <v>0</v>
      </c>
    </row>
    <row r="736" spans="1:35" ht="13.5" x14ac:dyDescent="0.25">
      <c r="A736" s="160" t="s">
        <v>2912</v>
      </c>
      <c r="B736" s="160" t="s">
        <v>667</v>
      </c>
      <c r="C736" s="160" t="s">
        <v>2912</v>
      </c>
      <c r="D736" s="160" t="s">
        <v>2696</v>
      </c>
      <c r="E736" s="160" t="s">
        <v>669</v>
      </c>
      <c r="F736" s="160" t="s">
        <v>670</v>
      </c>
      <c r="G736" s="160" t="s">
        <v>671</v>
      </c>
      <c r="H736" s="161">
        <v>7</v>
      </c>
      <c r="I736" s="160" t="s">
        <v>3365</v>
      </c>
      <c r="J736" s="160">
        <v>1</v>
      </c>
      <c r="K736" s="161">
        <v>2021</v>
      </c>
      <c r="L736" s="169" t="s">
        <v>845</v>
      </c>
      <c r="M736" s="169" t="s">
        <v>2913</v>
      </c>
      <c r="N736" s="162" t="s">
        <v>2914</v>
      </c>
      <c r="O736" s="160" t="s">
        <v>667</v>
      </c>
      <c r="P736" s="160" t="s">
        <v>696</v>
      </c>
      <c r="Q736" s="163">
        <v>29824</v>
      </c>
      <c r="R736" s="160">
        <v>4</v>
      </c>
      <c r="S736" s="169"/>
      <c r="T736" s="169"/>
      <c r="U736" s="160"/>
      <c r="V736" s="160"/>
      <c r="W736" s="160"/>
      <c r="X736" s="161">
        <v>0</v>
      </c>
      <c r="Y736" s="161">
        <v>0</v>
      </c>
      <c r="Z736" s="164" t="s">
        <v>2698</v>
      </c>
      <c r="AA736" s="165">
        <v>2021</v>
      </c>
      <c r="AB736" s="165">
        <v>11</v>
      </c>
      <c r="AC736" s="165">
        <v>16</v>
      </c>
      <c r="AD736" s="170" t="b">
        <f>IF(ISBLANK(GroupMember[[#This Row],[1. Identifiant interne d’exploitation agricole*]]),"",IF(ISERROR(MATCH(GroupMember[[#This Row],[1. Identifiant interne d’exploitation agricole*]],CertifiedCrop[1. Identifiant interne d’exploitation agricole*],0)),FALSE,TRUE))</f>
        <v>1</v>
      </c>
      <c r="AE736" s="170" t="b">
        <f>IF(ISBLANK(GroupMember[[#This Row],[1. Identifiant interne d’exploitation agricole*]]),"",IF(ISERROR(MATCH(GroupMember[[#This Row],[1. Identifiant interne d’exploitation agricole*]],FarmUnit[1. Identifiant interne d’exploitation agricole*],0)),FALSE,TRUE))</f>
        <v>1</v>
      </c>
      <c r="AF736" s="11" t="str">
        <f t="shared" si="44"/>
        <v>TIA  KALE SALOME</v>
      </c>
      <c r="AG736" s="171" t="str">
        <f t="shared" si="45"/>
        <v>16/11/2021</v>
      </c>
      <c r="AH736" s="59">
        <f t="shared" si="47"/>
        <v>4</v>
      </c>
      <c r="AI736" s="57">
        <f t="shared" si="46"/>
        <v>0</v>
      </c>
    </row>
    <row r="737" spans="1:35" ht="13.5" x14ac:dyDescent="0.25">
      <c r="A737" s="160" t="s">
        <v>2915</v>
      </c>
      <c r="B737" s="160" t="s">
        <v>667</v>
      </c>
      <c r="C737" s="160" t="s">
        <v>2915</v>
      </c>
      <c r="D737" s="160" t="s">
        <v>2696</v>
      </c>
      <c r="E737" s="160" t="s">
        <v>669</v>
      </c>
      <c r="F737" s="160" t="s">
        <v>670</v>
      </c>
      <c r="G737" s="160" t="s">
        <v>671</v>
      </c>
      <c r="H737" s="161">
        <v>2</v>
      </c>
      <c r="I737" s="160" t="s">
        <v>3365</v>
      </c>
      <c r="J737" s="160">
        <v>1</v>
      </c>
      <c r="K737" s="161">
        <v>2021</v>
      </c>
      <c r="L737" s="169" t="s">
        <v>2025</v>
      </c>
      <c r="M737" s="169" t="s">
        <v>2916</v>
      </c>
      <c r="N737" s="162" t="s">
        <v>2917</v>
      </c>
      <c r="O737" s="160" t="s">
        <v>667</v>
      </c>
      <c r="P737" s="160" t="s">
        <v>675</v>
      </c>
      <c r="Q737" s="163">
        <v>29018</v>
      </c>
      <c r="R737" s="160">
        <v>3</v>
      </c>
      <c r="S737" s="169"/>
      <c r="T737" s="169"/>
      <c r="U737" s="160"/>
      <c r="V737" s="160"/>
      <c r="W737" s="160"/>
      <c r="X737" s="161">
        <v>0</v>
      </c>
      <c r="Y737" s="161">
        <v>0</v>
      </c>
      <c r="Z737" s="164" t="s">
        <v>2698</v>
      </c>
      <c r="AA737" s="165">
        <v>2021</v>
      </c>
      <c r="AB737" s="165">
        <v>11</v>
      </c>
      <c r="AC737" s="165">
        <v>3</v>
      </c>
      <c r="AD737" s="170" t="b">
        <f>IF(ISBLANK(GroupMember[[#This Row],[1. Identifiant interne d’exploitation agricole*]]),"",IF(ISERROR(MATCH(GroupMember[[#This Row],[1. Identifiant interne d’exploitation agricole*]],CertifiedCrop[1. Identifiant interne d’exploitation agricole*],0)),FALSE,TRUE))</f>
        <v>1</v>
      </c>
      <c r="AE737" s="170" t="b">
        <f>IF(ISBLANK(GroupMember[[#This Row],[1. Identifiant interne d’exploitation agricole*]]),"",IF(ISERROR(MATCH(GroupMember[[#This Row],[1. Identifiant interne d’exploitation agricole*]],FarmUnit[1. Identifiant interne d’exploitation agricole*],0)),FALSE,TRUE))</f>
        <v>1</v>
      </c>
      <c r="AF737" s="11" t="str">
        <f t="shared" si="44"/>
        <v>KOUAKOU YAO SEILOU</v>
      </c>
      <c r="AG737" s="171" t="str">
        <f t="shared" si="45"/>
        <v>3/11/2021</v>
      </c>
      <c r="AH737" s="59">
        <f t="shared" si="47"/>
        <v>4</v>
      </c>
      <c r="AI737" s="57">
        <f t="shared" si="46"/>
        <v>0</v>
      </c>
    </row>
    <row r="738" spans="1:35" ht="13.5" x14ac:dyDescent="0.25">
      <c r="A738" s="160" t="s">
        <v>2918</v>
      </c>
      <c r="B738" s="160" t="s">
        <v>667</v>
      </c>
      <c r="C738" s="160" t="s">
        <v>2918</v>
      </c>
      <c r="D738" s="160" t="s">
        <v>2696</v>
      </c>
      <c r="E738" s="160" t="s">
        <v>669</v>
      </c>
      <c r="F738" s="160" t="s">
        <v>670</v>
      </c>
      <c r="G738" s="160" t="s">
        <v>671</v>
      </c>
      <c r="H738" s="161">
        <v>4</v>
      </c>
      <c r="I738" s="160" t="s">
        <v>3365</v>
      </c>
      <c r="J738" s="160">
        <v>1</v>
      </c>
      <c r="K738" s="161">
        <v>2021</v>
      </c>
      <c r="L738" s="169" t="s">
        <v>2919</v>
      </c>
      <c r="M738" s="169" t="s">
        <v>1064</v>
      </c>
      <c r="N738" s="162" t="s">
        <v>2920</v>
      </c>
      <c r="O738" s="160" t="s">
        <v>667</v>
      </c>
      <c r="P738" s="160" t="s">
        <v>675</v>
      </c>
      <c r="Q738" s="163">
        <v>33635</v>
      </c>
      <c r="R738" s="160">
        <v>5</v>
      </c>
      <c r="S738" s="169"/>
      <c r="T738" s="169"/>
      <c r="U738" s="160"/>
      <c r="V738" s="160"/>
      <c r="W738" s="160"/>
      <c r="X738" s="161">
        <v>0</v>
      </c>
      <c r="Y738" s="161">
        <v>0</v>
      </c>
      <c r="Z738" s="164" t="s">
        <v>2698</v>
      </c>
      <c r="AA738" s="165">
        <v>2021</v>
      </c>
      <c r="AB738" s="165">
        <v>10</v>
      </c>
      <c r="AC738" s="165">
        <v>22</v>
      </c>
      <c r="AD738" s="170" t="b">
        <f>IF(ISBLANK(GroupMember[[#This Row],[1. Identifiant interne d’exploitation agricole*]]),"",IF(ISERROR(MATCH(GroupMember[[#This Row],[1. Identifiant interne d’exploitation agricole*]],CertifiedCrop[1. Identifiant interne d’exploitation agricole*],0)),FALSE,TRUE))</f>
        <v>1</v>
      </c>
      <c r="AE738" s="170" t="b">
        <f>IF(ISBLANK(GroupMember[[#This Row],[1. Identifiant interne d’exploitation agricole*]]),"",IF(ISERROR(MATCH(GroupMember[[#This Row],[1. Identifiant interne d’exploitation agricole*]],FarmUnit[1. Identifiant interne d’exploitation agricole*],0)),FALSE,TRUE))</f>
        <v>1</v>
      </c>
      <c r="AF738" s="11" t="str">
        <f t="shared" si="44"/>
        <v>GOMAN GERMAIN</v>
      </c>
      <c r="AG738" s="171" t="str">
        <f t="shared" si="45"/>
        <v>22/10/2021</v>
      </c>
      <c r="AH738" s="59">
        <f t="shared" si="47"/>
        <v>2</v>
      </c>
      <c r="AI738" s="57">
        <f t="shared" si="46"/>
        <v>0</v>
      </c>
    </row>
    <row r="739" spans="1:35" ht="13.5" x14ac:dyDescent="0.25">
      <c r="A739" s="160" t="s">
        <v>2921</v>
      </c>
      <c r="B739" s="160" t="s">
        <v>667</v>
      </c>
      <c r="C739" s="160" t="s">
        <v>2921</v>
      </c>
      <c r="D739" s="160" t="s">
        <v>2696</v>
      </c>
      <c r="E739" s="160" t="s">
        <v>669</v>
      </c>
      <c r="F739" s="160" t="s">
        <v>670</v>
      </c>
      <c r="G739" s="160" t="s">
        <v>671</v>
      </c>
      <c r="H739" s="161">
        <v>7</v>
      </c>
      <c r="I739" s="160" t="s">
        <v>3365</v>
      </c>
      <c r="J739" s="160">
        <v>1</v>
      </c>
      <c r="K739" s="161">
        <v>2021</v>
      </c>
      <c r="L739" s="169" t="s">
        <v>2870</v>
      </c>
      <c r="M739" s="169" t="s">
        <v>2922</v>
      </c>
      <c r="N739" s="162" t="s">
        <v>667</v>
      </c>
      <c r="O739" s="160" t="s">
        <v>667</v>
      </c>
      <c r="P739" s="160" t="s">
        <v>696</v>
      </c>
      <c r="Q739" s="163">
        <v>27287</v>
      </c>
      <c r="R739" s="160">
        <v>5</v>
      </c>
      <c r="S739" s="169"/>
      <c r="T739" s="169"/>
      <c r="U739" s="160"/>
      <c r="V739" s="160"/>
      <c r="W739" s="160"/>
      <c r="X739" s="161">
        <v>0</v>
      </c>
      <c r="Y739" s="161">
        <v>0</v>
      </c>
      <c r="Z739" s="164" t="s">
        <v>2698</v>
      </c>
      <c r="AA739" s="165">
        <v>2021</v>
      </c>
      <c r="AB739" s="165">
        <v>11</v>
      </c>
      <c r="AC739" s="165">
        <v>16</v>
      </c>
      <c r="AD739" s="170" t="b">
        <f>IF(ISBLANK(GroupMember[[#This Row],[1. Identifiant interne d’exploitation agricole*]]),"",IF(ISERROR(MATCH(GroupMember[[#This Row],[1. Identifiant interne d’exploitation agricole*]],CertifiedCrop[1. Identifiant interne d’exploitation agricole*],0)),FALSE,TRUE))</f>
        <v>1</v>
      </c>
      <c r="AE739" s="170" t="b">
        <f>IF(ISBLANK(GroupMember[[#This Row],[1. Identifiant interne d’exploitation agricole*]]),"",IF(ISERROR(MATCH(GroupMember[[#This Row],[1. Identifiant interne d’exploitation agricole*]],FarmUnit[1. Identifiant interne d’exploitation agricole*],0)),FALSE,TRUE))</f>
        <v>1</v>
      </c>
      <c r="AF739" s="11" t="str">
        <f t="shared" si="44"/>
        <v>KOUADIO  YOBOUE MELANIE</v>
      </c>
      <c r="AG739" s="171" t="str">
        <f t="shared" si="45"/>
        <v>16/11/2021</v>
      </c>
      <c r="AH739" s="59">
        <f t="shared" si="47"/>
        <v>4</v>
      </c>
      <c r="AI739" s="57">
        <f t="shared" si="46"/>
        <v>0</v>
      </c>
    </row>
    <row r="740" spans="1:35" ht="13.5" x14ac:dyDescent="0.25">
      <c r="A740" s="160" t="s">
        <v>2923</v>
      </c>
      <c r="B740" s="160" t="s">
        <v>667</v>
      </c>
      <c r="C740" s="160" t="s">
        <v>2923</v>
      </c>
      <c r="D740" s="160" t="s">
        <v>2696</v>
      </c>
      <c r="E740" s="160" t="s">
        <v>669</v>
      </c>
      <c r="F740" s="160" t="s">
        <v>670</v>
      </c>
      <c r="G740" s="160" t="s">
        <v>671</v>
      </c>
      <c r="H740" s="161">
        <v>5</v>
      </c>
      <c r="I740" s="160" t="s">
        <v>3365</v>
      </c>
      <c r="J740" s="160">
        <v>1</v>
      </c>
      <c r="K740" s="161">
        <v>2021</v>
      </c>
      <c r="L740" s="169" t="s">
        <v>2924</v>
      </c>
      <c r="M740" s="169" t="s">
        <v>2925</v>
      </c>
      <c r="N740" s="162"/>
      <c r="O740" s="160" t="s">
        <v>667</v>
      </c>
      <c r="P740" s="160" t="s">
        <v>675</v>
      </c>
      <c r="Q740" s="163">
        <v>26401</v>
      </c>
      <c r="R740" s="160">
        <v>7</v>
      </c>
      <c r="S740" s="169"/>
      <c r="T740" s="169"/>
      <c r="U740" s="160"/>
      <c r="V740" s="160"/>
      <c r="W740" s="160"/>
      <c r="X740" s="161">
        <v>0</v>
      </c>
      <c r="Y740" s="161">
        <v>0</v>
      </c>
      <c r="Z740" s="164" t="s">
        <v>2698</v>
      </c>
      <c r="AA740" s="165">
        <v>2021</v>
      </c>
      <c r="AB740" s="165">
        <v>10</v>
      </c>
      <c r="AC740" s="165">
        <v>25</v>
      </c>
      <c r="AD740" s="170" t="b">
        <f>IF(ISBLANK(GroupMember[[#This Row],[1. Identifiant interne d’exploitation agricole*]]),"",IF(ISERROR(MATCH(GroupMember[[#This Row],[1. Identifiant interne d’exploitation agricole*]],CertifiedCrop[1. Identifiant interne d’exploitation agricole*],0)),FALSE,TRUE))</f>
        <v>1</v>
      </c>
      <c r="AE740" s="170" t="b">
        <f>IF(ISBLANK(GroupMember[[#This Row],[1. Identifiant interne d’exploitation agricole*]]),"",IF(ISERROR(MATCH(GroupMember[[#This Row],[1. Identifiant interne d’exploitation agricole*]],FarmUnit[1. Identifiant interne d’exploitation agricole*],0)),FALSE,TRUE))</f>
        <v>1</v>
      </c>
      <c r="AF740" s="11" t="str">
        <f t="shared" si="44"/>
        <v>KOUAME N'GORAN EMILE</v>
      </c>
      <c r="AG740" s="171" t="str">
        <f t="shared" si="45"/>
        <v>25/10/2021</v>
      </c>
      <c r="AH740" s="59">
        <f t="shared" si="47"/>
        <v>5</v>
      </c>
      <c r="AI740" s="57">
        <f t="shared" si="46"/>
        <v>0</v>
      </c>
    </row>
    <row r="741" spans="1:35" ht="13.5" x14ac:dyDescent="0.25">
      <c r="A741" s="160" t="s">
        <v>2927</v>
      </c>
      <c r="B741" s="160" t="s">
        <v>667</v>
      </c>
      <c r="C741" s="160" t="s">
        <v>2927</v>
      </c>
      <c r="D741" s="160" t="s">
        <v>2696</v>
      </c>
      <c r="E741" s="160" t="s">
        <v>669</v>
      </c>
      <c r="F741" s="160" t="s">
        <v>670</v>
      </c>
      <c r="G741" s="160" t="s">
        <v>671</v>
      </c>
      <c r="H741" s="161">
        <v>9</v>
      </c>
      <c r="I741" s="160" t="s">
        <v>3365</v>
      </c>
      <c r="J741" s="160">
        <v>1</v>
      </c>
      <c r="K741" s="161">
        <v>2021</v>
      </c>
      <c r="L741" s="169" t="s">
        <v>2928</v>
      </c>
      <c r="M741" s="169" t="s">
        <v>2929</v>
      </c>
      <c r="N741" s="162" t="s">
        <v>667</v>
      </c>
      <c r="O741" s="160" t="s">
        <v>667</v>
      </c>
      <c r="P741" s="160" t="s">
        <v>696</v>
      </c>
      <c r="Q741" s="163">
        <v>27247</v>
      </c>
      <c r="R741" s="160">
        <v>6</v>
      </c>
      <c r="S741" s="169"/>
      <c r="T741" s="169"/>
      <c r="U741" s="160"/>
      <c r="V741" s="160"/>
      <c r="W741" s="160"/>
      <c r="X741" s="161">
        <v>0</v>
      </c>
      <c r="Y741" s="161">
        <v>0</v>
      </c>
      <c r="Z741" s="164" t="s">
        <v>2698</v>
      </c>
      <c r="AA741" s="165">
        <v>2021</v>
      </c>
      <c r="AB741" s="165">
        <v>11</v>
      </c>
      <c r="AC741" s="165">
        <v>17</v>
      </c>
      <c r="AD741" s="170" t="b">
        <f>IF(ISBLANK(GroupMember[[#This Row],[1. Identifiant interne d’exploitation agricole*]]),"",IF(ISERROR(MATCH(GroupMember[[#This Row],[1. Identifiant interne d’exploitation agricole*]],CertifiedCrop[1. Identifiant interne d’exploitation agricole*],0)),FALSE,TRUE))</f>
        <v>1</v>
      </c>
      <c r="AE741" s="170" t="b">
        <f>IF(ISBLANK(GroupMember[[#This Row],[1. Identifiant interne d’exploitation agricole*]]),"",IF(ISERROR(MATCH(GroupMember[[#This Row],[1. Identifiant interne d’exploitation agricole*]],FarmUnit[1. Identifiant interne d’exploitation agricole*],0)),FALSE,TRUE))</f>
        <v>1</v>
      </c>
      <c r="AF741" s="11" t="str">
        <f t="shared" si="44"/>
        <v>GUELOU GBALEU</v>
      </c>
      <c r="AG741" s="171" t="str">
        <f t="shared" si="45"/>
        <v>17/11/2021</v>
      </c>
      <c r="AH741" s="59">
        <f t="shared" si="47"/>
        <v>5</v>
      </c>
      <c r="AI741" s="57">
        <f t="shared" si="46"/>
        <v>0</v>
      </c>
    </row>
    <row r="742" spans="1:35" ht="13.5" x14ac:dyDescent="0.25">
      <c r="A742" s="160" t="s">
        <v>2930</v>
      </c>
      <c r="B742" s="160" t="s">
        <v>667</v>
      </c>
      <c r="C742" s="160" t="s">
        <v>2930</v>
      </c>
      <c r="D742" s="160" t="s">
        <v>2696</v>
      </c>
      <c r="E742" s="160" t="s">
        <v>669</v>
      </c>
      <c r="F742" s="160" t="s">
        <v>670</v>
      </c>
      <c r="G742" s="160" t="s">
        <v>671</v>
      </c>
      <c r="H742" s="161">
        <v>8</v>
      </c>
      <c r="I742" s="160" t="s">
        <v>3365</v>
      </c>
      <c r="J742" s="160">
        <v>1</v>
      </c>
      <c r="K742" s="161">
        <v>2021</v>
      </c>
      <c r="L742" s="169" t="s">
        <v>790</v>
      </c>
      <c r="M742" s="169" t="s">
        <v>2931</v>
      </c>
      <c r="N742" s="162" t="s">
        <v>667</v>
      </c>
      <c r="O742" s="160" t="s">
        <v>667</v>
      </c>
      <c r="P742" s="160" t="s">
        <v>675</v>
      </c>
      <c r="Q742" s="163">
        <v>32661</v>
      </c>
      <c r="R742" s="160">
        <v>7</v>
      </c>
      <c r="S742" s="169"/>
      <c r="T742" s="169"/>
      <c r="U742" s="160"/>
      <c r="V742" s="160"/>
      <c r="W742" s="160"/>
      <c r="X742" s="161">
        <v>0</v>
      </c>
      <c r="Y742" s="161">
        <v>0</v>
      </c>
      <c r="Z742" s="164" t="s">
        <v>2698</v>
      </c>
      <c r="AA742" s="165">
        <v>2021</v>
      </c>
      <c r="AB742" s="165">
        <v>11</v>
      </c>
      <c r="AC742" s="165">
        <v>17</v>
      </c>
      <c r="AD742" s="170" t="b">
        <f>IF(ISBLANK(GroupMember[[#This Row],[1. Identifiant interne d’exploitation agricole*]]),"",IF(ISERROR(MATCH(GroupMember[[#This Row],[1. Identifiant interne d’exploitation agricole*]],CertifiedCrop[1. Identifiant interne d’exploitation agricole*],0)),FALSE,TRUE))</f>
        <v>1</v>
      </c>
      <c r="AE742" s="170" t="b">
        <f>IF(ISBLANK(GroupMember[[#This Row],[1. Identifiant interne d’exploitation agricole*]]),"",IF(ISERROR(MATCH(GroupMember[[#This Row],[1. Identifiant interne d’exploitation agricole*]],FarmUnit[1. Identifiant interne d’exploitation agricole*],0)),FALSE,TRUE))</f>
        <v>1</v>
      </c>
      <c r="AF742" s="11" t="str">
        <f t="shared" si="44"/>
        <v>LOUA KALE RODRIGUE</v>
      </c>
      <c r="AG742" s="171" t="str">
        <f t="shared" si="45"/>
        <v>17/11/2021</v>
      </c>
      <c r="AH742" s="59">
        <f t="shared" si="47"/>
        <v>5</v>
      </c>
      <c r="AI742" s="57">
        <f t="shared" si="46"/>
        <v>0</v>
      </c>
    </row>
    <row r="743" spans="1:35" ht="13.5" x14ac:dyDescent="0.25">
      <c r="A743" s="160" t="s">
        <v>2932</v>
      </c>
      <c r="B743" s="160" t="s">
        <v>667</v>
      </c>
      <c r="C743" s="160" t="s">
        <v>2932</v>
      </c>
      <c r="D743" s="160" t="s">
        <v>2696</v>
      </c>
      <c r="E743" s="160" t="s">
        <v>669</v>
      </c>
      <c r="F743" s="160" t="s">
        <v>670</v>
      </c>
      <c r="G743" s="160" t="s">
        <v>671</v>
      </c>
      <c r="H743" s="161">
        <v>6</v>
      </c>
      <c r="I743" s="160" t="s">
        <v>3365</v>
      </c>
      <c r="J743" s="160">
        <v>1</v>
      </c>
      <c r="K743" s="161">
        <v>2021</v>
      </c>
      <c r="L743" s="169" t="s">
        <v>679</v>
      </c>
      <c r="M743" s="169" t="s">
        <v>2803</v>
      </c>
      <c r="N743" s="162" t="s">
        <v>667</v>
      </c>
      <c r="O743" s="163" t="s">
        <v>667</v>
      </c>
      <c r="P743" s="160" t="s">
        <v>675</v>
      </c>
      <c r="Q743" s="163">
        <v>36680</v>
      </c>
      <c r="R743" s="160">
        <v>2</v>
      </c>
      <c r="S743" s="169"/>
      <c r="T743" s="169"/>
      <c r="U743" s="160"/>
      <c r="V743" s="160"/>
      <c r="W743" s="160"/>
      <c r="X743" s="161">
        <v>0</v>
      </c>
      <c r="Y743" s="161">
        <v>0</v>
      </c>
      <c r="Z743" s="164" t="s">
        <v>2698</v>
      </c>
      <c r="AA743" s="165">
        <v>2021</v>
      </c>
      <c r="AB743" s="165">
        <v>10</v>
      </c>
      <c r="AC743" s="165">
        <v>18</v>
      </c>
      <c r="AD743" s="170" t="b">
        <f>IF(ISBLANK(GroupMember[[#This Row],[1. Identifiant interne d’exploitation agricole*]]),"",IF(ISERROR(MATCH(GroupMember[[#This Row],[1. Identifiant interne d’exploitation agricole*]],CertifiedCrop[1. Identifiant interne d’exploitation agricole*],0)),FALSE,TRUE))</f>
        <v>1</v>
      </c>
      <c r="AE743" s="170" t="b">
        <f>IF(ISBLANK(GroupMember[[#This Row],[1. Identifiant interne d’exploitation agricole*]]),"",IF(ISERROR(MATCH(GroupMember[[#This Row],[1. Identifiant interne d’exploitation agricole*]],FarmUnit[1. Identifiant interne d’exploitation agricole*],0)),FALSE,TRUE))</f>
        <v>1</v>
      </c>
      <c r="AF743" s="11" t="str">
        <f t="shared" si="44"/>
        <v>GBONGUE  ADOLPH</v>
      </c>
      <c r="AG743" s="171" t="str">
        <f t="shared" si="45"/>
        <v>18/10/2021</v>
      </c>
      <c r="AH743" s="59">
        <f t="shared" si="47"/>
        <v>4</v>
      </c>
      <c r="AI743" s="57">
        <f t="shared" si="46"/>
        <v>0</v>
      </c>
    </row>
    <row r="744" spans="1:35" ht="13.5" x14ac:dyDescent="0.25">
      <c r="A744" s="160" t="s">
        <v>2933</v>
      </c>
      <c r="B744" s="160" t="s">
        <v>667</v>
      </c>
      <c r="C744" s="160" t="s">
        <v>2933</v>
      </c>
      <c r="D744" s="160" t="s">
        <v>2696</v>
      </c>
      <c r="E744" s="160" t="s">
        <v>669</v>
      </c>
      <c r="F744" s="160" t="s">
        <v>670</v>
      </c>
      <c r="G744" s="160" t="s">
        <v>671</v>
      </c>
      <c r="H744" s="161">
        <v>3</v>
      </c>
      <c r="I744" s="160" t="s">
        <v>3365</v>
      </c>
      <c r="J744" s="160">
        <v>1</v>
      </c>
      <c r="K744" s="161">
        <v>2021</v>
      </c>
      <c r="L744" s="169" t="s">
        <v>2934</v>
      </c>
      <c r="M744" s="169" t="s">
        <v>2935</v>
      </c>
      <c r="N744" s="162" t="s">
        <v>2936</v>
      </c>
      <c r="O744" s="160" t="s">
        <v>667</v>
      </c>
      <c r="P744" s="160" t="s">
        <v>675</v>
      </c>
      <c r="Q744" s="163">
        <v>28793</v>
      </c>
      <c r="R744" s="160">
        <v>3</v>
      </c>
      <c r="S744" s="169"/>
      <c r="T744" s="169"/>
      <c r="U744" s="160"/>
      <c r="V744" s="160"/>
      <c r="W744" s="160"/>
      <c r="X744" s="161">
        <v>0</v>
      </c>
      <c r="Y744" s="161">
        <v>0</v>
      </c>
      <c r="Z744" s="164" t="s">
        <v>2698</v>
      </c>
      <c r="AA744" s="165">
        <v>2021</v>
      </c>
      <c r="AB744" s="165">
        <v>11</v>
      </c>
      <c r="AC744" s="165">
        <v>1</v>
      </c>
      <c r="AD744" s="170" t="b">
        <f>IF(ISBLANK(GroupMember[[#This Row],[1. Identifiant interne d’exploitation agricole*]]),"",IF(ISERROR(MATCH(GroupMember[[#This Row],[1. Identifiant interne d’exploitation agricole*]],CertifiedCrop[1. Identifiant interne d’exploitation agricole*],0)),FALSE,TRUE))</f>
        <v>1</v>
      </c>
      <c r="AE744" s="170" t="b">
        <f>IF(ISBLANK(GroupMember[[#This Row],[1. Identifiant interne d’exploitation agricole*]]),"",IF(ISERROR(MATCH(GroupMember[[#This Row],[1. Identifiant interne d’exploitation agricole*]],FarmUnit[1. Identifiant interne d’exploitation agricole*],0)),FALSE,TRUE))</f>
        <v>1</v>
      </c>
      <c r="AF744" s="11" t="str">
        <f t="shared" si="44"/>
        <v>GBANAGBEU  GUEGBA</v>
      </c>
      <c r="AG744" s="171" t="str">
        <f t="shared" si="45"/>
        <v>1/11/2021</v>
      </c>
      <c r="AH744" s="59">
        <f t="shared" si="47"/>
        <v>5</v>
      </c>
      <c r="AI744" s="57">
        <f t="shared" si="46"/>
        <v>0</v>
      </c>
    </row>
    <row r="745" spans="1:35" ht="13.5" x14ac:dyDescent="0.25">
      <c r="A745" s="160" t="s">
        <v>2937</v>
      </c>
      <c r="B745" s="160" t="s">
        <v>667</v>
      </c>
      <c r="C745" s="160" t="s">
        <v>2937</v>
      </c>
      <c r="D745" s="160" t="s">
        <v>2696</v>
      </c>
      <c r="E745" s="160" t="s">
        <v>669</v>
      </c>
      <c r="F745" s="160" t="s">
        <v>670</v>
      </c>
      <c r="G745" s="160" t="s">
        <v>671</v>
      </c>
      <c r="H745" s="161">
        <v>3</v>
      </c>
      <c r="I745" s="160" t="s">
        <v>3365</v>
      </c>
      <c r="J745" s="160">
        <v>1</v>
      </c>
      <c r="K745" s="161">
        <v>2021</v>
      </c>
      <c r="L745" s="169" t="s">
        <v>790</v>
      </c>
      <c r="M745" s="169" t="s">
        <v>1145</v>
      </c>
      <c r="N745" s="162" t="s">
        <v>2938</v>
      </c>
      <c r="O745" s="160" t="s">
        <v>2939</v>
      </c>
      <c r="P745" s="160" t="s">
        <v>675</v>
      </c>
      <c r="Q745" s="163">
        <v>27256</v>
      </c>
      <c r="R745" s="160">
        <v>4</v>
      </c>
      <c r="S745" s="169"/>
      <c r="T745" s="169"/>
      <c r="U745" s="160"/>
      <c r="V745" s="160"/>
      <c r="W745" s="160"/>
      <c r="X745" s="161">
        <v>0</v>
      </c>
      <c r="Y745" s="161">
        <v>0</v>
      </c>
      <c r="Z745" s="164" t="s">
        <v>2698</v>
      </c>
      <c r="AA745" s="165">
        <v>2021</v>
      </c>
      <c r="AB745" s="165">
        <v>10</v>
      </c>
      <c r="AC745" s="165">
        <v>27</v>
      </c>
      <c r="AD745" s="170" t="b">
        <f>IF(ISBLANK(GroupMember[[#This Row],[1. Identifiant interne d’exploitation agricole*]]),"",IF(ISERROR(MATCH(GroupMember[[#This Row],[1. Identifiant interne d’exploitation agricole*]],CertifiedCrop[1. Identifiant interne d’exploitation agricole*],0)),FALSE,TRUE))</f>
        <v>1</v>
      </c>
      <c r="AE745" s="170" t="b">
        <f>IF(ISBLANK(GroupMember[[#This Row],[1. Identifiant interne d’exploitation agricole*]]),"",IF(ISERROR(MATCH(GroupMember[[#This Row],[1. Identifiant interne d’exploitation agricole*]],FarmUnit[1. Identifiant interne d’exploitation agricole*],0)),FALSE,TRUE))</f>
        <v>1</v>
      </c>
      <c r="AF745" s="11" t="str">
        <f t="shared" si="44"/>
        <v>LOUA SAHI</v>
      </c>
      <c r="AG745" s="171" t="str">
        <f t="shared" si="45"/>
        <v>27/10/2021</v>
      </c>
      <c r="AH745" s="59">
        <f t="shared" si="47"/>
        <v>3</v>
      </c>
      <c r="AI745" s="57">
        <f t="shared" si="46"/>
        <v>0</v>
      </c>
    </row>
    <row r="746" spans="1:35" ht="13.5" x14ac:dyDescent="0.25">
      <c r="A746" s="160" t="s">
        <v>2940</v>
      </c>
      <c r="B746" s="160" t="s">
        <v>667</v>
      </c>
      <c r="C746" s="160" t="s">
        <v>2940</v>
      </c>
      <c r="D746" s="160" t="s">
        <v>2696</v>
      </c>
      <c r="E746" s="160" t="s">
        <v>669</v>
      </c>
      <c r="F746" s="160" t="s">
        <v>670</v>
      </c>
      <c r="G746" s="160" t="s">
        <v>671</v>
      </c>
      <c r="H746" s="161">
        <v>6</v>
      </c>
      <c r="I746" s="160" t="s">
        <v>3365</v>
      </c>
      <c r="J746" s="160">
        <v>1</v>
      </c>
      <c r="K746" s="161">
        <v>2021</v>
      </c>
      <c r="L746" s="169" t="s">
        <v>689</v>
      </c>
      <c r="M746" s="169" t="s">
        <v>2941</v>
      </c>
      <c r="N746" s="162" t="s">
        <v>667</v>
      </c>
      <c r="O746" s="160" t="s">
        <v>667</v>
      </c>
      <c r="P746" s="160" t="s">
        <v>675</v>
      </c>
      <c r="Q746" s="163">
        <v>29587</v>
      </c>
      <c r="R746" s="160">
        <v>2</v>
      </c>
      <c r="S746" s="169"/>
      <c r="T746" s="169"/>
      <c r="U746" s="160"/>
      <c r="V746" s="160"/>
      <c r="W746" s="160"/>
      <c r="X746" s="161">
        <v>0</v>
      </c>
      <c r="Y746" s="161">
        <v>0</v>
      </c>
      <c r="Z746" s="164" t="s">
        <v>2698</v>
      </c>
      <c r="AA746" s="165">
        <v>2021</v>
      </c>
      <c r="AB746" s="165">
        <v>10</v>
      </c>
      <c r="AC746" s="165">
        <v>11</v>
      </c>
      <c r="AD746" s="170" t="b">
        <f>IF(ISBLANK(GroupMember[[#This Row],[1. Identifiant interne d’exploitation agricole*]]),"",IF(ISERROR(MATCH(GroupMember[[#This Row],[1. Identifiant interne d’exploitation agricole*]],CertifiedCrop[1. Identifiant interne d’exploitation agricole*],0)),FALSE,TRUE))</f>
        <v>1</v>
      </c>
      <c r="AE746" s="170" t="b">
        <f>IF(ISBLANK(GroupMember[[#This Row],[1. Identifiant interne d’exploitation agricole*]]),"",IF(ISERROR(MATCH(GroupMember[[#This Row],[1. Identifiant interne d’exploitation agricole*]],FarmUnit[1. Identifiant interne d’exploitation agricole*],0)),FALSE,TRUE))</f>
        <v>1</v>
      </c>
      <c r="AF746" s="11" t="str">
        <f t="shared" si="44"/>
        <v>DIOMANDE  ARNAUD</v>
      </c>
      <c r="AG746" s="171" t="str">
        <f t="shared" si="45"/>
        <v>11/10/2021</v>
      </c>
      <c r="AH746" s="59">
        <f t="shared" si="47"/>
        <v>4</v>
      </c>
      <c r="AI746" s="57">
        <f t="shared" si="46"/>
        <v>0</v>
      </c>
    </row>
    <row r="747" spans="1:35" ht="13.5" x14ac:dyDescent="0.25">
      <c r="A747" s="160" t="s">
        <v>2942</v>
      </c>
      <c r="B747" s="160" t="s">
        <v>667</v>
      </c>
      <c r="C747" s="160" t="s">
        <v>2942</v>
      </c>
      <c r="D747" s="160" t="s">
        <v>2696</v>
      </c>
      <c r="E747" s="160" t="s">
        <v>669</v>
      </c>
      <c r="F747" s="160" t="s">
        <v>670</v>
      </c>
      <c r="G747" s="160" t="s">
        <v>671</v>
      </c>
      <c r="H747" s="161">
        <v>8</v>
      </c>
      <c r="I747" s="160" t="s">
        <v>3365</v>
      </c>
      <c r="J747" s="160">
        <v>1</v>
      </c>
      <c r="K747" s="161">
        <v>2021</v>
      </c>
      <c r="L747" s="169" t="s">
        <v>1384</v>
      </c>
      <c r="M747" s="169" t="s">
        <v>2943</v>
      </c>
      <c r="N747" s="162"/>
      <c r="O747" s="160" t="s">
        <v>667</v>
      </c>
      <c r="P747" s="160" t="s">
        <v>675</v>
      </c>
      <c r="Q747" s="163">
        <v>30682</v>
      </c>
      <c r="R747" s="160">
        <v>5</v>
      </c>
      <c r="S747" s="169"/>
      <c r="T747" s="169"/>
      <c r="U747" s="160"/>
      <c r="V747" s="160"/>
      <c r="W747" s="160"/>
      <c r="X747" s="161">
        <v>0</v>
      </c>
      <c r="Y747" s="161">
        <v>0</v>
      </c>
      <c r="Z747" s="164" t="s">
        <v>2698</v>
      </c>
      <c r="AA747" s="165">
        <v>2021</v>
      </c>
      <c r="AB747" s="165">
        <v>11</v>
      </c>
      <c r="AC747" s="165">
        <v>17</v>
      </c>
      <c r="AD747" s="170" t="b">
        <f>IF(ISBLANK(GroupMember[[#This Row],[1. Identifiant interne d’exploitation agricole*]]),"",IF(ISERROR(MATCH(GroupMember[[#This Row],[1. Identifiant interne d’exploitation agricole*]],CertifiedCrop[1. Identifiant interne d’exploitation agricole*],0)),FALSE,TRUE))</f>
        <v>1</v>
      </c>
      <c r="AE747" s="170" t="b">
        <f>IF(ISBLANK(GroupMember[[#This Row],[1. Identifiant interne d’exploitation agricole*]]),"",IF(ISERROR(MATCH(GroupMember[[#This Row],[1. Identifiant interne d’exploitation agricole*]],FarmUnit[1. Identifiant interne d’exploitation agricole*],0)),FALSE,TRUE))</f>
        <v>1</v>
      </c>
      <c r="AF747" s="11" t="str">
        <f t="shared" si="44"/>
        <v>DROH  GUE EMMANUEL</v>
      </c>
      <c r="AG747" s="171" t="str">
        <f t="shared" si="45"/>
        <v>17/11/2021</v>
      </c>
      <c r="AH747" s="59">
        <f t="shared" si="47"/>
        <v>5</v>
      </c>
      <c r="AI747" s="57">
        <f t="shared" si="46"/>
        <v>0</v>
      </c>
    </row>
    <row r="748" spans="1:35" ht="13.5" x14ac:dyDescent="0.25">
      <c r="A748" s="160" t="s">
        <v>2945</v>
      </c>
      <c r="B748" s="160" t="s">
        <v>667</v>
      </c>
      <c r="C748" s="160" t="s">
        <v>2945</v>
      </c>
      <c r="D748" s="160" t="s">
        <v>2696</v>
      </c>
      <c r="E748" s="160" t="s">
        <v>669</v>
      </c>
      <c r="F748" s="160" t="s">
        <v>670</v>
      </c>
      <c r="G748" s="160" t="s">
        <v>671</v>
      </c>
      <c r="H748" s="161">
        <v>6</v>
      </c>
      <c r="I748" s="160" t="s">
        <v>3365</v>
      </c>
      <c r="J748" s="160">
        <v>1</v>
      </c>
      <c r="K748" s="161">
        <v>2021</v>
      </c>
      <c r="L748" s="169" t="s">
        <v>2946</v>
      </c>
      <c r="M748" s="169" t="s">
        <v>2947</v>
      </c>
      <c r="N748" s="162" t="s">
        <v>667</v>
      </c>
      <c r="O748" s="160" t="s">
        <v>667</v>
      </c>
      <c r="P748" s="160" t="s">
        <v>675</v>
      </c>
      <c r="Q748" s="163">
        <v>21916</v>
      </c>
      <c r="R748" s="160">
        <v>5</v>
      </c>
      <c r="S748" s="169"/>
      <c r="T748" s="169"/>
      <c r="U748" s="160"/>
      <c r="V748" s="160"/>
      <c r="W748" s="160"/>
      <c r="X748" s="161">
        <v>0</v>
      </c>
      <c r="Y748" s="161">
        <v>0</v>
      </c>
      <c r="Z748" s="164" t="s">
        <v>2698</v>
      </c>
      <c r="AA748" s="165">
        <v>2021</v>
      </c>
      <c r="AB748" s="165">
        <v>9</v>
      </c>
      <c r="AC748" s="165">
        <v>20</v>
      </c>
      <c r="AD748" s="170" t="b">
        <f>IF(ISBLANK(GroupMember[[#This Row],[1. Identifiant interne d’exploitation agricole*]]),"",IF(ISERROR(MATCH(GroupMember[[#This Row],[1. Identifiant interne d’exploitation agricole*]],CertifiedCrop[1. Identifiant interne d’exploitation agricole*],0)),FALSE,TRUE))</f>
        <v>1</v>
      </c>
      <c r="AE748" s="170" t="b">
        <f>IF(ISBLANK(GroupMember[[#This Row],[1. Identifiant interne d’exploitation agricole*]]),"",IF(ISERROR(MATCH(GroupMember[[#This Row],[1. Identifiant interne d’exploitation agricole*]],FarmUnit[1. Identifiant interne d’exploitation agricole*],0)),FALSE,TRUE))</f>
        <v>1</v>
      </c>
      <c r="AF748" s="11" t="str">
        <f t="shared" si="44"/>
        <v>BAZONGO PIERRE</v>
      </c>
      <c r="AG748" s="171" t="str">
        <f t="shared" si="45"/>
        <v>20/9/2021</v>
      </c>
      <c r="AH748" s="59">
        <f t="shared" si="47"/>
        <v>4</v>
      </c>
      <c r="AI748" s="57">
        <f t="shared" si="46"/>
        <v>0</v>
      </c>
    </row>
    <row r="749" spans="1:35" ht="13.5" x14ac:dyDescent="0.25">
      <c r="A749" s="160" t="s">
        <v>2948</v>
      </c>
      <c r="B749" s="160" t="s">
        <v>667</v>
      </c>
      <c r="C749" s="160" t="s">
        <v>2948</v>
      </c>
      <c r="D749" s="160" t="s">
        <v>2696</v>
      </c>
      <c r="E749" s="160" t="s">
        <v>669</v>
      </c>
      <c r="F749" s="160" t="s">
        <v>670</v>
      </c>
      <c r="G749" s="160" t="s">
        <v>671</v>
      </c>
      <c r="H749" s="161">
        <v>3</v>
      </c>
      <c r="I749" s="160" t="s">
        <v>3365</v>
      </c>
      <c r="J749" s="160">
        <v>1</v>
      </c>
      <c r="K749" s="161">
        <v>2021</v>
      </c>
      <c r="L749" s="169" t="s">
        <v>1405</v>
      </c>
      <c r="M749" s="169" t="s">
        <v>2307</v>
      </c>
      <c r="N749" s="162" t="s">
        <v>2949</v>
      </c>
      <c r="O749" s="160" t="s">
        <v>667</v>
      </c>
      <c r="P749" s="160" t="s">
        <v>675</v>
      </c>
      <c r="Q749" s="163">
        <v>28598</v>
      </c>
      <c r="R749" s="160">
        <v>3</v>
      </c>
      <c r="S749" s="169"/>
      <c r="T749" s="169"/>
      <c r="U749" s="160"/>
      <c r="V749" s="160"/>
      <c r="W749" s="160"/>
      <c r="X749" s="161">
        <v>0</v>
      </c>
      <c r="Y749" s="161">
        <v>0</v>
      </c>
      <c r="Z749" s="164" t="s">
        <v>2698</v>
      </c>
      <c r="AA749" s="165">
        <v>2021</v>
      </c>
      <c r="AB749" s="165">
        <v>11</v>
      </c>
      <c r="AC749" s="165">
        <v>6</v>
      </c>
      <c r="AD749" s="170" t="b">
        <f>IF(ISBLANK(GroupMember[[#This Row],[1. Identifiant interne d’exploitation agricole*]]),"",IF(ISERROR(MATCH(GroupMember[[#This Row],[1. Identifiant interne d’exploitation agricole*]],CertifiedCrop[1. Identifiant interne d’exploitation agricole*],0)),FALSE,TRUE))</f>
        <v>1</v>
      </c>
      <c r="AE749" s="170" t="b">
        <f>IF(ISBLANK(GroupMember[[#This Row],[1. Identifiant interne d’exploitation agricole*]]),"",IF(ISERROR(MATCH(GroupMember[[#This Row],[1. Identifiant interne d’exploitation agricole*]],FarmUnit[1. Identifiant interne d’exploitation agricole*],0)),FALSE,TRUE))</f>
        <v>1</v>
      </c>
      <c r="AF749" s="11" t="str">
        <f t="shared" si="44"/>
        <v>GUEU  ALEXANDRE</v>
      </c>
      <c r="AG749" s="171" t="str">
        <f t="shared" si="45"/>
        <v>6/11/2021</v>
      </c>
      <c r="AH749" s="59">
        <f t="shared" si="47"/>
        <v>5</v>
      </c>
      <c r="AI749" s="57">
        <f t="shared" si="46"/>
        <v>0</v>
      </c>
    </row>
    <row r="750" spans="1:35" ht="13.5" x14ac:dyDescent="0.25">
      <c r="A750" s="160" t="s">
        <v>2950</v>
      </c>
      <c r="B750" s="160" t="s">
        <v>667</v>
      </c>
      <c r="C750" s="160" t="s">
        <v>2950</v>
      </c>
      <c r="D750" s="160" t="s">
        <v>2696</v>
      </c>
      <c r="E750" s="160" t="s">
        <v>669</v>
      </c>
      <c r="F750" s="160" t="s">
        <v>670</v>
      </c>
      <c r="G750" s="160" t="s">
        <v>671</v>
      </c>
      <c r="H750" s="161">
        <v>10</v>
      </c>
      <c r="I750" s="160" t="s">
        <v>3365</v>
      </c>
      <c r="J750" s="160">
        <v>1</v>
      </c>
      <c r="K750" s="161">
        <v>2021</v>
      </c>
      <c r="L750" s="169" t="s">
        <v>2951</v>
      </c>
      <c r="M750" s="169" t="s">
        <v>2952</v>
      </c>
      <c r="N750" s="162" t="s">
        <v>2953</v>
      </c>
      <c r="O750" s="160" t="s">
        <v>667</v>
      </c>
      <c r="P750" s="160" t="s">
        <v>675</v>
      </c>
      <c r="Q750" s="163">
        <v>36526</v>
      </c>
      <c r="R750" s="160">
        <v>11</v>
      </c>
      <c r="S750" s="169"/>
      <c r="T750" s="169"/>
      <c r="U750" s="160"/>
      <c r="V750" s="160"/>
      <c r="W750" s="160"/>
      <c r="X750" s="161">
        <v>0</v>
      </c>
      <c r="Y750" s="161">
        <v>0</v>
      </c>
      <c r="Z750" s="164" t="s">
        <v>2698</v>
      </c>
      <c r="AA750" s="165">
        <v>2021</v>
      </c>
      <c r="AB750" s="165">
        <v>10</v>
      </c>
      <c r="AC750" s="165">
        <v>14</v>
      </c>
      <c r="AD750" s="170" t="b">
        <f>IF(ISBLANK(GroupMember[[#This Row],[1. Identifiant interne d’exploitation agricole*]]),"",IF(ISERROR(MATCH(GroupMember[[#This Row],[1. Identifiant interne d’exploitation agricole*]],CertifiedCrop[1. Identifiant interne d’exploitation agricole*],0)),FALSE,TRUE))</f>
        <v>1</v>
      </c>
      <c r="AE750" s="170" t="b">
        <f>IF(ISBLANK(GroupMember[[#This Row],[1. Identifiant interne d’exploitation agricole*]]),"",IF(ISERROR(MATCH(GroupMember[[#This Row],[1. Identifiant interne d’exploitation agricole*]],FarmUnit[1. Identifiant interne d’exploitation agricole*],0)),FALSE,TRUE))</f>
        <v>1</v>
      </c>
      <c r="AF750" s="11" t="str">
        <f t="shared" si="44"/>
        <v>FLINDE PATRICE</v>
      </c>
      <c r="AG750" s="171" t="str">
        <f t="shared" si="45"/>
        <v>14/10/2021</v>
      </c>
      <c r="AH750" s="59">
        <f t="shared" si="47"/>
        <v>4</v>
      </c>
      <c r="AI750" s="57">
        <f t="shared" si="46"/>
        <v>0</v>
      </c>
    </row>
    <row r="751" spans="1:35" ht="13.5" x14ac:dyDescent="0.25">
      <c r="A751" s="160" t="s">
        <v>2954</v>
      </c>
      <c r="B751" s="160" t="s">
        <v>667</v>
      </c>
      <c r="C751" s="160" t="s">
        <v>2954</v>
      </c>
      <c r="D751" s="160" t="s">
        <v>2696</v>
      </c>
      <c r="E751" s="160" t="s">
        <v>669</v>
      </c>
      <c r="F751" s="160" t="s">
        <v>670</v>
      </c>
      <c r="G751" s="160" t="s">
        <v>671</v>
      </c>
      <c r="H751" s="161">
        <v>9</v>
      </c>
      <c r="I751" s="160" t="s">
        <v>3365</v>
      </c>
      <c r="J751" s="160">
        <v>1</v>
      </c>
      <c r="K751" s="161">
        <v>2021</v>
      </c>
      <c r="L751" s="169" t="s">
        <v>2955</v>
      </c>
      <c r="M751" s="169" t="s">
        <v>2956</v>
      </c>
      <c r="N751" s="162" t="s">
        <v>2957</v>
      </c>
      <c r="O751" s="160" t="s">
        <v>667</v>
      </c>
      <c r="P751" s="160" t="s">
        <v>675</v>
      </c>
      <c r="Q751" s="163">
        <v>25605</v>
      </c>
      <c r="R751" s="160">
        <v>6</v>
      </c>
      <c r="S751" s="169"/>
      <c r="T751" s="169"/>
      <c r="U751" s="160"/>
      <c r="V751" s="160"/>
      <c r="W751" s="160"/>
      <c r="X751" s="161">
        <v>0</v>
      </c>
      <c r="Y751" s="161">
        <v>0</v>
      </c>
      <c r="Z751" s="164" t="s">
        <v>2698</v>
      </c>
      <c r="AA751" s="165">
        <v>2021</v>
      </c>
      <c r="AB751" s="165">
        <v>10</v>
      </c>
      <c r="AC751" s="165">
        <v>14</v>
      </c>
      <c r="AD751" s="170" t="b">
        <f>IF(ISBLANK(GroupMember[[#This Row],[1. Identifiant interne d’exploitation agricole*]]),"",IF(ISERROR(MATCH(GroupMember[[#This Row],[1. Identifiant interne d’exploitation agricole*]],CertifiedCrop[1. Identifiant interne d’exploitation agricole*],0)),FALSE,TRUE))</f>
        <v>1</v>
      </c>
      <c r="AE751" s="170" t="b">
        <f>IF(ISBLANK(GroupMember[[#This Row],[1. Identifiant interne d’exploitation agricole*]]),"",IF(ISERROR(MATCH(GroupMember[[#This Row],[1. Identifiant interne d’exploitation agricole*]],FarmUnit[1. Identifiant interne d’exploitation agricole*],0)),FALSE,TRUE))</f>
        <v>1</v>
      </c>
      <c r="AF751" s="11" t="str">
        <f t="shared" si="44"/>
        <v>KAKOUE CHRISTIAN</v>
      </c>
      <c r="AG751" s="171" t="str">
        <f t="shared" si="45"/>
        <v>14/10/2021</v>
      </c>
      <c r="AH751" s="59">
        <f t="shared" si="47"/>
        <v>4</v>
      </c>
      <c r="AI751" s="57">
        <f t="shared" si="46"/>
        <v>0</v>
      </c>
    </row>
    <row r="752" spans="1:35" ht="13.5" x14ac:dyDescent="0.25">
      <c r="A752" s="160" t="s">
        <v>2958</v>
      </c>
      <c r="B752" s="160" t="s">
        <v>667</v>
      </c>
      <c r="C752" s="160" t="s">
        <v>2958</v>
      </c>
      <c r="D752" s="160" t="s">
        <v>2696</v>
      </c>
      <c r="E752" s="160" t="s">
        <v>669</v>
      </c>
      <c r="F752" s="160" t="s">
        <v>670</v>
      </c>
      <c r="G752" s="160" t="s">
        <v>671</v>
      </c>
      <c r="H752" s="161">
        <v>6</v>
      </c>
      <c r="I752" s="160" t="s">
        <v>3365</v>
      </c>
      <c r="J752" s="160">
        <v>1</v>
      </c>
      <c r="K752" s="161">
        <v>2021</v>
      </c>
      <c r="L752" s="169" t="s">
        <v>2959</v>
      </c>
      <c r="M752" s="169" t="s">
        <v>2960</v>
      </c>
      <c r="N752" s="162" t="s">
        <v>2961</v>
      </c>
      <c r="O752" s="160" t="s">
        <v>667</v>
      </c>
      <c r="P752" s="160" t="s">
        <v>675</v>
      </c>
      <c r="Q752" s="163">
        <v>31815</v>
      </c>
      <c r="R752" s="160">
        <v>6</v>
      </c>
      <c r="S752" s="169"/>
      <c r="T752" s="169"/>
      <c r="U752" s="160"/>
      <c r="V752" s="160"/>
      <c r="W752" s="160"/>
      <c r="X752" s="161">
        <v>0</v>
      </c>
      <c r="Y752" s="161">
        <v>0</v>
      </c>
      <c r="Z752" s="164" t="s">
        <v>2698</v>
      </c>
      <c r="AA752" s="165">
        <v>2021</v>
      </c>
      <c r="AB752" s="165">
        <v>10</v>
      </c>
      <c r="AC752" s="165">
        <v>13</v>
      </c>
      <c r="AD752" s="170" t="b">
        <f>IF(ISBLANK(GroupMember[[#This Row],[1. Identifiant interne d’exploitation agricole*]]),"",IF(ISERROR(MATCH(GroupMember[[#This Row],[1. Identifiant interne d’exploitation agricole*]],CertifiedCrop[1. Identifiant interne d’exploitation agricole*],0)),FALSE,TRUE))</f>
        <v>1</v>
      </c>
      <c r="AE752" s="170" t="b">
        <f>IF(ISBLANK(GroupMember[[#This Row],[1. Identifiant interne d’exploitation agricole*]]),"",IF(ISERROR(MATCH(GroupMember[[#This Row],[1. Identifiant interne d’exploitation agricole*]],FarmUnit[1. Identifiant interne d’exploitation agricole*],0)),FALSE,TRUE))</f>
        <v>1</v>
      </c>
      <c r="AF752" s="11" t="str">
        <f t="shared" si="44"/>
        <v>AMANI  KONAN NOEL</v>
      </c>
      <c r="AG752" s="171" t="str">
        <f t="shared" si="45"/>
        <v>13/10/2021</v>
      </c>
      <c r="AH752" s="59">
        <f t="shared" si="47"/>
        <v>2</v>
      </c>
      <c r="AI752" s="57">
        <f t="shared" si="46"/>
        <v>0</v>
      </c>
    </row>
    <row r="753" spans="1:35" ht="13.5" x14ac:dyDescent="0.25">
      <c r="A753" s="160" t="s">
        <v>2962</v>
      </c>
      <c r="B753" s="160" t="s">
        <v>667</v>
      </c>
      <c r="C753" s="160" t="s">
        <v>2962</v>
      </c>
      <c r="D753" s="160" t="s">
        <v>2696</v>
      </c>
      <c r="E753" s="160" t="s">
        <v>669</v>
      </c>
      <c r="F753" s="160" t="s">
        <v>670</v>
      </c>
      <c r="G753" s="160" t="s">
        <v>671</v>
      </c>
      <c r="H753" s="161">
        <v>2</v>
      </c>
      <c r="I753" s="160" t="s">
        <v>3365</v>
      </c>
      <c r="J753" s="160">
        <v>1</v>
      </c>
      <c r="K753" s="161">
        <v>2021</v>
      </c>
      <c r="L753" s="169" t="s">
        <v>932</v>
      </c>
      <c r="M753" s="169" t="s">
        <v>2963</v>
      </c>
      <c r="N753" s="162" t="s">
        <v>2964</v>
      </c>
      <c r="O753" s="160" t="s">
        <v>667</v>
      </c>
      <c r="P753" s="160" t="s">
        <v>675</v>
      </c>
      <c r="Q753" s="163">
        <v>30353</v>
      </c>
      <c r="R753" s="160">
        <v>6</v>
      </c>
      <c r="S753" s="169"/>
      <c r="T753" s="169"/>
      <c r="U753" s="160"/>
      <c r="V753" s="160"/>
      <c r="W753" s="160"/>
      <c r="X753" s="161">
        <v>0</v>
      </c>
      <c r="Y753" s="161">
        <v>0</v>
      </c>
      <c r="Z753" s="164" t="s">
        <v>2698</v>
      </c>
      <c r="AA753" s="165">
        <v>2021</v>
      </c>
      <c r="AB753" s="165">
        <v>11</v>
      </c>
      <c r="AC753" s="165">
        <v>6</v>
      </c>
      <c r="AD753" s="170" t="b">
        <f>IF(ISBLANK(GroupMember[[#This Row],[1. Identifiant interne d’exploitation agricole*]]),"",IF(ISERROR(MATCH(GroupMember[[#This Row],[1. Identifiant interne d’exploitation agricole*]],CertifiedCrop[1. Identifiant interne d’exploitation agricole*],0)),FALSE,TRUE))</f>
        <v>1</v>
      </c>
      <c r="AE753" s="170" t="b">
        <f>IF(ISBLANK(GroupMember[[#This Row],[1. Identifiant interne d’exploitation agricole*]]),"",IF(ISERROR(MATCH(GroupMember[[#This Row],[1. Identifiant interne d’exploitation agricole*]],FarmUnit[1. Identifiant interne d’exploitation agricole*],0)),FALSE,TRUE))</f>
        <v>1</v>
      </c>
      <c r="AF753" s="11" t="str">
        <f t="shared" si="44"/>
        <v>KESSE  LOU SINGO</v>
      </c>
      <c r="AG753" s="171" t="str">
        <f t="shared" si="45"/>
        <v>6/11/2021</v>
      </c>
      <c r="AH753" s="59">
        <f t="shared" si="47"/>
        <v>5</v>
      </c>
      <c r="AI753" s="57">
        <f t="shared" si="46"/>
        <v>0</v>
      </c>
    </row>
    <row r="754" spans="1:35" ht="13.5" x14ac:dyDescent="0.25">
      <c r="A754" s="160" t="s">
        <v>2965</v>
      </c>
      <c r="B754" s="160" t="s">
        <v>667</v>
      </c>
      <c r="C754" s="160" t="s">
        <v>2965</v>
      </c>
      <c r="D754" s="160" t="s">
        <v>2696</v>
      </c>
      <c r="E754" s="160" t="s">
        <v>669</v>
      </c>
      <c r="F754" s="160" t="s">
        <v>670</v>
      </c>
      <c r="G754" s="160" t="s">
        <v>671</v>
      </c>
      <c r="H754" s="161">
        <v>6</v>
      </c>
      <c r="I754" s="160" t="s">
        <v>3365</v>
      </c>
      <c r="J754" s="160">
        <v>1</v>
      </c>
      <c r="K754" s="161">
        <v>2021</v>
      </c>
      <c r="L754" s="169" t="s">
        <v>2966</v>
      </c>
      <c r="M754" s="169" t="s">
        <v>2924</v>
      </c>
      <c r="N754" s="162" t="s">
        <v>2967</v>
      </c>
      <c r="O754" s="160" t="s">
        <v>667</v>
      </c>
      <c r="P754" s="160" t="s">
        <v>675</v>
      </c>
      <c r="Q754" s="163">
        <v>29068</v>
      </c>
      <c r="R754" s="160">
        <v>10</v>
      </c>
      <c r="S754" s="169"/>
      <c r="T754" s="169"/>
      <c r="U754" s="160"/>
      <c r="V754" s="160"/>
      <c r="W754" s="160"/>
      <c r="X754" s="161">
        <v>0</v>
      </c>
      <c r="Y754" s="161">
        <v>0</v>
      </c>
      <c r="Z754" s="164" t="s">
        <v>2698</v>
      </c>
      <c r="AA754" s="165">
        <v>2021</v>
      </c>
      <c r="AB754" s="165">
        <v>10</v>
      </c>
      <c r="AC754" s="165">
        <v>23</v>
      </c>
      <c r="AD754" s="170" t="b">
        <f>IF(ISBLANK(GroupMember[[#This Row],[1. Identifiant interne d’exploitation agricole*]]),"",IF(ISERROR(MATCH(GroupMember[[#This Row],[1. Identifiant interne d’exploitation agricole*]],CertifiedCrop[1. Identifiant interne d’exploitation agricole*],0)),FALSE,TRUE))</f>
        <v>1</v>
      </c>
      <c r="AE754" s="170" t="b">
        <f>IF(ISBLANK(GroupMember[[#This Row],[1. Identifiant interne d’exploitation agricole*]]),"",IF(ISERROR(MATCH(GroupMember[[#This Row],[1. Identifiant interne d’exploitation agricole*]],FarmUnit[1. Identifiant interne d’exploitation agricole*],0)),FALSE,TRUE))</f>
        <v>1</v>
      </c>
      <c r="AF754" s="11" t="str">
        <f t="shared" si="44"/>
        <v>YAO  KOUAME</v>
      </c>
      <c r="AG754" s="171" t="str">
        <f t="shared" si="45"/>
        <v>23/10/2021</v>
      </c>
      <c r="AH754" s="59">
        <f t="shared" si="47"/>
        <v>2</v>
      </c>
      <c r="AI754" s="57">
        <f t="shared" si="46"/>
        <v>0</v>
      </c>
    </row>
    <row r="755" spans="1:35" ht="13.5" x14ac:dyDescent="0.25">
      <c r="A755" s="160" t="s">
        <v>2968</v>
      </c>
      <c r="B755" s="160" t="s">
        <v>667</v>
      </c>
      <c r="C755" s="160" t="s">
        <v>2968</v>
      </c>
      <c r="D755" s="160" t="s">
        <v>2696</v>
      </c>
      <c r="E755" s="160" t="s">
        <v>669</v>
      </c>
      <c r="F755" s="160" t="s">
        <v>670</v>
      </c>
      <c r="G755" s="160" t="s">
        <v>671</v>
      </c>
      <c r="H755" s="161">
        <v>8</v>
      </c>
      <c r="I755" s="160" t="s">
        <v>3365</v>
      </c>
      <c r="J755" s="160">
        <v>1</v>
      </c>
      <c r="K755" s="161">
        <v>2021</v>
      </c>
      <c r="L755" s="169" t="s">
        <v>975</v>
      </c>
      <c r="M755" s="169" t="s">
        <v>2969</v>
      </c>
      <c r="N755" s="162" t="s">
        <v>667</v>
      </c>
      <c r="O755" s="160" t="s">
        <v>2970</v>
      </c>
      <c r="P755" s="160" t="s">
        <v>675</v>
      </c>
      <c r="Q755" s="163">
        <v>29187</v>
      </c>
      <c r="R755" s="160">
        <v>6</v>
      </c>
      <c r="S755" s="169"/>
      <c r="T755" s="169"/>
      <c r="U755" s="160"/>
      <c r="V755" s="160"/>
      <c r="W755" s="160"/>
      <c r="X755" s="161">
        <v>0</v>
      </c>
      <c r="Y755" s="161">
        <v>0</v>
      </c>
      <c r="Z755" s="164" t="s">
        <v>2698</v>
      </c>
      <c r="AA755" s="165">
        <v>2021</v>
      </c>
      <c r="AB755" s="165">
        <v>9</v>
      </c>
      <c r="AC755" s="165">
        <v>1</v>
      </c>
      <c r="AD755" s="170" t="b">
        <f>IF(ISBLANK(GroupMember[[#This Row],[1. Identifiant interne d’exploitation agricole*]]),"",IF(ISERROR(MATCH(GroupMember[[#This Row],[1. Identifiant interne d’exploitation agricole*]],CertifiedCrop[1. Identifiant interne d’exploitation agricole*],0)),FALSE,TRUE))</f>
        <v>1</v>
      </c>
      <c r="AE755" s="170" t="b">
        <f>IF(ISBLANK(GroupMember[[#This Row],[1. Identifiant interne d’exploitation agricole*]]),"",IF(ISERROR(MATCH(GroupMember[[#This Row],[1. Identifiant interne d’exploitation agricole*]],FarmUnit[1. Identifiant interne d’exploitation agricole*],0)),FALSE,TRUE))</f>
        <v>1</v>
      </c>
      <c r="AF755" s="11" t="str">
        <f t="shared" ref="AF755:AF818" si="48">IFERROR(CONCATENATE(L755," ",M755),"")</f>
        <v>MANIGA DOUO KAON</v>
      </c>
      <c r="AG755" s="171" t="str">
        <f t="shared" ref="AG755:AG818" si="49">CONCATENATE(AC755,"/",AB755,"/",AA755)</f>
        <v>1/9/2021</v>
      </c>
      <c r="AH755" s="59">
        <f t="shared" si="47"/>
        <v>4</v>
      </c>
      <c r="AI755" s="57">
        <f t="shared" ref="AI755:AI818" si="50">IF((X755+Y755/12)&lt;0,"",(X755+Y755/12))</f>
        <v>0</v>
      </c>
    </row>
    <row r="756" spans="1:35" ht="13.5" x14ac:dyDescent="0.25">
      <c r="A756" s="160" t="s">
        <v>2971</v>
      </c>
      <c r="B756" s="160" t="s">
        <v>667</v>
      </c>
      <c r="C756" s="160" t="s">
        <v>2971</v>
      </c>
      <c r="D756" s="160" t="s">
        <v>2696</v>
      </c>
      <c r="E756" s="160" t="s">
        <v>669</v>
      </c>
      <c r="F756" s="160" t="s">
        <v>670</v>
      </c>
      <c r="G756" s="160" t="s">
        <v>671</v>
      </c>
      <c r="H756" s="161">
        <v>6</v>
      </c>
      <c r="I756" s="160" t="s">
        <v>3365</v>
      </c>
      <c r="J756" s="160">
        <v>1</v>
      </c>
      <c r="K756" s="161">
        <v>2021</v>
      </c>
      <c r="L756" s="169" t="s">
        <v>689</v>
      </c>
      <c r="M756" s="169" t="s">
        <v>2972</v>
      </c>
      <c r="N756" s="162" t="s">
        <v>2973</v>
      </c>
      <c r="O756" s="160" t="s">
        <v>667</v>
      </c>
      <c r="P756" s="160" t="s">
        <v>675</v>
      </c>
      <c r="Q756" s="163">
        <v>30682</v>
      </c>
      <c r="R756" s="160">
        <v>6</v>
      </c>
      <c r="S756" s="169"/>
      <c r="T756" s="169"/>
      <c r="U756" s="160"/>
      <c r="V756" s="160"/>
      <c r="W756" s="160"/>
      <c r="X756" s="161">
        <v>0</v>
      </c>
      <c r="Y756" s="161">
        <v>0</v>
      </c>
      <c r="Z756" s="164" t="s">
        <v>2698</v>
      </c>
      <c r="AA756" s="165">
        <v>2021</v>
      </c>
      <c r="AB756" s="165">
        <v>9</v>
      </c>
      <c r="AC756" s="165">
        <v>25</v>
      </c>
      <c r="AD756" s="170" t="b">
        <f>IF(ISBLANK(GroupMember[[#This Row],[1. Identifiant interne d’exploitation agricole*]]),"",IF(ISERROR(MATCH(GroupMember[[#This Row],[1. Identifiant interne d’exploitation agricole*]],CertifiedCrop[1. Identifiant interne d’exploitation agricole*],0)),FALSE,TRUE))</f>
        <v>1</v>
      </c>
      <c r="AE756" s="170" t="b">
        <f>IF(ISBLANK(GroupMember[[#This Row],[1. Identifiant interne d’exploitation agricole*]]),"",IF(ISERROR(MATCH(GroupMember[[#This Row],[1. Identifiant interne d’exploitation agricole*]],FarmUnit[1. Identifiant interne d’exploitation agricole*],0)),FALSE,TRUE))</f>
        <v>1</v>
      </c>
      <c r="AF756" s="11" t="str">
        <f t="shared" si="48"/>
        <v>DIOMANDE  AIME</v>
      </c>
      <c r="AG756" s="171" t="str">
        <f t="shared" si="49"/>
        <v>25/9/2021</v>
      </c>
      <c r="AH756" s="59">
        <f t="shared" si="47"/>
        <v>5</v>
      </c>
      <c r="AI756" s="57">
        <f t="shared" si="50"/>
        <v>0</v>
      </c>
    </row>
    <row r="757" spans="1:35" ht="13.5" x14ac:dyDescent="0.25">
      <c r="A757" s="160" t="s">
        <v>2974</v>
      </c>
      <c r="B757" s="160" t="s">
        <v>667</v>
      </c>
      <c r="C757" s="160" t="s">
        <v>2974</v>
      </c>
      <c r="D757" s="160" t="s">
        <v>2696</v>
      </c>
      <c r="E757" s="160" t="s">
        <v>669</v>
      </c>
      <c r="F757" s="160" t="s">
        <v>670</v>
      </c>
      <c r="G757" s="160" t="s">
        <v>671</v>
      </c>
      <c r="H757" s="161">
        <v>3</v>
      </c>
      <c r="I757" s="160" t="s">
        <v>3365</v>
      </c>
      <c r="J757" s="160">
        <v>1</v>
      </c>
      <c r="K757" s="161">
        <v>2021</v>
      </c>
      <c r="L757" s="169" t="s">
        <v>689</v>
      </c>
      <c r="M757" s="169" t="s">
        <v>2975</v>
      </c>
      <c r="N757" s="162" t="s">
        <v>2976</v>
      </c>
      <c r="O757" s="160" t="s">
        <v>667</v>
      </c>
      <c r="P757" s="160" t="s">
        <v>675</v>
      </c>
      <c r="Q757" s="163">
        <v>29221</v>
      </c>
      <c r="R757" s="160">
        <v>2</v>
      </c>
      <c r="S757" s="169"/>
      <c r="T757" s="169"/>
      <c r="U757" s="160"/>
      <c r="V757" s="160"/>
      <c r="W757" s="160"/>
      <c r="X757" s="161">
        <v>0</v>
      </c>
      <c r="Y757" s="161">
        <v>0</v>
      </c>
      <c r="Z757" s="164" t="s">
        <v>2698</v>
      </c>
      <c r="AA757" s="165">
        <v>2021</v>
      </c>
      <c r="AB757" s="165">
        <v>9</v>
      </c>
      <c r="AC757" s="165">
        <v>8</v>
      </c>
      <c r="AD757" s="170" t="b">
        <f>IF(ISBLANK(GroupMember[[#This Row],[1. Identifiant interne d’exploitation agricole*]]),"",IF(ISERROR(MATCH(GroupMember[[#This Row],[1. Identifiant interne d’exploitation agricole*]],CertifiedCrop[1. Identifiant interne d’exploitation agricole*],0)),FALSE,TRUE))</f>
        <v>1</v>
      </c>
      <c r="AE757" s="170" t="b">
        <f>IF(ISBLANK(GroupMember[[#This Row],[1. Identifiant interne d’exploitation agricole*]]),"",IF(ISERROR(MATCH(GroupMember[[#This Row],[1. Identifiant interne d’exploitation agricole*]],FarmUnit[1. Identifiant interne d’exploitation agricole*],0)),FALSE,TRUE))</f>
        <v>1</v>
      </c>
      <c r="AF757" s="11" t="str">
        <f t="shared" si="48"/>
        <v>DIOMANDE  TE MAMADOU</v>
      </c>
      <c r="AG757" s="171" t="str">
        <f t="shared" si="49"/>
        <v>8/9/2021</v>
      </c>
      <c r="AH757" s="59">
        <f t="shared" si="47"/>
        <v>4</v>
      </c>
      <c r="AI757" s="57">
        <f t="shared" si="50"/>
        <v>0</v>
      </c>
    </row>
    <row r="758" spans="1:35" ht="13.5" x14ac:dyDescent="0.25">
      <c r="A758" s="160" t="s">
        <v>2977</v>
      </c>
      <c r="B758" s="160" t="s">
        <v>667</v>
      </c>
      <c r="C758" s="160" t="s">
        <v>2977</v>
      </c>
      <c r="D758" s="160" t="s">
        <v>2696</v>
      </c>
      <c r="E758" s="160" t="s">
        <v>669</v>
      </c>
      <c r="F758" s="160" t="s">
        <v>670</v>
      </c>
      <c r="G758" s="160" t="s">
        <v>671</v>
      </c>
      <c r="H758" s="161">
        <v>9</v>
      </c>
      <c r="I758" s="160" t="s">
        <v>3365</v>
      </c>
      <c r="J758" s="160">
        <v>1</v>
      </c>
      <c r="K758" s="161">
        <v>2021</v>
      </c>
      <c r="L758" s="169" t="s">
        <v>2858</v>
      </c>
      <c r="M758" s="169" t="s">
        <v>2978</v>
      </c>
      <c r="N758" s="162" t="s">
        <v>2979</v>
      </c>
      <c r="O758" s="160" t="s">
        <v>667</v>
      </c>
      <c r="P758" s="160" t="s">
        <v>675</v>
      </c>
      <c r="Q758" s="163">
        <v>26547</v>
      </c>
      <c r="R758" s="160">
        <v>5</v>
      </c>
      <c r="S758" s="169"/>
      <c r="T758" s="169"/>
      <c r="U758" s="160"/>
      <c r="V758" s="160"/>
      <c r="W758" s="160"/>
      <c r="X758" s="161">
        <v>0</v>
      </c>
      <c r="Y758" s="161">
        <v>0</v>
      </c>
      <c r="Z758" s="164" t="s">
        <v>2698</v>
      </c>
      <c r="AA758" s="165">
        <v>2021</v>
      </c>
      <c r="AB758" s="165">
        <v>10</v>
      </c>
      <c r="AC758" s="165">
        <v>16</v>
      </c>
      <c r="AD758" s="170" t="b">
        <f>IF(ISBLANK(GroupMember[[#This Row],[1. Identifiant interne d’exploitation agricole*]]),"",IF(ISERROR(MATCH(GroupMember[[#This Row],[1. Identifiant interne d’exploitation agricole*]],CertifiedCrop[1. Identifiant interne d’exploitation agricole*],0)),FALSE,TRUE))</f>
        <v>1</v>
      </c>
      <c r="AE758" s="170" t="b">
        <f>IF(ISBLANK(GroupMember[[#This Row],[1. Identifiant interne d’exploitation agricole*]]),"",IF(ISERROR(MATCH(GroupMember[[#This Row],[1. Identifiant interne d’exploitation agricole*]],FarmUnit[1. Identifiant interne d’exploitation agricole*],0)),FALSE,TRUE))</f>
        <v>1</v>
      </c>
      <c r="AF758" s="11" t="str">
        <f t="shared" si="48"/>
        <v>GUE  KPAN MAURICE</v>
      </c>
      <c r="AG758" s="171" t="str">
        <f t="shared" si="49"/>
        <v>16/10/2021</v>
      </c>
      <c r="AH758" s="59">
        <f t="shared" si="47"/>
        <v>5</v>
      </c>
      <c r="AI758" s="57">
        <f t="shared" si="50"/>
        <v>0</v>
      </c>
    </row>
    <row r="759" spans="1:35" ht="13.5" x14ac:dyDescent="0.25">
      <c r="A759" s="160" t="s">
        <v>2980</v>
      </c>
      <c r="B759" s="160" t="s">
        <v>667</v>
      </c>
      <c r="C759" s="160" t="s">
        <v>2980</v>
      </c>
      <c r="D759" s="160" t="s">
        <v>2696</v>
      </c>
      <c r="E759" s="160" t="s">
        <v>669</v>
      </c>
      <c r="F759" s="160" t="s">
        <v>670</v>
      </c>
      <c r="G759" s="160" t="s">
        <v>671</v>
      </c>
      <c r="H759" s="161">
        <v>4</v>
      </c>
      <c r="I759" s="160" t="s">
        <v>3365</v>
      </c>
      <c r="J759" s="160">
        <v>1</v>
      </c>
      <c r="K759" s="161">
        <v>2021</v>
      </c>
      <c r="L759" s="169" t="s">
        <v>1250</v>
      </c>
      <c r="M759" s="169" t="s">
        <v>2981</v>
      </c>
      <c r="N759" s="162" t="s">
        <v>2982</v>
      </c>
      <c r="O759" s="160" t="s">
        <v>667</v>
      </c>
      <c r="P759" s="160" t="s">
        <v>675</v>
      </c>
      <c r="Q759" s="163">
        <v>28703</v>
      </c>
      <c r="R759" s="160">
        <v>3</v>
      </c>
      <c r="S759" s="169"/>
      <c r="T759" s="169"/>
      <c r="U759" s="160"/>
      <c r="V759" s="160"/>
      <c r="W759" s="160"/>
      <c r="X759" s="161">
        <v>0</v>
      </c>
      <c r="Y759" s="161">
        <v>0</v>
      </c>
      <c r="Z759" s="164" t="s">
        <v>2698</v>
      </c>
      <c r="AA759" s="165">
        <v>2021</v>
      </c>
      <c r="AB759" s="165">
        <v>9</v>
      </c>
      <c r="AC759" s="165">
        <v>8</v>
      </c>
      <c r="AD759" s="170" t="b">
        <f>IF(ISBLANK(GroupMember[[#This Row],[1. Identifiant interne d’exploitation agricole*]]),"",IF(ISERROR(MATCH(GroupMember[[#This Row],[1. Identifiant interne d’exploitation agricole*]],CertifiedCrop[1. Identifiant interne d’exploitation agricole*],0)),FALSE,TRUE))</f>
        <v>1</v>
      </c>
      <c r="AE759" s="170" t="b">
        <f>IF(ISBLANK(GroupMember[[#This Row],[1. Identifiant interne d’exploitation agricole*]]),"",IF(ISERROR(MATCH(GroupMember[[#This Row],[1. Identifiant interne d’exploitation agricole*]],FarmUnit[1. Identifiant interne d’exploitation agricole*],0)),FALSE,TRUE))</f>
        <v>1</v>
      </c>
      <c r="AF759" s="11" t="str">
        <f t="shared" si="48"/>
        <v>GUE FRANCK</v>
      </c>
      <c r="AG759" s="171" t="str">
        <f t="shared" si="49"/>
        <v>8/9/2021</v>
      </c>
      <c r="AH759" s="59">
        <f t="shared" si="47"/>
        <v>4</v>
      </c>
      <c r="AI759" s="57">
        <f t="shared" si="50"/>
        <v>0</v>
      </c>
    </row>
    <row r="760" spans="1:35" ht="13.5" x14ac:dyDescent="0.25">
      <c r="A760" s="160" t="s">
        <v>2983</v>
      </c>
      <c r="B760" s="160" t="s">
        <v>667</v>
      </c>
      <c r="C760" s="160" t="s">
        <v>2983</v>
      </c>
      <c r="D760" s="160" t="s">
        <v>2696</v>
      </c>
      <c r="E760" s="160" t="s">
        <v>669</v>
      </c>
      <c r="F760" s="160" t="s">
        <v>670</v>
      </c>
      <c r="G760" s="160" t="s">
        <v>671</v>
      </c>
      <c r="H760" s="161">
        <v>3</v>
      </c>
      <c r="I760" s="160" t="s">
        <v>3365</v>
      </c>
      <c r="J760" s="160">
        <v>1</v>
      </c>
      <c r="K760" s="161">
        <v>2021</v>
      </c>
      <c r="L760" s="169" t="s">
        <v>790</v>
      </c>
      <c r="M760" s="169" t="s">
        <v>2984</v>
      </c>
      <c r="N760" s="162" t="s">
        <v>2985</v>
      </c>
      <c r="O760" s="160" t="s">
        <v>667</v>
      </c>
      <c r="P760" s="160" t="s">
        <v>675</v>
      </c>
      <c r="Q760" s="163">
        <v>28920</v>
      </c>
      <c r="R760" s="160">
        <v>2</v>
      </c>
      <c r="S760" s="169"/>
      <c r="T760" s="169"/>
      <c r="U760" s="160"/>
      <c r="V760" s="160"/>
      <c r="W760" s="160"/>
      <c r="X760" s="161">
        <v>0</v>
      </c>
      <c r="Y760" s="161">
        <v>0</v>
      </c>
      <c r="Z760" s="164" t="s">
        <v>2698</v>
      </c>
      <c r="AA760" s="165">
        <v>2021</v>
      </c>
      <c r="AB760" s="165">
        <v>11</v>
      </c>
      <c r="AC760" s="165">
        <v>3</v>
      </c>
      <c r="AD760" s="170" t="b">
        <f>IF(ISBLANK(GroupMember[[#This Row],[1. Identifiant interne d’exploitation agricole*]]),"",IF(ISERROR(MATCH(GroupMember[[#This Row],[1. Identifiant interne d’exploitation agricole*]],CertifiedCrop[1. Identifiant interne d’exploitation agricole*],0)),FALSE,TRUE))</f>
        <v>1</v>
      </c>
      <c r="AE760" s="170" t="b">
        <f>IF(ISBLANK(GroupMember[[#This Row],[1. Identifiant interne d’exploitation agricole*]]),"",IF(ISERROR(MATCH(GroupMember[[#This Row],[1. Identifiant interne d’exploitation agricole*]],FarmUnit[1. Identifiant interne d’exploitation agricole*],0)),FALSE,TRUE))</f>
        <v>1</v>
      </c>
      <c r="AF760" s="11" t="str">
        <f t="shared" si="48"/>
        <v>LOUA AUBIN</v>
      </c>
      <c r="AG760" s="171" t="str">
        <f t="shared" si="49"/>
        <v>3/11/2021</v>
      </c>
      <c r="AH760" s="59">
        <f t="shared" si="47"/>
        <v>4</v>
      </c>
      <c r="AI760" s="57">
        <f t="shared" si="50"/>
        <v>0</v>
      </c>
    </row>
    <row r="761" spans="1:35" ht="13.5" x14ac:dyDescent="0.25">
      <c r="A761" s="160" t="s">
        <v>2986</v>
      </c>
      <c r="B761" s="160" t="s">
        <v>667</v>
      </c>
      <c r="C761" s="160" t="s">
        <v>2986</v>
      </c>
      <c r="D761" s="160" t="s">
        <v>2696</v>
      </c>
      <c r="E761" s="160" t="s">
        <v>669</v>
      </c>
      <c r="F761" s="160" t="s">
        <v>670</v>
      </c>
      <c r="G761" s="160" t="s">
        <v>671</v>
      </c>
      <c r="H761" s="161">
        <v>5</v>
      </c>
      <c r="I761" s="160" t="s">
        <v>3365</v>
      </c>
      <c r="J761" s="160">
        <v>1</v>
      </c>
      <c r="K761" s="161">
        <v>2021</v>
      </c>
      <c r="L761" s="169" t="s">
        <v>845</v>
      </c>
      <c r="M761" s="169" t="s">
        <v>2987</v>
      </c>
      <c r="N761" s="162" t="s">
        <v>2988</v>
      </c>
      <c r="O761" s="160" t="s">
        <v>667</v>
      </c>
      <c r="P761" s="160" t="s">
        <v>675</v>
      </c>
      <c r="Q761" s="163">
        <v>26302</v>
      </c>
      <c r="R761" s="160">
        <v>3</v>
      </c>
      <c r="S761" s="169"/>
      <c r="T761" s="169"/>
      <c r="U761" s="160"/>
      <c r="V761" s="160"/>
      <c r="W761" s="160"/>
      <c r="X761" s="161">
        <v>0</v>
      </c>
      <c r="Y761" s="161">
        <v>0</v>
      </c>
      <c r="Z761" s="164" t="s">
        <v>2698</v>
      </c>
      <c r="AA761" s="165">
        <v>2021</v>
      </c>
      <c r="AB761" s="165">
        <v>10</v>
      </c>
      <c r="AC761" s="165">
        <v>18</v>
      </c>
      <c r="AD761" s="170" t="b">
        <f>IF(ISBLANK(GroupMember[[#This Row],[1. Identifiant interne d’exploitation agricole*]]),"",IF(ISERROR(MATCH(GroupMember[[#This Row],[1. Identifiant interne d’exploitation agricole*]],CertifiedCrop[1. Identifiant interne d’exploitation agricole*],0)),FALSE,TRUE))</f>
        <v>1</v>
      </c>
      <c r="AE761" s="170" t="b">
        <f>IF(ISBLANK(GroupMember[[#This Row],[1. Identifiant interne d’exploitation agricole*]]),"",IF(ISERROR(MATCH(GroupMember[[#This Row],[1. Identifiant interne d’exploitation agricole*]],FarmUnit[1. Identifiant interne d’exploitation agricole*],0)),FALSE,TRUE))</f>
        <v>1</v>
      </c>
      <c r="AF761" s="11" t="str">
        <f t="shared" si="48"/>
        <v>TIA  OULAI ANTOINE</v>
      </c>
      <c r="AG761" s="171" t="str">
        <f t="shared" si="49"/>
        <v>18/10/2021</v>
      </c>
      <c r="AH761" s="59">
        <f t="shared" si="47"/>
        <v>4</v>
      </c>
      <c r="AI761" s="57">
        <f t="shared" si="50"/>
        <v>0</v>
      </c>
    </row>
    <row r="762" spans="1:35" ht="13.5" x14ac:dyDescent="0.25">
      <c r="A762" s="160" t="s">
        <v>2989</v>
      </c>
      <c r="B762" s="160" t="s">
        <v>667</v>
      </c>
      <c r="C762" s="160" t="s">
        <v>2989</v>
      </c>
      <c r="D762" s="160" t="s">
        <v>2696</v>
      </c>
      <c r="E762" s="160" t="s">
        <v>669</v>
      </c>
      <c r="F762" s="160" t="s">
        <v>670</v>
      </c>
      <c r="G762" s="160" t="s">
        <v>671</v>
      </c>
      <c r="H762" s="161">
        <v>5</v>
      </c>
      <c r="I762" s="160" t="s">
        <v>3365</v>
      </c>
      <c r="J762" s="160">
        <v>1</v>
      </c>
      <c r="K762" s="161">
        <v>2021</v>
      </c>
      <c r="L762" s="169" t="s">
        <v>2919</v>
      </c>
      <c r="M762" s="169" t="s">
        <v>2990</v>
      </c>
      <c r="N762" s="162" t="s">
        <v>2991</v>
      </c>
      <c r="O762" s="160" t="s">
        <v>667</v>
      </c>
      <c r="P762" s="160" t="s">
        <v>675</v>
      </c>
      <c r="Q762" s="163">
        <v>21976</v>
      </c>
      <c r="R762" s="160">
        <v>8</v>
      </c>
      <c r="S762" s="169"/>
      <c r="T762" s="169"/>
      <c r="U762" s="160"/>
      <c r="V762" s="160"/>
      <c r="W762" s="160"/>
      <c r="X762" s="161">
        <v>0</v>
      </c>
      <c r="Y762" s="161">
        <v>0</v>
      </c>
      <c r="Z762" s="164" t="s">
        <v>2698</v>
      </c>
      <c r="AA762" s="165">
        <v>2021</v>
      </c>
      <c r="AB762" s="165">
        <v>9</v>
      </c>
      <c r="AC762" s="165">
        <v>26</v>
      </c>
      <c r="AD762" s="170" t="b">
        <f>IF(ISBLANK(GroupMember[[#This Row],[1. Identifiant interne d’exploitation agricole*]]),"",IF(ISERROR(MATCH(GroupMember[[#This Row],[1. Identifiant interne d’exploitation agricole*]],CertifiedCrop[1. Identifiant interne d’exploitation agricole*],0)),FALSE,TRUE))</f>
        <v>1</v>
      </c>
      <c r="AE762" s="170" t="b">
        <f>IF(ISBLANK(GroupMember[[#This Row],[1. Identifiant interne d’exploitation agricole*]]),"",IF(ISERROR(MATCH(GroupMember[[#This Row],[1. Identifiant interne d’exploitation agricole*]],FarmUnit[1. Identifiant interne d’exploitation agricole*],0)),FALSE,TRUE))</f>
        <v>1</v>
      </c>
      <c r="AF762" s="11" t="str">
        <f t="shared" si="48"/>
        <v>GOMAN TIA JOSEPH</v>
      </c>
      <c r="AG762" s="171" t="str">
        <f t="shared" si="49"/>
        <v>26/9/2021</v>
      </c>
      <c r="AH762" s="59">
        <f t="shared" si="47"/>
        <v>5</v>
      </c>
      <c r="AI762" s="57">
        <f t="shared" si="50"/>
        <v>0</v>
      </c>
    </row>
    <row r="763" spans="1:35" ht="13.5" x14ac:dyDescent="0.25">
      <c r="A763" s="160" t="s">
        <v>2992</v>
      </c>
      <c r="B763" s="160" t="s">
        <v>667</v>
      </c>
      <c r="C763" s="160" t="s">
        <v>2992</v>
      </c>
      <c r="D763" s="160" t="s">
        <v>2696</v>
      </c>
      <c r="E763" s="160" t="s">
        <v>669</v>
      </c>
      <c r="F763" s="160" t="s">
        <v>670</v>
      </c>
      <c r="G763" s="160" t="s">
        <v>671</v>
      </c>
      <c r="H763" s="161">
        <v>7</v>
      </c>
      <c r="I763" s="160" t="s">
        <v>3365</v>
      </c>
      <c r="J763" s="160">
        <v>1</v>
      </c>
      <c r="K763" s="161">
        <v>2021</v>
      </c>
      <c r="L763" s="169" t="s">
        <v>856</v>
      </c>
      <c r="M763" s="169" t="s">
        <v>2993</v>
      </c>
      <c r="N763" s="162" t="s">
        <v>2994</v>
      </c>
      <c r="O763" s="160" t="s">
        <v>667</v>
      </c>
      <c r="P763" s="160" t="s">
        <v>675</v>
      </c>
      <c r="Q763" s="163">
        <v>30910</v>
      </c>
      <c r="R763" s="160">
        <v>3</v>
      </c>
      <c r="S763" s="169"/>
      <c r="T763" s="169"/>
      <c r="U763" s="160"/>
      <c r="V763" s="160"/>
      <c r="W763" s="160"/>
      <c r="X763" s="161">
        <v>0</v>
      </c>
      <c r="Y763" s="161">
        <v>0</v>
      </c>
      <c r="Z763" s="164" t="s">
        <v>2698</v>
      </c>
      <c r="AA763" s="165">
        <v>2021</v>
      </c>
      <c r="AB763" s="165">
        <v>9</v>
      </c>
      <c r="AC763" s="165">
        <v>23</v>
      </c>
      <c r="AD763" s="170" t="b">
        <f>IF(ISBLANK(GroupMember[[#This Row],[1. Identifiant interne d’exploitation agricole*]]),"",IF(ISERROR(MATCH(GroupMember[[#This Row],[1. Identifiant interne d’exploitation agricole*]],CertifiedCrop[1. Identifiant interne d’exploitation agricole*],0)),FALSE,TRUE))</f>
        <v>1</v>
      </c>
      <c r="AE763" s="170" t="b">
        <f>IF(ISBLANK(GroupMember[[#This Row],[1. Identifiant interne d’exploitation agricole*]]),"",IF(ISERROR(MATCH(GroupMember[[#This Row],[1. Identifiant interne d’exploitation agricole*]],FarmUnit[1. Identifiant interne d’exploitation agricole*],0)),FALSE,TRUE))</f>
        <v>1</v>
      </c>
      <c r="AF763" s="11" t="str">
        <f t="shared" si="48"/>
        <v>GBONGUE ROMARIC</v>
      </c>
      <c r="AG763" s="171" t="str">
        <f t="shared" si="49"/>
        <v>23/9/2021</v>
      </c>
      <c r="AH763" s="59">
        <f t="shared" si="47"/>
        <v>4</v>
      </c>
      <c r="AI763" s="57">
        <f t="shared" si="50"/>
        <v>0</v>
      </c>
    </row>
    <row r="764" spans="1:35" ht="13.5" x14ac:dyDescent="0.25">
      <c r="A764" s="160" t="s">
        <v>2995</v>
      </c>
      <c r="B764" s="160" t="s">
        <v>667</v>
      </c>
      <c r="C764" s="160" t="s">
        <v>2995</v>
      </c>
      <c r="D764" s="160" t="s">
        <v>2696</v>
      </c>
      <c r="E764" s="160" t="s">
        <v>669</v>
      </c>
      <c r="F764" s="160" t="s">
        <v>670</v>
      </c>
      <c r="G764" s="160" t="s">
        <v>671</v>
      </c>
      <c r="H764" s="161">
        <v>8</v>
      </c>
      <c r="I764" s="160" t="s">
        <v>3365</v>
      </c>
      <c r="J764" s="160">
        <v>1</v>
      </c>
      <c r="K764" s="161">
        <v>2021</v>
      </c>
      <c r="L764" s="169" t="s">
        <v>2187</v>
      </c>
      <c r="M764" s="169" t="s">
        <v>2996</v>
      </c>
      <c r="N764" s="162"/>
      <c r="O764" s="160" t="s">
        <v>667</v>
      </c>
      <c r="P764" s="160" t="s">
        <v>675</v>
      </c>
      <c r="Q764" s="163">
        <v>30471</v>
      </c>
      <c r="R764" s="160">
        <v>5</v>
      </c>
      <c r="S764" s="169"/>
      <c r="T764" s="169"/>
      <c r="U764" s="160"/>
      <c r="V764" s="160"/>
      <c r="W764" s="160"/>
      <c r="X764" s="161">
        <v>0</v>
      </c>
      <c r="Y764" s="161">
        <v>0</v>
      </c>
      <c r="Z764" s="164" t="s">
        <v>2698</v>
      </c>
      <c r="AA764" s="165">
        <v>2021</v>
      </c>
      <c r="AB764" s="165">
        <v>11</v>
      </c>
      <c r="AC764" s="165">
        <v>17</v>
      </c>
      <c r="AD764" s="170" t="b">
        <f>IF(ISBLANK(GroupMember[[#This Row],[1. Identifiant interne d’exploitation agricole*]]),"",IF(ISERROR(MATCH(GroupMember[[#This Row],[1. Identifiant interne d’exploitation agricole*]],CertifiedCrop[1. Identifiant interne d’exploitation agricole*],0)),FALSE,TRUE))</f>
        <v>1</v>
      </c>
      <c r="AE764" s="170" t="b">
        <f>IF(ISBLANK(GroupMember[[#This Row],[1. Identifiant interne d’exploitation agricole*]]),"",IF(ISERROR(MATCH(GroupMember[[#This Row],[1. Identifiant interne d’exploitation agricole*]],FarmUnit[1. Identifiant interne d’exploitation agricole*],0)),FALSE,TRUE))</f>
        <v>1</v>
      </c>
      <c r="AF764" s="11" t="str">
        <f t="shared" si="48"/>
        <v>TOKPA  CABA LOHI</v>
      </c>
      <c r="AG764" s="171" t="str">
        <f t="shared" si="49"/>
        <v>17/11/2021</v>
      </c>
      <c r="AH764" s="59">
        <f t="shared" si="47"/>
        <v>5</v>
      </c>
      <c r="AI764" s="57">
        <f t="shared" si="50"/>
        <v>0</v>
      </c>
    </row>
    <row r="765" spans="1:35" ht="13.5" x14ac:dyDescent="0.25">
      <c r="A765" s="160" t="s">
        <v>2998</v>
      </c>
      <c r="B765" s="160" t="s">
        <v>667</v>
      </c>
      <c r="C765" s="160" t="s">
        <v>2998</v>
      </c>
      <c r="D765" s="160" t="s">
        <v>2696</v>
      </c>
      <c r="E765" s="160" t="s">
        <v>669</v>
      </c>
      <c r="F765" s="160" t="s">
        <v>670</v>
      </c>
      <c r="G765" s="160" t="s">
        <v>671</v>
      </c>
      <c r="H765" s="161">
        <v>8</v>
      </c>
      <c r="I765" s="160" t="s">
        <v>3365</v>
      </c>
      <c r="J765" s="160">
        <v>1</v>
      </c>
      <c r="K765" s="161">
        <v>2021</v>
      </c>
      <c r="L765" s="169" t="s">
        <v>2187</v>
      </c>
      <c r="M765" s="169" t="s">
        <v>2999</v>
      </c>
      <c r="N765" s="162" t="s">
        <v>3000</v>
      </c>
      <c r="O765" s="160" t="s">
        <v>667</v>
      </c>
      <c r="P765" s="160" t="s">
        <v>675</v>
      </c>
      <c r="Q765" s="163">
        <v>30702</v>
      </c>
      <c r="R765" s="160">
        <v>2</v>
      </c>
      <c r="S765" s="169"/>
      <c r="T765" s="169"/>
      <c r="U765" s="160"/>
      <c r="V765" s="160"/>
      <c r="W765" s="160"/>
      <c r="X765" s="161">
        <v>0</v>
      </c>
      <c r="Y765" s="161">
        <v>0</v>
      </c>
      <c r="Z765" s="164" t="s">
        <v>2698</v>
      </c>
      <c r="AA765" s="165">
        <v>2021</v>
      </c>
      <c r="AB765" s="165">
        <v>9</v>
      </c>
      <c r="AC765" s="165">
        <v>26</v>
      </c>
      <c r="AD765" s="170" t="b">
        <f>IF(ISBLANK(GroupMember[[#This Row],[1. Identifiant interne d’exploitation agricole*]]),"",IF(ISERROR(MATCH(GroupMember[[#This Row],[1. Identifiant interne d’exploitation agricole*]],CertifiedCrop[1. Identifiant interne d’exploitation agricole*],0)),FALSE,TRUE))</f>
        <v>1</v>
      </c>
      <c r="AE765" s="170" t="b">
        <f>IF(ISBLANK(GroupMember[[#This Row],[1. Identifiant interne d’exploitation agricole*]]),"",IF(ISERROR(MATCH(GroupMember[[#This Row],[1. Identifiant interne d’exploitation agricole*]],FarmUnit[1. Identifiant interne d’exploitation agricole*],0)),FALSE,TRUE))</f>
        <v>1</v>
      </c>
      <c r="AF765" s="11" t="str">
        <f t="shared" si="48"/>
        <v>TOKPA  YAN ERIC</v>
      </c>
      <c r="AG765" s="171" t="str">
        <f t="shared" si="49"/>
        <v>26/9/2021</v>
      </c>
      <c r="AH765" s="59">
        <f t="shared" si="47"/>
        <v>5</v>
      </c>
      <c r="AI765" s="57">
        <f t="shared" si="50"/>
        <v>0</v>
      </c>
    </row>
    <row r="766" spans="1:35" ht="13.5" x14ac:dyDescent="0.25">
      <c r="A766" s="160" t="s">
        <v>3001</v>
      </c>
      <c r="B766" s="160" t="s">
        <v>667</v>
      </c>
      <c r="C766" s="160" t="s">
        <v>3001</v>
      </c>
      <c r="D766" s="160" t="s">
        <v>2696</v>
      </c>
      <c r="E766" s="160" t="s">
        <v>669</v>
      </c>
      <c r="F766" s="160" t="s">
        <v>670</v>
      </c>
      <c r="G766" s="160" t="s">
        <v>671</v>
      </c>
      <c r="H766" s="161">
        <v>9</v>
      </c>
      <c r="I766" s="160" t="s">
        <v>3365</v>
      </c>
      <c r="J766" s="160">
        <v>1</v>
      </c>
      <c r="K766" s="161">
        <v>2021</v>
      </c>
      <c r="L766" s="169" t="s">
        <v>3002</v>
      </c>
      <c r="M766" s="169" t="s">
        <v>3003</v>
      </c>
      <c r="N766" s="162" t="s">
        <v>667</v>
      </c>
      <c r="O766" s="160" t="s">
        <v>667</v>
      </c>
      <c r="P766" s="160" t="s">
        <v>675</v>
      </c>
      <c r="Q766" s="163">
        <v>26606</v>
      </c>
      <c r="R766" s="160">
        <v>4</v>
      </c>
      <c r="S766" s="169"/>
      <c r="T766" s="169"/>
      <c r="U766" s="160"/>
      <c r="V766" s="160"/>
      <c r="W766" s="160"/>
      <c r="X766" s="161">
        <v>0</v>
      </c>
      <c r="Y766" s="161">
        <v>0</v>
      </c>
      <c r="Z766" s="164" t="s">
        <v>2698</v>
      </c>
      <c r="AA766" s="165">
        <v>2021</v>
      </c>
      <c r="AB766" s="165">
        <v>11</v>
      </c>
      <c r="AC766" s="165">
        <v>17</v>
      </c>
      <c r="AD766" s="170" t="b">
        <f>IF(ISBLANK(GroupMember[[#This Row],[1. Identifiant interne d’exploitation agricole*]]),"",IF(ISERROR(MATCH(GroupMember[[#This Row],[1. Identifiant interne d’exploitation agricole*]],CertifiedCrop[1. Identifiant interne d’exploitation agricole*],0)),FALSE,TRUE))</f>
        <v>1</v>
      </c>
      <c r="AE766" s="170" t="b">
        <f>IF(ISBLANK(GroupMember[[#This Row],[1. Identifiant interne d’exploitation agricole*]]),"",IF(ISERROR(MATCH(GroupMember[[#This Row],[1. Identifiant interne d’exploitation agricole*]],FarmUnit[1. Identifiant interne d’exploitation agricole*],0)),FALSE,TRUE))</f>
        <v>1</v>
      </c>
      <c r="AF766" s="11" t="str">
        <f t="shared" si="48"/>
        <v>VAKOU LOUH SAMUEL</v>
      </c>
      <c r="AG766" s="171" t="str">
        <f t="shared" si="49"/>
        <v>17/11/2021</v>
      </c>
      <c r="AH766" s="59">
        <f t="shared" si="47"/>
        <v>5</v>
      </c>
      <c r="AI766" s="57">
        <f t="shared" si="50"/>
        <v>0</v>
      </c>
    </row>
    <row r="767" spans="1:35" ht="13.5" x14ac:dyDescent="0.25">
      <c r="A767" s="160" t="s">
        <v>3004</v>
      </c>
      <c r="B767" s="160" t="s">
        <v>667</v>
      </c>
      <c r="C767" s="160" t="s">
        <v>3004</v>
      </c>
      <c r="D767" s="160" t="s">
        <v>2696</v>
      </c>
      <c r="E767" s="160" t="s">
        <v>669</v>
      </c>
      <c r="F767" s="160" t="s">
        <v>670</v>
      </c>
      <c r="G767" s="160" t="s">
        <v>671</v>
      </c>
      <c r="H767" s="161">
        <v>5</v>
      </c>
      <c r="I767" s="160" t="s">
        <v>3365</v>
      </c>
      <c r="J767" s="160">
        <v>1</v>
      </c>
      <c r="K767" s="161">
        <v>2021</v>
      </c>
      <c r="L767" s="169" t="s">
        <v>3005</v>
      </c>
      <c r="M767" s="169" t="s">
        <v>3006</v>
      </c>
      <c r="N767" s="162" t="s">
        <v>3007</v>
      </c>
      <c r="O767" s="160" t="s">
        <v>667</v>
      </c>
      <c r="P767" s="160" t="s">
        <v>675</v>
      </c>
      <c r="Q767" s="163">
        <v>36923</v>
      </c>
      <c r="R767" s="160">
        <v>6</v>
      </c>
      <c r="S767" s="169"/>
      <c r="T767" s="169"/>
      <c r="U767" s="160"/>
      <c r="V767" s="160"/>
      <c r="W767" s="160"/>
      <c r="X767" s="161">
        <v>0</v>
      </c>
      <c r="Y767" s="161">
        <v>0</v>
      </c>
      <c r="Z767" s="164" t="s">
        <v>2698</v>
      </c>
      <c r="AA767" s="165">
        <v>2021</v>
      </c>
      <c r="AB767" s="165">
        <v>9</v>
      </c>
      <c r="AC767" s="165">
        <v>19</v>
      </c>
      <c r="AD767" s="170" t="b">
        <f>IF(ISBLANK(GroupMember[[#This Row],[1. Identifiant interne d’exploitation agricole*]]),"",IF(ISERROR(MATCH(GroupMember[[#This Row],[1. Identifiant interne d’exploitation agricole*]],CertifiedCrop[1. Identifiant interne d’exploitation agricole*],0)),FALSE,TRUE))</f>
        <v>1</v>
      </c>
      <c r="AE767" s="170" t="b">
        <f>IF(ISBLANK(GroupMember[[#This Row],[1. Identifiant interne d’exploitation agricole*]]),"",IF(ISERROR(MATCH(GroupMember[[#This Row],[1. Identifiant interne d’exploitation agricole*]],FarmUnit[1. Identifiant interne d’exploitation agricole*],0)),FALSE,TRUE))</f>
        <v>1</v>
      </c>
      <c r="AF767" s="11" t="str">
        <f t="shared" si="48"/>
        <v>KANE  SADIA AIME</v>
      </c>
      <c r="AG767" s="171" t="str">
        <f t="shared" si="49"/>
        <v>19/9/2021</v>
      </c>
      <c r="AH767" s="59">
        <f t="shared" si="47"/>
        <v>6</v>
      </c>
      <c r="AI767" s="57">
        <f t="shared" si="50"/>
        <v>0</v>
      </c>
    </row>
    <row r="768" spans="1:35" ht="13.5" x14ac:dyDescent="0.25">
      <c r="A768" s="160" t="s">
        <v>3008</v>
      </c>
      <c r="B768" s="160" t="s">
        <v>667</v>
      </c>
      <c r="C768" s="160" t="s">
        <v>3008</v>
      </c>
      <c r="D768" s="160" t="s">
        <v>2696</v>
      </c>
      <c r="E768" s="160" t="s">
        <v>669</v>
      </c>
      <c r="F768" s="160" t="s">
        <v>670</v>
      </c>
      <c r="G768" s="160" t="s">
        <v>671</v>
      </c>
      <c r="H768" s="161">
        <v>5</v>
      </c>
      <c r="I768" s="160" t="s">
        <v>3365</v>
      </c>
      <c r="J768" s="160">
        <v>1</v>
      </c>
      <c r="K768" s="161">
        <v>2021</v>
      </c>
      <c r="L768" s="169" t="s">
        <v>1250</v>
      </c>
      <c r="M768" s="169" t="s">
        <v>2174</v>
      </c>
      <c r="N768" s="162" t="s">
        <v>3009</v>
      </c>
      <c r="O768" s="160" t="s">
        <v>667</v>
      </c>
      <c r="P768" s="160" t="s">
        <v>675</v>
      </c>
      <c r="Q768" s="163">
        <v>28140</v>
      </c>
      <c r="R768" s="160">
        <v>8</v>
      </c>
      <c r="S768" s="169"/>
      <c r="T768" s="169"/>
      <c r="U768" s="160"/>
      <c r="V768" s="160"/>
      <c r="W768" s="160"/>
      <c r="X768" s="161">
        <v>0</v>
      </c>
      <c r="Y768" s="161">
        <v>0</v>
      </c>
      <c r="Z768" s="164" t="s">
        <v>2698</v>
      </c>
      <c r="AA768" s="165">
        <v>2021</v>
      </c>
      <c r="AB768" s="165">
        <v>9</v>
      </c>
      <c r="AC768" s="165">
        <v>2</v>
      </c>
      <c r="AD768" s="170" t="b">
        <f>IF(ISBLANK(GroupMember[[#This Row],[1. Identifiant interne d’exploitation agricole*]]),"",IF(ISERROR(MATCH(GroupMember[[#This Row],[1. Identifiant interne d’exploitation agricole*]],CertifiedCrop[1. Identifiant interne d’exploitation agricole*],0)),FALSE,TRUE))</f>
        <v>1</v>
      </c>
      <c r="AE768" s="170" t="b">
        <f>IF(ISBLANK(GroupMember[[#This Row],[1. Identifiant interne d’exploitation agricole*]]),"",IF(ISERROR(MATCH(GroupMember[[#This Row],[1. Identifiant interne d’exploitation agricole*]],FarmUnit[1. Identifiant interne d’exploitation agricole*],0)),FALSE,TRUE))</f>
        <v>1</v>
      </c>
      <c r="AF768" s="11" t="str">
        <f t="shared" si="48"/>
        <v>GUE MAMADOU</v>
      </c>
      <c r="AG768" s="171" t="str">
        <f t="shared" si="49"/>
        <v>2/9/2021</v>
      </c>
      <c r="AH768" s="59">
        <f t="shared" si="47"/>
        <v>4</v>
      </c>
      <c r="AI768" s="57">
        <f t="shared" si="50"/>
        <v>0</v>
      </c>
    </row>
    <row r="769" spans="1:35" ht="13.5" x14ac:dyDescent="0.25">
      <c r="A769" s="160" t="s">
        <v>3010</v>
      </c>
      <c r="B769" s="160" t="s">
        <v>667</v>
      </c>
      <c r="C769" s="160" t="s">
        <v>3010</v>
      </c>
      <c r="D769" s="160" t="s">
        <v>2696</v>
      </c>
      <c r="E769" s="160" t="s">
        <v>669</v>
      </c>
      <c r="F769" s="160" t="s">
        <v>670</v>
      </c>
      <c r="G769" s="160" t="s">
        <v>671</v>
      </c>
      <c r="H769" s="161">
        <v>6</v>
      </c>
      <c r="I769" s="160" t="s">
        <v>3365</v>
      </c>
      <c r="J769" s="160">
        <v>1</v>
      </c>
      <c r="K769" s="161">
        <v>2021</v>
      </c>
      <c r="L769" s="169" t="s">
        <v>3011</v>
      </c>
      <c r="M769" s="169" t="s">
        <v>2416</v>
      </c>
      <c r="N769" s="162" t="s">
        <v>667</v>
      </c>
      <c r="O769" s="160" t="s">
        <v>667</v>
      </c>
      <c r="P769" s="163" t="s">
        <v>675</v>
      </c>
      <c r="Q769" s="163">
        <v>24994</v>
      </c>
      <c r="R769" s="160">
        <v>7</v>
      </c>
      <c r="S769" s="169"/>
      <c r="T769" s="169"/>
      <c r="U769" s="160"/>
      <c r="V769" s="160"/>
      <c r="W769" s="160"/>
      <c r="X769" s="161">
        <v>0</v>
      </c>
      <c r="Y769" s="161">
        <v>0</v>
      </c>
      <c r="Z769" s="164" t="s">
        <v>2698</v>
      </c>
      <c r="AA769" s="165">
        <v>2021</v>
      </c>
      <c r="AB769" s="165">
        <v>9</v>
      </c>
      <c r="AC769" s="165">
        <v>24</v>
      </c>
      <c r="AD769" s="170" t="b">
        <f>IF(ISBLANK(GroupMember[[#This Row],[1. Identifiant interne d’exploitation agricole*]]),"",IF(ISERROR(MATCH(GroupMember[[#This Row],[1. Identifiant interne d’exploitation agricole*]],CertifiedCrop[1. Identifiant interne d’exploitation agricole*],0)),FALSE,TRUE))</f>
        <v>1</v>
      </c>
      <c r="AE769" s="170" t="b">
        <f>IF(ISBLANK(GroupMember[[#This Row],[1. Identifiant interne d’exploitation agricole*]]),"",IF(ISERROR(MATCH(GroupMember[[#This Row],[1. Identifiant interne d’exploitation agricole*]],FarmUnit[1. Identifiant interne d’exploitation agricole*],0)),FALSE,TRUE))</f>
        <v>1</v>
      </c>
      <c r="AF769" s="11" t="str">
        <f t="shared" si="48"/>
        <v>ZINGBE  YVES</v>
      </c>
      <c r="AG769" s="171" t="str">
        <f t="shared" si="49"/>
        <v>24/9/2021</v>
      </c>
      <c r="AH769" s="59">
        <f t="shared" si="47"/>
        <v>4</v>
      </c>
      <c r="AI769" s="57">
        <f t="shared" si="50"/>
        <v>0</v>
      </c>
    </row>
    <row r="770" spans="1:35" ht="13.5" x14ac:dyDescent="0.25">
      <c r="A770" s="160" t="s">
        <v>3012</v>
      </c>
      <c r="B770" s="160" t="s">
        <v>667</v>
      </c>
      <c r="C770" s="160" t="s">
        <v>3012</v>
      </c>
      <c r="D770" s="160" t="s">
        <v>2696</v>
      </c>
      <c r="E770" s="160" t="s">
        <v>669</v>
      </c>
      <c r="F770" s="160" t="s">
        <v>670</v>
      </c>
      <c r="G770" s="160" t="s">
        <v>671</v>
      </c>
      <c r="H770" s="161">
        <v>3</v>
      </c>
      <c r="I770" s="160" t="s">
        <v>3365</v>
      </c>
      <c r="J770" s="160">
        <v>1</v>
      </c>
      <c r="K770" s="161">
        <v>2021</v>
      </c>
      <c r="L770" s="169" t="s">
        <v>737</v>
      </c>
      <c r="M770" s="169" t="s">
        <v>3013</v>
      </c>
      <c r="N770" s="162" t="s">
        <v>3014</v>
      </c>
      <c r="O770" s="160" t="s">
        <v>667</v>
      </c>
      <c r="P770" s="160" t="s">
        <v>696</v>
      </c>
      <c r="Q770" s="163">
        <v>36600</v>
      </c>
      <c r="R770" s="160">
        <v>4</v>
      </c>
      <c r="S770" s="169"/>
      <c r="T770" s="169"/>
      <c r="U770" s="160"/>
      <c r="V770" s="160"/>
      <c r="W770" s="160"/>
      <c r="X770" s="161">
        <v>0</v>
      </c>
      <c r="Y770" s="161">
        <v>0</v>
      </c>
      <c r="Z770" s="164" t="s">
        <v>2698</v>
      </c>
      <c r="AA770" s="165">
        <v>2021</v>
      </c>
      <c r="AB770" s="165">
        <v>9</v>
      </c>
      <c r="AC770" s="165">
        <v>23</v>
      </c>
      <c r="AD770" s="170" t="b">
        <f>IF(ISBLANK(GroupMember[[#This Row],[1. Identifiant interne d’exploitation agricole*]]),"",IF(ISERROR(MATCH(GroupMember[[#This Row],[1. Identifiant interne d’exploitation agricole*]],CertifiedCrop[1. Identifiant interne d’exploitation agricole*],0)),FALSE,TRUE))</f>
        <v>1</v>
      </c>
      <c r="AE770" s="170" t="b">
        <f>IF(ISBLANK(GroupMember[[#This Row],[1. Identifiant interne d’exploitation agricole*]]),"",IF(ISERROR(MATCH(GroupMember[[#This Row],[1. Identifiant interne d’exploitation agricole*]],FarmUnit[1. Identifiant interne d’exploitation agricole*],0)),FALSE,TRUE))</f>
        <v>1</v>
      </c>
      <c r="AF770" s="11" t="str">
        <f t="shared" si="48"/>
        <v>BAMBA  MELANIE</v>
      </c>
      <c r="AG770" s="171" t="str">
        <f t="shared" si="49"/>
        <v>23/9/2021</v>
      </c>
      <c r="AH770" s="59">
        <f t="shared" si="47"/>
        <v>4</v>
      </c>
      <c r="AI770" s="57">
        <f t="shared" si="50"/>
        <v>0</v>
      </c>
    </row>
    <row r="771" spans="1:35" ht="13.5" x14ac:dyDescent="0.25">
      <c r="A771" s="160" t="s">
        <v>3015</v>
      </c>
      <c r="B771" s="160" t="s">
        <v>667</v>
      </c>
      <c r="C771" s="160" t="s">
        <v>3015</v>
      </c>
      <c r="D771" s="160" t="s">
        <v>2696</v>
      </c>
      <c r="E771" s="160" t="s">
        <v>669</v>
      </c>
      <c r="F771" s="160" t="s">
        <v>670</v>
      </c>
      <c r="G771" s="160" t="s">
        <v>671</v>
      </c>
      <c r="H771" s="161">
        <v>8</v>
      </c>
      <c r="I771" s="160" t="s">
        <v>3365</v>
      </c>
      <c r="J771" s="160">
        <v>1</v>
      </c>
      <c r="K771" s="161">
        <v>2021</v>
      </c>
      <c r="L771" s="169" t="s">
        <v>3016</v>
      </c>
      <c r="M771" s="169" t="s">
        <v>3017</v>
      </c>
      <c r="N771" s="162" t="s">
        <v>667</v>
      </c>
      <c r="O771" s="160" t="s">
        <v>667</v>
      </c>
      <c r="P771" s="160" t="s">
        <v>675</v>
      </c>
      <c r="Q771" s="163">
        <v>29466</v>
      </c>
      <c r="R771" s="160">
        <v>1</v>
      </c>
      <c r="S771" s="169"/>
      <c r="T771" s="169"/>
      <c r="U771" s="160"/>
      <c r="V771" s="160"/>
      <c r="W771" s="160"/>
      <c r="X771" s="161">
        <v>0</v>
      </c>
      <c r="Y771" s="161">
        <v>0</v>
      </c>
      <c r="Z771" s="164" t="s">
        <v>2698</v>
      </c>
      <c r="AA771" s="165">
        <v>2021</v>
      </c>
      <c r="AB771" s="165">
        <v>10</v>
      </c>
      <c r="AC771" s="165">
        <v>15</v>
      </c>
      <c r="AD771" s="170" t="b">
        <f>IF(ISBLANK(GroupMember[[#This Row],[1. Identifiant interne d’exploitation agricole*]]),"",IF(ISERROR(MATCH(GroupMember[[#This Row],[1. Identifiant interne d’exploitation agricole*]],CertifiedCrop[1. Identifiant interne d’exploitation agricole*],0)),FALSE,TRUE))</f>
        <v>1</v>
      </c>
      <c r="AE771" s="170" t="b">
        <f>IF(ISBLANK(GroupMember[[#This Row],[1. Identifiant interne d’exploitation agricole*]]),"",IF(ISERROR(MATCH(GroupMember[[#This Row],[1. Identifiant interne d’exploitation agricole*]],FarmUnit[1. Identifiant interne d’exploitation agricole*],0)),FALSE,TRUE))</f>
        <v>1</v>
      </c>
      <c r="AF771" s="11" t="str">
        <f t="shared" si="48"/>
        <v>LOUADE  TIEOULE RICHARD</v>
      </c>
      <c r="AG771" s="171" t="str">
        <f t="shared" si="49"/>
        <v>15/10/2021</v>
      </c>
      <c r="AH771" s="59">
        <f t="shared" ref="AH771:AH834" si="51">COUNTIFS(Z:Z,Z771,AG:AG,AG771)</f>
        <v>4</v>
      </c>
      <c r="AI771" s="57">
        <f t="shared" si="50"/>
        <v>0</v>
      </c>
    </row>
    <row r="772" spans="1:35" ht="13.5" x14ac:dyDescent="0.25">
      <c r="A772" s="160" t="s">
        <v>3018</v>
      </c>
      <c r="B772" s="160" t="s">
        <v>667</v>
      </c>
      <c r="C772" s="160" t="s">
        <v>3018</v>
      </c>
      <c r="D772" s="160" t="s">
        <v>2696</v>
      </c>
      <c r="E772" s="160" t="s">
        <v>669</v>
      </c>
      <c r="F772" s="160" t="s">
        <v>670</v>
      </c>
      <c r="G772" s="160" t="s">
        <v>671</v>
      </c>
      <c r="H772" s="161">
        <v>7</v>
      </c>
      <c r="I772" s="160" t="s">
        <v>3365</v>
      </c>
      <c r="J772" s="160">
        <v>1</v>
      </c>
      <c r="K772" s="161">
        <v>2021</v>
      </c>
      <c r="L772" s="169" t="s">
        <v>3019</v>
      </c>
      <c r="M772" s="169" t="s">
        <v>3020</v>
      </c>
      <c r="N772" s="162" t="s">
        <v>3021</v>
      </c>
      <c r="O772" s="160" t="s">
        <v>667</v>
      </c>
      <c r="P772" s="160" t="s">
        <v>696</v>
      </c>
      <c r="Q772" s="163">
        <v>32554</v>
      </c>
      <c r="R772" s="160">
        <v>3</v>
      </c>
      <c r="S772" s="169"/>
      <c r="T772" s="169"/>
      <c r="U772" s="160"/>
      <c r="V772" s="160"/>
      <c r="W772" s="160"/>
      <c r="X772" s="161">
        <v>0</v>
      </c>
      <c r="Y772" s="161">
        <v>0</v>
      </c>
      <c r="Z772" s="164" t="s">
        <v>2698</v>
      </c>
      <c r="AA772" s="165">
        <v>2021</v>
      </c>
      <c r="AB772" s="165">
        <v>10</v>
      </c>
      <c r="AC772" s="165">
        <v>17</v>
      </c>
      <c r="AD772" s="170" t="b">
        <f>IF(ISBLANK(GroupMember[[#This Row],[1. Identifiant interne d’exploitation agricole*]]),"",IF(ISERROR(MATCH(GroupMember[[#This Row],[1. Identifiant interne d’exploitation agricole*]],CertifiedCrop[1. Identifiant interne d’exploitation agricole*],0)),FALSE,TRUE))</f>
        <v>1</v>
      </c>
      <c r="AE772" s="170" t="b">
        <f>IF(ISBLANK(GroupMember[[#This Row],[1. Identifiant interne d’exploitation agricole*]]),"",IF(ISERROR(MATCH(GroupMember[[#This Row],[1. Identifiant interne d’exploitation agricole*]],FarmUnit[1. Identifiant interne d’exploitation agricole*],0)),FALSE,TRUE))</f>
        <v>1</v>
      </c>
      <c r="AF772" s="11" t="str">
        <f t="shared" si="48"/>
        <v>DOUADE  DROH AGATHE</v>
      </c>
      <c r="AG772" s="171" t="str">
        <f t="shared" si="49"/>
        <v>17/10/2021</v>
      </c>
      <c r="AH772" s="59">
        <f t="shared" si="51"/>
        <v>4</v>
      </c>
      <c r="AI772" s="57">
        <f t="shared" si="50"/>
        <v>0</v>
      </c>
    </row>
    <row r="773" spans="1:35" ht="13.5" x14ac:dyDescent="0.25">
      <c r="A773" s="160" t="s">
        <v>3022</v>
      </c>
      <c r="B773" s="160" t="s">
        <v>667</v>
      </c>
      <c r="C773" s="160" t="s">
        <v>3022</v>
      </c>
      <c r="D773" s="160" t="s">
        <v>2696</v>
      </c>
      <c r="E773" s="160" t="s">
        <v>669</v>
      </c>
      <c r="F773" s="160" t="s">
        <v>670</v>
      </c>
      <c r="G773" s="160" t="s">
        <v>671</v>
      </c>
      <c r="H773" s="161">
        <v>8</v>
      </c>
      <c r="I773" s="160" t="s">
        <v>3365</v>
      </c>
      <c r="J773" s="160">
        <v>1</v>
      </c>
      <c r="K773" s="161">
        <v>2021</v>
      </c>
      <c r="L773" s="169" t="s">
        <v>2025</v>
      </c>
      <c r="M773" s="169" t="s">
        <v>3023</v>
      </c>
      <c r="N773" s="162" t="s">
        <v>3024</v>
      </c>
      <c r="O773" s="160" t="s">
        <v>667</v>
      </c>
      <c r="P773" s="160" t="s">
        <v>675</v>
      </c>
      <c r="Q773" s="163">
        <v>26151</v>
      </c>
      <c r="R773" s="160">
        <v>6</v>
      </c>
      <c r="S773" s="169"/>
      <c r="T773" s="169"/>
      <c r="U773" s="160"/>
      <c r="V773" s="160"/>
      <c r="W773" s="160"/>
      <c r="X773" s="161">
        <v>0</v>
      </c>
      <c r="Y773" s="161">
        <v>0</v>
      </c>
      <c r="Z773" s="164" t="s">
        <v>2698</v>
      </c>
      <c r="AA773" s="165">
        <v>2021</v>
      </c>
      <c r="AB773" s="165">
        <v>11</v>
      </c>
      <c r="AC773" s="165">
        <v>18</v>
      </c>
      <c r="AD773" s="170" t="b">
        <f>IF(ISBLANK(GroupMember[[#This Row],[1. Identifiant interne d’exploitation agricole*]]),"",IF(ISERROR(MATCH(GroupMember[[#This Row],[1. Identifiant interne d’exploitation agricole*]],CertifiedCrop[1. Identifiant interne d’exploitation agricole*],0)),FALSE,TRUE))</f>
        <v>1</v>
      </c>
      <c r="AE773" s="170" t="b">
        <f>IF(ISBLANK(GroupMember[[#This Row],[1. Identifiant interne d’exploitation agricole*]]),"",IF(ISERROR(MATCH(GroupMember[[#This Row],[1. Identifiant interne d’exploitation agricole*]],FarmUnit[1. Identifiant interne d’exploitation agricole*],0)),FALSE,TRUE))</f>
        <v>1</v>
      </c>
      <c r="AF773" s="11" t="str">
        <f t="shared" si="48"/>
        <v>KOUAKOU N'GUESSAN EHEZANKE</v>
      </c>
      <c r="AG773" s="171" t="str">
        <f t="shared" si="49"/>
        <v>18/11/2021</v>
      </c>
      <c r="AH773" s="59">
        <f t="shared" si="51"/>
        <v>5</v>
      </c>
      <c r="AI773" s="57">
        <f t="shared" si="50"/>
        <v>0</v>
      </c>
    </row>
    <row r="774" spans="1:35" ht="13.5" x14ac:dyDescent="0.25">
      <c r="A774" s="160" t="s">
        <v>3025</v>
      </c>
      <c r="B774" s="160" t="s">
        <v>667</v>
      </c>
      <c r="C774" s="160" t="s">
        <v>3025</v>
      </c>
      <c r="D774" s="160" t="s">
        <v>2696</v>
      </c>
      <c r="E774" s="160" t="s">
        <v>669</v>
      </c>
      <c r="F774" s="160" t="s">
        <v>670</v>
      </c>
      <c r="G774" s="160" t="s">
        <v>671</v>
      </c>
      <c r="H774" s="161">
        <v>2</v>
      </c>
      <c r="I774" s="160" t="s">
        <v>3365</v>
      </c>
      <c r="J774" s="160">
        <v>1</v>
      </c>
      <c r="K774" s="161">
        <v>2021</v>
      </c>
      <c r="L774" s="169" t="s">
        <v>3026</v>
      </c>
      <c r="M774" s="169" t="s">
        <v>3027</v>
      </c>
      <c r="N774" s="162" t="s">
        <v>3028</v>
      </c>
      <c r="O774" s="160" t="s">
        <v>667</v>
      </c>
      <c r="P774" s="160" t="s">
        <v>696</v>
      </c>
      <c r="Q774" s="163">
        <v>26179</v>
      </c>
      <c r="R774" s="160">
        <v>5</v>
      </c>
      <c r="S774" s="169"/>
      <c r="T774" s="169"/>
      <c r="U774" s="160"/>
      <c r="V774" s="160"/>
      <c r="W774" s="160"/>
      <c r="X774" s="161">
        <v>0</v>
      </c>
      <c r="Y774" s="161">
        <v>0</v>
      </c>
      <c r="Z774" s="164" t="s">
        <v>2698</v>
      </c>
      <c r="AA774" s="165">
        <v>2021</v>
      </c>
      <c r="AB774" s="165">
        <v>11</v>
      </c>
      <c r="AC774" s="165">
        <v>3</v>
      </c>
      <c r="AD774" s="170" t="b">
        <f>IF(ISBLANK(GroupMember[[#This Row],[1. Identifiant interne d’exploitation agricole*]]),"",IF(ISERROR(MATCH(GroupMember[[#This Row],[1. Identifiant interne d’exploitation agricole*]],CertifiedCrop[1. Identifiant interne d’exploitation agricole*],0)),FALSE,TRUE))</f>
        <v>1</v>
      </c>
      <c r="AE774" s="170" t="b">
        <f>IF(ISBLANK(GroupMember[[#This Row],[1. Identifiant interne d’exploitation agricole*]]),"",IF(ISERROR(MATCH(GroupMember[[#This Row],[1. Identifiant interne d’exploitation agricole*]],FarmUnit[1. Identifiant interne d’exploitation agricole*],0)),FALSE,TRUE))</f>
        <v>1</v>
      </c>
      <c r="AF774" s="11" t="str">
        <f t="shared" si="48"/>
        <v>KOFFI  AKISSI MARIE</v>
      </c>
      <c r="AG774" s="171" t="str">
        <f t="shared" si="49"/>
        <v>3/11/2021</v>
      </c>
      <c r="AH774" s="59">
        <f t="shared" si="51"/>
        <v>4</v>
      </c>
      <c r="AI774" s="57">
        <f t="shared" si="50"/>
        <v>0</v>
      </c>
    </row>
    <row r="775" spans="1:35" ht="13.5" x14ac:dyDescent="0.25">
      <c r="A775" s="160" t="s">
        <v>3029</v>
      </c>
      <c r="B775" s="160" t="s">
        <v>667</v>
      </c>
      <c r="C775" s="160" t="s">
        <v>3029</v>
      </c>
      <c r="D775" s="160" t="s">
        <v>2696</v>
      </c>
      <c r="E775" s="160" t="s">
        <v>669</v>
      </c>
      <c r="F775" s="160" t="s">
        <v>670</v>
      </c>
      <c r="G775" s="160" t="s">
        <v>671</v>
      </c>
      <c r="H775" s="161">
        <v>2</v>
      </c>
      <c r="I775" s="160" t="s">
        <v>3365</v>
      </c>
      <c r="J775" s="160">
        <v>1</v>
      </c>
      <c r="K775" s="161">
        <v>2021</v>
      </c>
      <c r="L775" s="169" t="s">
        <v>3030</v>
      </c>
      <c r="M775" s="169" t="s">
        <v>3031</v>
      </c>
      <c r="N775" s="162"/>
      <c r="O775" s="160" t="s">
        <v>667</v>
      </c>
      <c r="P775" s="160" t="s">
        <v>675</v>
      </c>
      <c r="Q775" s="163">
        <v>26299</v>
      </c>
      <c r="R775" s="160">
        <v>4</v>
      </c>
      <c r="S775" s="169"/>
      <c r="T775" s="169"/>
      <c r="U775" s="160"/>
      <c r="V775" s="160"/>
      <c r="W775" s="160"/>
      <c r="X775" s="161">
        <v>0</v>
      </c>
      <c r="Y775" s="161">
        <v>0</v>
      </c>
      <c r="Z775" s="164" t="s">
        <v>2698</v>
      </c>
      <c r="AA775" s="165">
        <v>2021</v>
      </c>
      <c r="AB775" s="165">
        <v>11</v>
      </c>
      <c r="AC775" s="165">
        <v>2</v>
      </c>
      <c r="AD775" s="170" t="b">
        <f>IF(ISBLANK(GroupMember[[#This Row],[1. Identifiant interne d’exploitation agricole*]]),"",IF(ISERROR(MATCH(GroupMember[[#This Row],[1. Identifiant interne d’exploitation agricole*]],CertifiedCrop[1. Identifiant interne d’exploitation agricole*],0)),FALSE,TRUE))</f>
        <v>1</v>
      </c>
      <c r="AE775" s="170" t="b">
        <f>IF(ISBLANK(GroupMember[[#This Row],[1. Identifiant interne d’exploitation agricole*]]),"",IF(ISERROR(MATCH(GroupMember[[#This Row],[1. Identifiant interne d’exploitation agricole*]],FarmUnit[1. Identifiant interne d’exploitation agricole*],0)),FALSE,TRUE))</f>
        <v>1</v>
      </c>
      <c r="AF775" s="11" t="str">
        <f t="shared" si="48"/>
        <v>SANSAN SAMBINE</v>
      </c>
      <c r="AG775" s="171" t="str">
        <f t="shared" si="49"/>
        <v>2/11/2021</v>
      </c>
      <c r="AH775" s="59">
        <f t="shared" si="51"/>
        <v>4</v>
      </c>
      <c r="AI775" s="57">
        <f t="shared" si="50"/>
        <v>0</v>
      </c>
    </row>
    <row r="776" spans="1:35" ht="13.5" x14ac:dyDescent="0.25">
      <c r="A776" s="160" t="s">
        <v>3033</v>
      </c>
      <c r="B776" s="160" t="s">
        <v>667</v>
      </c>
      <c r="C776" s="160" t="s">
        <v>3033</v>
      </c>
      <c r="D776" s="160" t="s">
        <v>2696</v>
      </c>
      <c r="E776" s="160" t="s">
        <v>669</v>
      </c>
      <c r="F776" s="160" t="s">
        <v>670</v>
      </c>
      <c r="G776" s="160" t="s">
        <v>671</v>
      </c>
      <c r="H776" s="161">
        <v>2</v>
      </c>
      <c r="I776" s="160" t="s">
        <v>3365</v>
      </c>
      <c r="J776" s="160">
        <v>1</v>
      </c>
      <c r="K776" s="161">
        <v>2021</v>
      </c>
      <c r="L776" s="169" t="s">
        <v>1095</v>
      </c>
      <c r="M776" s="169" t="s">
        <v>3034</v>
      </c>
      <c r="N776" s="162" t="s">
        <v>667</v>
      </c>
      <c r="O776" s="160" t="s">
        <v>667</v>
      </c>
      <c r="P776" s="160" t="s">
        <v>696</v>
      </c>
      <c r="Q776" s="163">
        <v>26517</v>
      </c>
      <c r="R776" s="160">
        <v>3</v>
      </c>
      <c r="S776" s="169"/>
      <c r="T776" s="169"/>
      <c r="U776" s="160"/>
      <c r="V776" s="160"/>
      <c r="W776" s="160"/>
      <c r="X776" s="161">
        <v>0</v>
      </c>
      <c r="Y776" s="161">
        <v>0</v>
      </c>
      <c r="Z776" s="164" t="s">
        <v>2698</v>
      </c>
      <c r="AA776" s="165">
        <v>2021</v>
      </c>
      <c r="AB776" s="165">
        <v>11</v>
      </c>
      <c r="AC776" s="165">
        <v>1</v>
      </c>
      <c r="AD776" s="170" t="b">
        <f>IF(ISBLANK(GroupMember[[#This Row],[1. Identifiant interne d’exploitation agricole*]]),"",IF(ISERROR(MATCH(GroupMember[[#This Row],[1. Identifiant interne d’exploitation agricole*]],CertifiedCrop[1. Identifiant interne d’exploitation agricole*],0)),FALSE,TRUE))</f>
        <v>1</v>
      </c>
      <c r="AE776" s="170" t="b">
        <f>IF(ISBLANK(GroupMember[[#This Row],[1. Identifiant interne d’exploitation agricole*]]),"",IF(ISERROR(MATCH(GroupMember[[#This Row],[1. Identifiant interne d’exploitation agricole*]],FarmUnit[1. Identifiant interne d’exploitation agricole*],0)),FALSE,TRUE))</f>
        <v>1</v>
      </c>
      <c r="AF776" s="11" t="str">
        <f t="shared" si="48"/>
        <v>DELY SATY</v>
      </c>
      <c r="AG776" s="171" t="str">
        <f t="shared" si="49"/>
        <v>1/11/2021</v>
      </c>
      <c r="AH776" s="59">
        <f t="shared" si="51"/>
        <v>5</v>
      </c>
      <c r="AI776" s="57">
        <f t="shared" si="50"/>
        <v>0</v>
      </c>
    </row>
    <row r="777" spans="1:35" ht="13.5" x14ac:dyDescent="0.25">
      <c r="A777" s="160" t="s">
        <v>3035</v>
      </c>
      <c r="B777" s="160" t="s">
        <v>667</v>
      </c>
      <c r="C777" s="160" t="s">
        <v>3035</v>
      </c>
      <c r="D777" s="160" t="s">
        <v>2696</v>
      </c>
      <c r="E777" s="160" t="s">
        <v>669</v>
      </c>
      <c r="F777" s="160" t="s">
        <v>670</v>
      </c>
      <c r="G777" s="160" t="s">
        <v>671</v>
      </c>
      <c r="H777" s="161">
        <v>5</v>
      </c>
      <c r="I777" s="160" t="s">
        <v>3365</v>
      </c>
      <c r="J777" s="160">
        <v>1</v>
      </c>
      <c r="K777" s="161">
        <v>2021</v>
      </c>
      <c r="L777" s="169" t="s">
        <v>3036</v>
      </c>
      <c r="M777" s="169" t="s">
        <v>764</v>
      </c>
      <c r="N777" s="162" t="s">
        <v>3037</v>
      </c>
      <c r="O777" s="160" t="s">
        <v>667</v>
      </c>
      <c r="P777" s="160" t="s">
        <v>675</v>
      </c>
      <c r="Q777" s="163">
        <v>29221</v>
      </c>
      <c r="R777" s="160">
        <v>5</v>
      </c>
      <c r="S777" s="169"/>
      <c r="T777" s="169"/>
      <c r="U777" s="160"/>
      <c r="V777" s="160"/>
      <c r="W777" s="160"/>
      <c r="X777" s="161">
        <v>0</v>
      </c>
      <c r="Y777" s="161">
        <v>0</v>
      </c>
      <c r="Z777" s="164" t="s">
        <v>2698</v>
      </c>
      <c r="AA777" s="165">
        <v>2021</v>
      </c>
      <c r="AB777" s="165">
        <v>11</v>
      </c>
      <c r="AC777" s="165">
        <v>18</v>
      </c>
      <c r="AD777" s="170" t="b">
        <f>IF(ISBLANK(GroupMember[[#This Row],[1. Identifiant interne d’exploitation agricole*]]),"",IF(ISERROR(MATCH(GroupMember[[#This Row],[1. Identifiant interne d’exploitation agricole*]],CertifiedCrop[1. Identifiant interne d’exploitation agricole*],0)),FALSE,TRUE))</f>
        <v>1</v>
      </c>
      <c r="AE777" s="170" t="b">
        <f>IF(ISBLANK(GroupMember[[#This Row],[1. Identifiant interne d’exploitation agricole*]]),"",IF(ISERROR(MATCH(GroupMember[[#This Row],[1. Identifiant interne d’exploitation agricole*]],FarmUnit[1. Identifiant interne d’exploitation agricole*],0)),FALSE,TRUE))</f>
        <v>1</v>
      </c>
      <c r="AF777" s="11" t="str">
        <f t="shared" si="48"/>
        <v>BLEU  SINGO</v>
      </c>
      <c r="AG777" s="171" t="str">
        <f t="shared" si="49"/>
        <v>18/11/2021</v>
      </c>
      <c r="AH777" s="59">
        <f t="shared" si="51"/>
        <v>5</v>
      </c>
      <c r="AI777" s="57">
        <f t="shared" si="50"/>
        <v>0</v>
      </c>
    </row>
    <row r="778" spans="1:35" ht="13.5" x14ac:dyDescent="0.25">
      <c r="A778" s="160" t="s">
        <v>3038</v>
      </c>
      <c r="B778" s="160" t="s">
        <v>667</v>
      </c>
      <c r="C778" s="160" t="s">
        <v>3038</v>
      </c>
      <c r="D778" s="160" t="s">
        <v>2696</v>
      </c>
      <c r="E778" s="160" t="s">
        <v>669</v>
      </c>
      <c r="F778" s="160" t="s">
        <v>670</v>
      </c>
      <c r="G778" s="160" t="s">
        <v>671</v>
      </c>
      <c r="H778" s="161">
        <v>3</v>
      </c>
      <c r="I778" s="160" t="s">
        <v>3365</v>
      </c>
      <c r="J778" s="160">
        <v>1</v>
      </c>
      <c r="K778" s="161">
        <v>2021</v>
      </c>
      <c r="L778" s="169" t="s">
        <v>3011</v>
      </c>
      <c r="M778" s="169" t="s">
        <v>3039</v>
      </c>
      <c r="N778" s="162" t="s">
        <v>3040</v>
      </c>
      <c r="O778" s="160" t="s">
        <v>667</v>
      </c>
      <c r="P778" s="160" t="s">
        <v>675</v>
      </c>
      <c r="Q778" s="163">
        <v>28856</v>
      </c>
      <c r="R778" s="160">
        <v>3</v>
      </c>
      <c r="S778" s="169"/>
      <c r="T778" s="169"/>
      <c r="U778" s="160"/>
      <c r="V778" s="160"/>
      <c r="W778" s="160"/>
      <c r="X778" s="161">
        <v>0</v>
      </c>
      <c r="Y778" s="161">
        <v>0</v>
      </c>
      <c r="Z778" s="164" t="s">
        <v>2698</v>
      </c>
      <c r="AA778" s="165">
        <v>2021</v>
      </c>
      <c r="AB778" s="165">
        <v>11</v>
      </c>
      <c r="AC778" s="165">
        <v>2</v>
      </c>
      <c r="AD778" s="170" t="b">
        <f>IF(ISBLANK(GroupMember[[#This Row],[1. Identifiant interne d’exploitation agricole*]]),"",IF(ISERROR(MATCH(GroupMember[[#This Row],[1. Identifiant interne d’exploitation agricole*]],CertifiedCrop[1. Identifiant interne d’exploitation agricole*],0)),FALSE,TRUE))</f>
        <v>1</v>
      </c>
      <c r="AE778" s="170" t="b">
        <f>IF(ISBLANK(GroupMember[[#This Row],[1. Identifiant interne d’exploitation agricole*]]),"",IF(ISERROR(MATCH(GroupMember[[#This Row],[1. Identifiant interne d’exploitation agricole*]],FarmUnit[1. Identifiant interne d’exploitation agricole*],0)),FALSE,TRUE))</f>
        <v>1</v>
      </c>
      <c r="AF778" s="11" t="str">
        <f t="shared" si="48"/>
        <v>ZINGBE  WAHOU TOULITE</v>
      </c>
      <c r="AG778" s="171" t="str">
        <f t="shared" si="49"/>
        <v>2/11/2021</v>
      </c>
      <c r="AH778" s="59">
        <f t="shared" si="51"/>
        <v>4</v>
      </c>
      <c r="AI778" s="57">
        <f t="shared" si="50"/>
        <v>0</v>
      </c>
    </row>
    <row r="779" spans="1:35" ht="13.5" x14ac:dyDescent="0.25">
      <c r="A779" s="160" t="s">
        <v>3041</v>
      </c>
      <c r="B779" s="160" t="s">
        <v>667</v>
      </c>
      <c r="C779" s="160" t="s">
        <v>3041</v>
      </c>
      <c r="D779" s="160" t="s">
        <v>2696</v>
      </c>
      <c r="E779" s="160" t="s">
        <v>669</v>
      </c>
      <c r="F779" s="160" t="s">
        <v>670</v>
      </c>
      <c r="G779" s="160" t="s">
        <v>671</v>
      </c>
      <c r="H779" s="161">
        <v>2</v>
      </c>
      <c r="I779" s="160" t="s">
        <v>3365</v>
      </c>
      <c r="J779" s="160">
        <v>1</v>
      </c>
      <c r="K779" s="161">
        <v>2021</v>
      </c>
      <c r="L779" s="169" t="s">
        <v>1095</v>
      </c>
      <c r="M779" s="169" t="s">
        <v>3042</v>
      </c>
      <c r="N779" s="162" t="s">
        <v>3043</v>
      </c>
      <c r="O779" s="160" t="s">
        <v>667</v>
      </c>
      <c r="P779" s="160" t="s">
        <v>675</v>
      </c>
      <c r="Q779" s="163">
        <v>25569</v>
      </c>
      <c r="R779" s="160">
        <v>1</v>
      </c>
      <c r="S779" s="169"/>
      <c r="T779" s="169"/>
      <c r="U779" s="160"/>
      <c r="V779" s="160"/>
      <c r="W779" s="160"/>
      <c r="X779" s="161">
        <v>0</v>
      </c>
      <c r="Y779" s="161">
        <v>0</v>
      </c>
      <c r="Z779" s="164" t="s">
        <v>2698</v>
      </c>
      <c r="AA779" s="165">
        <v>2021</v>
      </c>
      <c r="AB779" s="165">
        <v>11</v>
      </c>
      <c r="AC779" s="165">
        <v>2</v>
      </c>
      <c r="AD779" s="170" t="b">
        <f>IF(ISBLANK(GroupMember[[#This Row],[1. Identifiant interne d’exploitation agricole*]]),"",IF(ISERROR(MATCH(GroupMember[[#This Row],[1. Identifiant interne d’exploitation agricole*]],CertifiedCrop[1. Identifiant interne d’exploitation agricole*],0)),FALSE,TRUE))</f>
        <v>1</v>
      </c>
      <c r="AE779" s="170" t="b">
        <f>IF(ISBLANK(GroupMember[[#This Row],[1. Identifiant interne d’exploitation agricole*]]),"",IF(ISERROR(MATCH(GroupMember[[#This Row],[1. Identifiant interne d’exploitation agricole*]],FarmUnit[1. Identifiant interne d’exploitation agricole*],0)),FALSE,TRUE))</f>
        <v>1</v>
      </c>
      <c r="AF779" s="11" t="str">
        <f t="shared" si="48"/>
        <v>DELY PHILIPPE</v>
      </c>
      <c r="AG779" s="171" t="str">
        <f t="shared" si="49"/>
        <v>2/11/2021</v>
      </c>
      <c r="AH779" s="59">
        <f t="shared" si="51"/>
        <v>4</v>
      </c>
      <c r="AI779" s="57">
        <f t="shared" si="50"/>
        <v>0</v>
      </c>
    </row>
    <row r="780" spans="1:35" ht="13.5" x14ac:dyDescent="0.25">
      <c r="A780" s="160" t="s">
        <v>3044</v>
      </c>
      <c r="B780" s="160" t="s">
        <v>667</v>
      </c>
      <c r="C780" s="160" t="s">
        <v>3044</v>
      </c>
      <c r="D780" s="160" t="s">
        <v>2696</v>
      </c>
      <c r="E780" s="160" t="s">
        <v>669</v>
      </c>
      <c r="F780" s="160" t="s">
        <v>670</v>
      </c>
      <c r="G780" s="160" t="s">
        <v>671</v>
      </c>
      <c r="H780" s="161">
        <v>1</v>
      </c>
      <c r="I780" s="160" t="s">
        <v>3365</v>
      </c>
      <c r="J780" s="160">
        <v>1</v>
      </c>
      <c r="K780" s="161">
        <v>2021</v>
      </c>
      <c r="L780" s="169" t="s">
        <v>2783</v>
      </c>
      <c r="M780" s="169" t="s">
        <v>1585</v>
      </c>
      <c r="N780" s="162" t="s">
        <v>3045</v>
      </c>
      <c r="O780" s="160" t="s">
        <v>667</v>
      </c>
      <c r="P780" s="160" t="s">
        <v>675</v>
      </c>
      <c r="Q780" s="163">
        <v>21916</v>
      </c>
      <c r="R780" s="160">
        <v>4</v>
      </c>
      <c r="S780" s="169"/>
      <c r="T780" s="169"/>
      <c r="U780" s="160"/>
      <c r="V780" s="160"/>
      <c r="W780" s="160"/>
      <c r="X780" s="161">
        <v>0</v>
      </c>
      <c r="Y780" s="161">
        <v>0</v>
      </c>
      <c r="Z780" s="164" t="s">
        <v>2698</v>
      </c>
      <c r="AA780" s="165">
        <v>2021</v>
      </c>
      <c r="AB780" s="165">
        <v>11</v>
      </c>
      <c r="AC780" s="165">
        <v>7</v>
      </c>
      <c r="AD780" s="170" t="b">
        <f>IF(ISBLANK(GroupMember[[#This Row],[1. Identifiant interne d’exploitation agricole*]]),"",IF(ISERROR(MATCH(GroupMember[[#This Row],[1. Identifiant interne d’exploitation agricole*]],CertifiedCrop[1. Identifiant interne d’exploitation agricole*],0)),FALSE,TRUE))</f>
        <v>1</v>
      </c>
      <c r="AE780" s="170" t="b">
        <f>IF(ISBLANK(GroupMember[[#This Row],[1. Identifiant interne d’exploitation agricole*]]),"",IF(ISERROR(MATCH(GroupMember[[#This Row],[1. Identifiant interne d’exploitation agricole*]],FarmUnit[1. Identifiant interne d’exploitation agricole*],0)),FALSE,TRUE))</f>
        <v>1</v>
      </c>
      <c r="AF780" s="11" t="str">
        <f t="shared" si="48"/>
        <v>KAMBIRE  BERNARD</v>
      </c>
      <c r="AG780" s="171" t="str">
        <f t="shared" si="49"/>
        <v>7/11/2021</v>
      </c>
      <c r="AH780" s="59">
        <f t="shared" si="51"/>
        <v>5</v>
      </c>
      <c r="AI780" s="57">
        <f t="shared" si="50"/>
        <v>0</v>
      </c>
    </row>
    <row r="781" spans="1:35" ht="13.5" x14ac:dyDescent="0.25">
      <c r="A781" s="160" t="s">
        <v>3046</v>
      </c>
      <c r="B781" s="160" t="s">
        <v>667</v>
      </c>
      <c r="C781" s="160" t="s">
        <v>3046</v>
      </c>
      <c r="D781" s="160" t="s">
        <v>2696</v>
      </c>
      <c r="E781" s="160" t="s">
        <v>669</v>
      </c>
      <c r="F781" s="160" t="s">
        <v>670</v>
      </c>
      <c r="G781" s="160" t="s">
        <v>671</v>
      </c>
      <c r="H781" s="161">
        <v>8</v>
      </c>
      <c r="I781" s="160" t="s">
        <v>3365</v>
      </c>
      <c r="J781" s="160">
        <v>1</v>
      </c>
      <c r="K781" s="161">
        <v>2021</v>
      </c>
      <c r="L781" s="169" t="s">
        <v>845</v>
      </c>
      <c r="M781" s="169" t="s">
        <v>3047</v>
      </c>
      <c r="N781" s="162" t="s">
        <v>667</v>
      </c>
      <c r="O781" s="160" t="s">
        <v>667</v>
      </c>
      <c r="P781" s="160" t="s">
        <v>675</v>
      </c>
      <c r="Q781" s="163">
        <v>28612</v>
      </c>
      <c r="R781" s="160">
        <v>3</v>
      </c>
      <c r="S781" s="169"/>
      <c r="T781" s="169"/>
      <c r="U781" s="160"/>
      <c r="V781" s="160"/>
      <c r="W781" s="160"/>
      <c r="X781" s="161">
        <v>0</v>
      </c>
      <c r="Y781" s="161">
        <v>0</v>
      </c>
      <c r="Z781" s="164" t="s">
        <v>2698</v>
      </c>
      <c r="AA781" s="165">
        <v>2021</v>
      </c>
      <c r="AB781" s="165">
        <v>9</v>
      </c>
      <c r="AC781" s="165">
        <v>19</v>
      </c>
      <c r="AD781" s="170" t="b">
        <f>IF(ISBLANK(GroupMember[[#This Row],[1. Identifiant interne d’exploitation agricole*]]),"",IF(ISERROR(MATCH(GroupMember[[#This Row],[1. Identifiant interne d’exploitation agricole*]],CertifiedCrop[1. Identifiant interne d’exploitation agricole*],0)),FALSE,TRUE))</f>
        <v>1</v>
      </c>
      <c r="AE781" s="170" t="b">
        <f>IF(ISBLANK(GroupMember[[#This Row],[1. Identifiant interne d’exploitation agricole*]]),"",IF(ISERROR(MATCH(GroupMember[[#This Row],[1. Identifiant interne d’exploitation agricole*]],FarmUnit[1. Identifiant interne d’exploitation agricole*],0)),FALSE,TRUE))</f>
        <v>1</v>
      </c>
      <c r="AF781" s="11" t="str">
        <f t="shared" si="48"/>
        <v>TIA  DROH SAMUEL</v>
      </c>
      <c r="AG781" s="171" t="str">
        <f t="shared" si="49"/>
        <v>19/9/2021</v>
      </c>
      <c r="AH781" s="59">
        <f t="shared" si="51"/>
        <v>6</v>
      </c>
      <c r="AI781" s="57">
        <f t="shared" si="50"/>
        <v>0</v>
      </c>
    </row>
    <row r="782" spans="1:35" ht="13.5" x14ac:dyDescent="0.25">
      <c r="A782" s="160" t="s">
        <v>3048</v>
      </c>
      <c r="B782" s="160" t="s">
        <v>667</v>
      </c>
      <c r="C782" s="160" t="s">
        <v>3048</v>
      </c>
      <c r="D782" s="160" t="s">
        <v>2696</v>
      </c>
      <c r="E782" s="160" t="s">
        <v>669</v>
      </c>
      <c r="F782" s="160" t="s">
        <v>670</v>
      </c>
      <c r="G782" s="160" t="s">
        <v>671</v>
      </c>
      <c r="H782" s="161">
        <v>2</v>
      </c>
      <c r="I782" s="160" t="s">
        <v>3365</v>
      </c>
      <c r="J782" s="160">
        <v>1</v>
      </c>
      <c r="K782" s="161">
        <v>2021</v>
      </c>
      <c r="L782" s="169" t="s">
        <v>3049</v>
      </c>
      <c r="M782" s="169" t="s">
        <v>3050</v>
      </c>
      <c r="N782" s="162" t="s">
        <v>3051</v>
      </c>
      <c r="O782" s="160" t="s">
        <v>667</v>
      </c>
      <c r="P782" s="160" t="s">
        <v>696</v>
      </c>
      <c r="Q782" s="163">
        <v>30951</v>
      </c>
      <c r="R782" s="160">
        <v>7</v>
      </c>
      <c r="S782" s="169"/>
      <c r="T782" s="169"/>
      <c r="U782" s="160"/>
      <c r="V782" s="160"/>
      <c r="W782" s="160"/>
      <c r="X782" s="161">
        <v>0</v>
      </c>
      <c r="Y782" s="161">
        <v>0</v>
      </c>
      <c r="Z782" s="164" t="s">
        <v>2698</v>
      </c>
      <c r="AA782" s="165">
        <v>2021</v>
      </c>
      <c r="AB782" s="165">
        <v>11</v>
      </c>
      <c r="AC782" s="165">
        <v>5</v>
      </c>
      <c r="AD782" s="170" t="b">
        <f>IF(ISBLANK(GroupMember[[#This Row],[1. Identifiant interne d’exploitation agricole*]]),"",IF(ISERROR(MATCH(GroupMember[[#This Row],[1. Identifiant interne d’exploitation agricole*]],CertifiedCrop[1. Identifiant interne d’exploitation agricole*],0)),FALSE,TRUE))</f>
        <v>1</v>
      </c>
      <c r="AE782" s="170" t="b">
        <f>IF(ISBLANK(GroupMember[[#This Row],[1. Identifiant interne d’exploitation agricole*]]),"",IF(ISERROR(MATCH(GroupMember[[#This Row],[1. Identifiant interne d’exploitation agricole*]],FarmUnit[1. Identifiant interne d’exploitation agricole*],0)),FALSE,TRUE))</f>
        <v>1</v>
      </c>
      <c r="AF782" s="11" t="str">
        <f t="shared" si="48"/>
        <v>GBALIGBA SATY MADELEINE</v>
      </c>
      <c r="AG782" s="171" t="str">
        <f t="shared" si="49"/>
        <v>5/11/2021</v>
      </c>
      <c r="AH782" s="59">
        <f t="shared" si="51"/>
        <v>5</v>
      </c>
      <c r="AI782" s="57">
        <f t="shared" si="50"/>
        <v>0</v>
      </c>
    </row>
    <row r="783" spans="1:35" ht="13.5" x14ac:dyDescent="0.25">
      <c r="A783" s="160" t="s">
        <v>3052</v>
      </c>
      <c r="B783" s="160" t="s">
        <v>667</v>
      </c>
      <c r="C783" s="160" t="s">
        <v>3052</v>
      </c>
      <c r="D783" s="160" t="s">
        <v>2696</v>
      </c>
      <c r="E783" s="160" t="s">
        <v>669</v>
      </c>
      <c r="F783" s="160" t="s">
        <v>670</v>
      </c>
      <c r="G783" s="160" t="s">
        <v>671</v>
      </c>
      <c r="H783" s="161">
        <v>3</v>
      </c>
      <c r="I783" s="160" t="s">
        <v>3365</v>
      </c>
      <c r="J783" s="160">
        <v>1</v>
      </c>
      <c r="K783" s="161">
        <v>2021</v>
      </c>
      <c r="L783" s="169" t="s">
        <v>3053</v>
      </c>
      <c r="M783" s="169" t="s">
        <v>3054</v>
      </c>
      <c r="N783" s="162" t="s">
        <v>3055</v>
      </c>
      <c r="O783" s="160" t="s">
        <v>667</v>
      </c>
      <c r="P783" s="160" t="s">
        <v>675</v>
      </c>
      <c r="Q783" s="163">
        <v>25634</v>
      </c>
      <c r="R783" s="160">
        <v>4</v>
      </c>
      <c r="S783" s="169"/>
      <c r="T783" s="169"/>
      <c r="U783" s="160"/>
      <c r="V783" s="160"/>
      <c r="W783" s="160"/>
      <c r="X783" s="161">
        <v>0</v>
      </c>
      <c r="Y783" s="161">
        <v>0</v>
      </c>
      <c r="Z783" s="164" t="s">
        <v>2698</v>
      </c>
      <c r="AA783" s="165">
        <v>2021</v>
      </c>
      <c r="AB783" s="165">
        <v>11</v>
      </c>
      <c r="AC783" s="165">
        <v>6</v>
      </c>
      <c r="AD783" s="170" t="b">
        <f>IF(ISBLANK(GroupMember[[#This Row],[1. Identifiant interne d’exploitation agricole*]]),"",IF(ISERROR(MATCH(GroupMember[[#This Row],[1. Identifiant interne d’exploitation agricole*]],CertifiedCrop[1. Identifiant interne d’exploitation agricole*],0)),FALSE,TRUE))</f>
        <v>1</v>
      </c>
      <c r="AE783" s="170" t="b">
        <f>IF(ISBLANK(GroupMember[[#This Row],[1. Identifiant interne d’exploitation agricole*]]),"",IF(ISERROR(MATCH(GroupMember[[#This Row],[1. Identifiant interne d’exploitation agricole*]],FarmUnit[1. Identifiant interne d’exploitation agricole*],0)),FALSE,TRUE))</f>
        <v>1</v>
      </c>
      <c r="AF783" s="11" t="str">
        <f t="shared" si="48"/>
        <v>DALE SIE FULBERT</v>
      </c>
      <c r="AG783" s="171" t="str">
        <f t="shared" si="49"/>
        <v>6/11/2021</v>
      </c>
      <c r="AH783" s="59">
        <f t="shared" si="51"/>
        <v>5</v>
      </c>
      <c r="AI783" s="57">
        <f t="shared" si="50"/>
        <v>0</v>
      </c>
    </row>
    <row r="784" spans="1:35" ht="13.5" x14ac:dyDescent="0.25">
      <c r="A784" s="160" t="s">
        <v>3056</v>
      </c>
      <c r="B784" s="160" t="s">
        <v>667</v>
      </c>
      <c r="C784" s="160" t="s">
        <v>3056</v>
      </c>
      <c r="D784" s="160" t="s">
        <v>2696</v>
      </c>
      <c r="E784" s="160" t="s">
        <v>669</v>
      </c>
      <c r="F784" s="160" t="s">
        <v>670</v>
      </c>
      <c r="G784" s="160" t="s">
        <v>671</v>
      </c>
      <c r="H784" s="161">
        <v>6</v>
      </c>
      <c r="I784" s="160" t="s">
        <v>3365</v>
      </c>
      <c r="J784" s="160">
        <v>1</v>
      </c>
      <c r="K784" s="161">
        <v>2021</v>
      </c>
      <c r="L784" s="169" t="s">
        <v>1145</v>
      </c>
      <c r="M784" s="169" t="s">
        <v>3057</v>
      </c>
      <c r="N784" s="162" t="s">
        <v>3058</v>
      </c>
      <c r="O784" s="160" t="s">
        <v>667</v>
      </c>
      <c r="P784" s="160" t="s">
        <v>675</v>
      </c>
      <c r="Q784" s="163">
        <v>36709</v>
      </c>
      <c r="R784" s="160">
        <v>5</v>
      </c>
      <c r="S784" s="169"/>
      <c r="T784" s="169"/>
      <c r="U784" s="160"/>
      <c r="V784" s="160"/>
      <c r="W784" s="160"/>
      <c r="X784" s="161">
        <v>0</v>
      </c>
      <c r="Y784" s="161">
        <v>0</v>
      </c>
      <c r="Z784" s="164" t="s">
        <v>2698</v>
      </c>
      <c r="AA784" s="165">
        <v>2021</v>
      </c>
      <c r="AB784" s="165">
        <v>11</v>
      </c>
      <c r="AC784" s="165">
        <v>1</v>
      </c>
      <c r="AD784" s="170" t="b">
        <f>IF(ISBLANK(GroupMember[[#This Row],[1. Identifiant interne d’exploitation agricole*]]),"",IF(ISERROR(MATCH(GroupMember[[#This Row],[1. Identifiant interne d’exploitation agricole*]],CertifiedCrop[1. Identifiant interne d’exploitation agricole*],0)),FALSE,TRUE))</f>
        <v>1</v>
      </c>
      <c r="AE784" s="170" t="b">
        <f>IF(ISBLANK(GroupMember[[#This Row],[1. Identifiant interne d’exploitation agricole*]]),"",IF(ISERROR(MATCH(GroupMember[[#This Row],[1. Identifiant interne d’exploitation agricole*]],FarmUnit[1. Identifiant interne d’exploitation agricole*],0)),FALSE,TRUE))</f>
        <v>1</v>
      </c>
      <c r="AF784" s="11" t="str">
        <f t="shared" si="48"/>
        <v>SAHI SOUL NARCISSE</v>
      </c>
      <c r="AG784" s="171" t="str">
        <f t="shared" si="49"/>
        <v>1/11/2021</v>
      </c>
      <c r="AH784" s="59">
        <f t="shared" si="51"/>
        <v>5</v>
      </c>
      <c r="AI784" s="57">
        <f t="shared" si="50"/>
        <v>0</v>
      </c>
    </row>
    <row r="785" spans="1:35" ht="13.5" x14ac:dyDescent="0.25">
      <c r="A785" s="160" t="s">
        <v>3059</v>
      </c>
      <c r="B785" s="160" t="s">
        <v>667</v>
      </c>
      <c r="C785" s="160" t="s">
        <v>3059</v>
      </c>
      <c r="D785" s="160" t="s">
        <v>2696</v>
      </c>
      <c r="E785" s="160" t="s">
        <v>669</v>
      </c>
      <c r="F785" s="160" t="s">
        <v>670</v>
      </c>
      <c r="G785" s="160" t="s">
        <v>671</v>
      </c>
      <c r="H785" s="161">
        <v>3</v>
      </c>
      <c r="I785" s="160" t="s">
        <v>3365</v>
      </c>
      <c r="J785" s="160">
        <v>1</v>
      </c>
      <c r="K785" s="161">
        <v>2021</v>
      </c>
      <c r="L785" s="169" t="s">
        <v>1250</v>
      </c>
      <c r="M785" s="169" t="s">
        <v>3060</v>
      </c>
      <c r="N785" s="162" t="s">
        <v>667</v>
      </c>
      <c r="O785" s="160" t="s">
        <v>667</v>
      </c>
      <c r="P785" s="160" t="s">
        <v>675</v>
      </c>
      <c r="Q785" s="163">
        <v>28278</v>
      </c>
      <c r="R785" s="160">
        <v>1</v>
      </c>
      <c r="S785" s="169"/>
      <c r="T785" s="169"/>
      <c r="U785" s="160"/>
      <c r="V785" s="160"/>
      <c r="W785" s="160"/>
      <c r="X785" s="161">
        <v>0</v>
      </c>
      <c r="Y785" s="161">
        <v>0</v>
      </c>
      <c r="Z785" s="164" t="s">
        <v>2698</v>
      </c>
      <c r="AA785" s="165">
        <v>2021</v>
      </c>
      <c r="AB785" s="165">
        <v>10</v>
      </c>
      <c r="AC785" s="165">
        <v>26</v>
      </c>
      <c r="AD785" s="170" t="b">
        <f>IF(ISBLANK(GroupMember[[#This Row],[1. Identifiant interne d’exploitation agricole*]]),"",IF(ISERROR(MATCH(GroupMember[[#This Row],[1. Identifiant interne d’exploitation agricole*]],CertifiedCrop[1. Identifiant interne d’exploitation agricole*],0)),FALSE,TRUE))</f>
        <v>1</v>
      </c>
      <c r="AE785" s="170" t="b">
        <f>IF(ISBLANK(GroupMember[[#This Row],[1. Identifiant interne d’exploitation agricole*]]),"",IF(ISERROR(MATCH(GroupMember[[#This Row],[1. Identifiant interne d’exploitation agricole*]],FarmUnit[1. Identifiant interne d’exploitation agricole*],0)),FALSE,TRUE))</f>
        <v>1</v>
      </c>
      <c r="AF785" s="11" t="str">
        <f t="shared" si="48"/>
        <v>GUE PIEGADE VINCENT</v>
      </c>
      <c r="AG785" s="171" t="str">
        <f t="shared" si="49"/>
        <v>26/10/2021</v>
      </c>
      <c r="AH785" s="59">
        <f t="shared" si="51"/>
        <v>4</v>
      </c>
      <c r="AI785" s="57">
        <f t="shared" si="50"/>
        <v>0</v>
      </c>
    </row>
    <row r="786" spans="1:35" ht="13.5" x14ac:dyDescent="0.25">
      <c r="A786" s="160" t="s">
        <v>3061</v>
      </c>
      <c r="B786" s="160" t="s">
        <v>667</v>
      </c>
      <c r="C786" s="160" t="s">
        <v>3061</v>
      </c>
      <c r="D786" s="160" t="s">
        <v>2696</v>
      </c>
      <c r="E786" s="160" t="s">
        <v>669</v>
      </c>
      <c r="F786" s="160" t="s">
        <v>670</v>
      </c>
      <c r="G786" s="160" t="s">
        <v>671</v>
      </c>
      <c r="H786" s="161">
        <v>4</v>
      </c>
      <c r="I786" s="160" t="s">
        <v>3365</v>
      </c>
      <c r="J786" s="160">
        <v>1</v>
      </c>
      <c r="K786" s="161">
        <v>2021</v>
      </c>
      <c r="L786" s="169" t="s">
        <v>3011</v>
      </c>
      <c r="M786" s="169" t="s">
        <v>3062</v>
      </c>
      <c r="N786" s="162" t="s">
        <v>3063</v>
      </c>
      <c r="O786" s="160" t="s">
        <v>667</v>
      </c>
      <c r="P786" s="160" t="s">
        <v>675</v>
      </c>
      <c r="Q786" s="163">
        <v>34487</v>
      </c>
      <c r="R786" s="160">
        <v>2</v>
      </c>
      <c r="S786" s="169"/>
      <c r="T786" s="169"/>
      <c r="U786" s="160"/>
      <c r="V786" s="160"/>
      <c r="W786" s="160"/>
      <c r="X786" s="161">
        <v>0</v>
      </c>
      <c r="Y786" s="161">
        <v>0</v>
      </c>
      <c r="Z786" s="164" t="s">
        <v>2698</v>
      </c>
      <c r="AA786" s="165">
        <v>2021</v>
      </c>
      <c r="AB786" s="165">
        <v>10</v>
      </c>
      <c r="AC786" s="165">
        <v>27</v>
      </c>
      <c r="AD786" s="170" t="b">
        <f>IF(ISBLANK(GroupMember[[#This Row],[1. Identifiant interne d’exploitation agricole*]]),"",IF(ISERROR(MATCH(GroupMember[[#This Row],[1. Identifiant interne d’exploitation agricole*]],CertifiedCrop[1. Identifiant interne d’exploitation agricole*],0)),FALSE,TRUE))</f>
        <v>1</v>
      </c>
      <c r="AE786" s="170" t="b">
        <f>IF(ISBLANK(GroupMember[[#This Row],[1. Identifiant interne d’exploitation agricole*]]),"",IF(ISERROR(MATCH(GroupMember[[#This Row],[1. Identifiant interne d’exploitation agricole*]],FarmUnit[1. Identifiant interne d’exploitation agricole*],0)),FALSE,TRUE))</f>
        <v>1</v>
      </c>
      <c r="AF786" s="11" t="str">
        <f t="shared" si="48"/>
        <v>ZINGBE  SEDE SYLVAIN</v>
      </c>
      <c r="AG786" s="171" t="str">
        <f t="shared" si="49"/>
        <v>27/10/2021</v>
      </c>
      <c r="AH786" s="59">
        <f t="shared" si="51"/>
        <v>3</v>
      </c>
      <c r="AI786" s="57">
        <f t="shared" si="50"/>
        <v>0</v>
      </c>
    </row>
    <row r="787" spans="1:35" ht="13.5" x14ac:dyDescent="0.25">
      <c r="A787" s="160" t="s">
        <v>3064</v>
      </c>
      <c r="B787" s="160" t="s">
        <v>667</v>
      </c>
      <c r="C787" s="160" t="s">
        <v>3064</v>
      </c>
      <c r="D787" s="160" t="s">
        <v>2696</v>
      </c>
      <c r="E787" s="160" t="s">
        <v>669</v>
      </c>
      <c r="F787" s="160" t="s">
        <v>670</v>
      </c>
      <c r="G787" s="160" t="s">
        <v>671</v>
      </c>
      <c r="H787" s="161">
        <v>6</v>
      </c>
      <c r="I787" s="160" t="s">
        <v>3365</v>
      </c>
      <c r="J787" s="160">
        <v>1</v>
      </c>
      <c r="K787" s="161">
        <v>2021</v>
      </c>
      <c r="L787" s="169" t="s">
        <v>689</v>
      </c>
      <c r="M787" s="169" t="s">
        <v>2840</v>
      </c>
      <c r="N787" s="162" t="s">
        <v>3065</v>
      </c>
      <c r="O787" s="160" t="s">
        <v>667</v>
      </c>
      <c r="P787" s="160" t="s">
        <v>675</v>
      </c>
      <c r="Q787" s="163">
        <v>29587</v>
      </c>
      <c r="R787" s="160">
        <v>5</v>
      </c>
      <c r="S787" s="169"/>
      <c r="T787" s="169"/>
      <c r="U787" s="160"/>
      <c r="V787" s="160"/>
      <c r="W787" s="160"/>
      <c r="X787" s="161">
        <v>0</v>
      </c>
      <c r="Y787" s="161">
        <v>0</v>
      </c>
      <c r="Z787" s="164" t="s">
        <v>2698</v>
      </c>
      <c r="AA787" s="165">
        <v>2021</v>
      </c>
      <c r="AB787" s="165">
        <v>9</v>
      </c>
      <c r="AC787" s="165">
        <v>1</v>
      </c>
      <c r="AD787" s="170" t="b">
        <f>IF(ISBLANK(GroupMember[[#This Row],[1. Identifiant interne d’exploitation agricole*]]),"",IF(ISERROR(MATCH(GroupMember[[#This Row],[1. Identifiant interne d’exploitation agricole*]],CertifiedCrop[1. Identifiant interne d’exploitation agricole*],0)),FALSE,TRUE))</f>
        <v>1</v>
      </c>
      <c r="AE787" s="170" t="b">
        <f>IF(ISBLANK(GroupMember[[#This Row],[1. Identifiant interne d’exploitation agricole*]]),"",IF(ISERROR(MATCH(GroupMember[[#This Row],[1. Identifiant interne d’exploitation agricole*]],FarmUnit[1. Identifiant interne d’exploitation agricole*],0)),FALSE,TRUE))</f>
        <v>1</v>
      </c>
      <c r="AF787" s="11" t="str">
        <f t="shared" si="48"/>
        <v>DIOMANDE  FRANCOIS</v>
      </c>
      <c r="AG787" s="171" t="str">
        <f t="shared" si="49"/>
        <v>1/9/2021</v>
      </c>
      <c r="AH787" s="59">
        <f t="shared" si="51"/>
        <v>4</v>
      </c>
      <c r="AI787" s="57">
        <f t="shared" si="50"/>
        <v>0</v>
      </c>
    </row>
    <row r="788" spans="1:35" ht="13.5" x14ac:dyDescent="0.25">
      <c r="A788" s="160" t="s">
        <v>3066</v>
      </c>
      <c r="B788" s="160" t="s">
        <v>667</v>
      </c>
      <c r="C788" s="160" t="s">
        <v>3066</v>
      </c>
      <c r="D788" s="160" t="s">
        <v>2696</v>
      </c>
      <c r="E788" s="160" t="s">
        <v>669</v>
      </c>
      <c r="F788" s="160" t="s">
        <v>670</v>
      </c>
      <c r="G788" s="160" t="s">
        <v>671</v>
      </c>
      <c r="H788" s="161">
        <v>7</v>
      </c>
      <c r="I788" s="160" t="s">
        <v>3365</v>
      </c>
      <c r="J788" s="160">
        <v>1</v>
      </c>
      <c r="K788" s="161">
        <v>2021</v>
      </c>
      <c r="L788" s="169" t="s">
        <v>2919</v>
      </c>
      <c r="M788" s="169" t="s">
        <v>3067</v>
      </c>
      <c r="N788" s="162" t="s">
        <v>3068</v>
      </c>
      <c r="O788" s="160" t="s">
        <v>667</v>
      </c>
      <c r="P788" s="160" t="s">
        <v>675</v>
      </c>
      <c r="Q788" s="163">
        <v>25934</v>
      </c>
      <c r="R788" s="160">
        <v>5</v>
      </c>
      <c r="S788" s="169"/>
      <c r="T788" s="169"/>
      <c r="U788" s="160"/>
      <c r="V788" s="160"/>
      <c r="W788" s="160"/>
      <c r="X788" s="161">
        <v>0</v>
      </c>
      <c r="Y788" s="161">
        <v>0</v>
      </c>
      <c r="Z788" s="164" t="s">
        <v>2698</v>
      </c>
      <c r="AA788" s="165">
        <v>2021</v>
      </c>
      <c r="AB788" s="165">
        <v>11</v>
      </c>
      <c r="AC788" s="165">
        <v>18</v>
      </c>
      <c r="AD788" s="170" t="b">
        <f>IF(ISBLANK(GroupMember[[#This Row],[1. Identifiant interne d’exploitation agricole*]]),"",IF(ISERROR(MATCH(GroupMember[[#This Row],[1. Identifiant interne d’exploitation agricole*]],CertifiedCrop[1. Identifiant interne d’exploitation agricole*],0)),FALSE,TRUE))</f>
        <v>1</v>
      </c>
      <c r="AE788" s="170" t="b">
        <f>IF(ISBLANK(GroupMember[[#This Row],[1. Identifiant interne d’exploitation agricole*]]),"",IF(ISERROR(MATCH(GroupMember[[#This Row],[1. Identifiant interne d’exploitation agricole*]],FarmUnit[1. Identifiant interne d’exploitation agricole*],0)),FALSE,TRUE))</f>
        <v>1</v>
      </c>
      <c r="AF788" s="11" t="str">
        <f t="shared" si="48"/>
        <v>GOMAN TOPKA</v>
      </c>
      <c r="AG788" s="171" t="str">
        <f t="shared" si="49"/>
        <v>18/11/2021</v>
      </c>
      <c r="AH788" s="59">
        <f t="shared" si="51"/>
        <v>5</v>
      </c>
      <c r="AI788" s="57">
        <f t="shared" si="50"/>
        <v>0</v>
      </c>
    </row>
    <row r="789" spans="1:35" ht="13.5" x14ac:dyDescent="0.25">
      <c r="A789" s="160" t="s">
        <v>3069</v>
      </c>
      <c r="B789" s="160" t="s">
        <v>667</v>
      </c>
      <c r="C789" s="160" t="s">
        <v>3069</v>
      </c>
      <c r="D789" s="160" t="s">
        <v>2696</v>
      </c>
      <c r="E789" s="160" t="s">
        <v>669</v>
      </c>
      <c r="F789" s="160" t="s">
        <v>670</v>
      </c>
      <c r="G789" s="160" t="s">
        <v>671</v>
      </c>
      <c r="H789" s="161">
        <v>2</v>
      </c>
      <c r="I789" s="160" t="s">
        <v>3365</v>
      </c>
      <c r="J789" s="160">
        <v>1</v>
      </c>
      <c r="K789" s="161">
        <v>2021</v>
      </c>
      <c r="L789" s="169" t="s">
        <v>845</v>
      </c>
      <c r="M789" s="169" t="s">
        <v>3070</v>
      </c>
      <c r="N789" s="162" t="s">
        <v>667</v>
      </c>
      <c r="O789" s="160" t="s">
        <v>667</v>
      </c>
      <c r="P789" s="160" t="s">
        <v>696</v>
      </c>
      <c r="Q789" s="163">
        <v>30718</v>
      </c>
      <c r="R789" s="160">
        <v>7</v>
      </c>
      <c r="S789" s="169"/>
      <c r="T789" s="169"/>
      <c r="U789" s="160"/>
      <c r="V789" s="160"/>
      <c r="W789" s="160"/>
      <c r="X789" s="161">
        <v>0</v>
      </c>
      <c r="Y789" s="161">
        <v>0</v>
      </c>
      <c r="Z789" s="164" t="s">
        <v>2698</v>
      </c>
      <c r="AA789" s="165">
        <v>2021</v>
      </c>
      <c r="AB789" s="165">
        <v>11</v>
      </c>
      <c r="AC789" s="165">
        <v>3</v>
      </c>
      <c r="AD789" s="170" t="b">
        <f>IF(ISBLANK(GroupMember[[#This Row],[1. Identifiant interne d’exploitation agricole*]]),"",IF(ISERROR(MATCH(GroupMember[[#This Row],[1. Identifiant interne d’exploitation agricole*]],CertifiedCrop[1. Identifiant interne d’exploitation agricole*],0)),FALSE,TRUE))</f>
        <v>1</v>
      </c>
      <c r="AE789" s="170" t="b">
        <f>IF(ISBLANK(GroupMember[[#This Row],[1. Identifiant interne d’exploitation agricole*]]),"",IF(ISERROR(MATCH(GroupMember[[#This Row],[1. Identifiant interne d’exploitation agricole*]],FarmUnit[1. Identifiant interne d’exploitation agricole*],0)),FALSE,TRUE))</f>
        <v>1</v>
      </c>
      <c r="AF789" s="11" t="str">
        <f t="shared" si="48"/>
        <v>TIA  MONNE PELAGIE</v>
      </c>
      <c r="AG789" s="171" t="str">
        <f t="shared" si="49"/>
        <v>3/11/2021</v>
      </c>
      <c r="AH789" s="59">
        <f t="shared" si="51"/>
        <v>4</v>
      </c>
      <c r="AI789" s="57">
        <f t="shared" si="50"/>
        <v>0</v>
      </c>
    </row>
    <row r="790" spans="1:35" ht="13.5" x14ac:dyDescent="0.25">
      <c r="A790" s="160" t="s">
        <v>3071</v>
      </c>
      <c r="B790" s="160" t="s">
        <v>667</v>
      </c>
      <c r="C790" s="160" t="s">
        <v>3071</v>
      </c>
      <c r="D790" s="160" t="s">
        <v>2696</v>
      </c>
      <c r="E790" s="160" t="s">
        <v>669</v>
      </c>
      <c r="F790" s="160" t="s">
        <v>670</v>
      </c>
      <c r="G790" s="160" t="s">
        <v>671</v>
      </c>
      <c r="H790" s="161">
        <v>8</v>
      </c>
      <c r="I790" s="160" t="s">
        <v>3365</v>
      </c>
      <c r="J790" s="160">
        <v>1</v>
      </c>
      <c r="K790" s="161">
        <v>2021</v>
      </c>
      <c r="L790" s="169" t="s">
        <v>994</v>
      </c>
      <c r="M790" s="169" t="s">
        <v>3072</v>
      </c>
      <c r="N790" s="162" t="s">
        <v>3073</v>
      </c>
      <c r="O790" s="160" t="s">
        <v>667</v>
      </c>
      <c r="P790" s="160" t="s">
        <v>675</v>
      </c>
      <c r="Q790" s="163">
        <v>30904</v>
      </c>
      <c r="R790" s="160">
        <v>4</v>
      </c>
      <c r="S790" s="169"/>
      <c r="T790" s="169"/>
      <c r="U790" s="160"/>
      <c r="V790" s="160"/>
      <c r="W790" s="160"/>
      <c r="X790" s="161">
        <v>0</v>
      </c>
      <c r="Y790" s="161">
        <v>0</v>
      </c>
      <c r="Z790" s="164" t="s">
        <v>2698</v>
      </c>
      <c r="AA790" s="165">
        <v>2021</v>
      </c>
      <c r="AB790" s="165">
        <v>9</v>
      </c>
      <c r="AC790" s="165">
        <v>23</v>
      </c>
      <c r="AD790" s="170" t="b">
        <f>IF(ISBLANK(GroupMember[[#This Row],[1. Identifiant interne d’exploitation agricole*]]),"",IF(ISERROR(MATCH(GroupMember[[#This Row],[1. Identifiant interne d’exploitation agricole*]],CertifiedCrop[1. Identifiant interne d’exploitation agricole*],0)),FALSE,TRUE))</f>
        <v>1</v>
      </c>
      <c r="AE790" s="170" t="b">
        <f>IF(ISBLANK(GroupMember[[#This Row],[1. Identifiant interne d’exploitation agricole*]]),"",IF(ISERROR(MATCH(GroupMember[[#This Row],[1. Identifiant interne d’exploitation agricole*]],FarmUnit[1. Identifiant interne d’exploitation agricole*],0)),FALSE,TRUE))</f>
        <v>1</v>
      </c>
      <c r="AF790" s="11" t="str">
        <f t="shared" si="48"/>
        <v>GOUEU  DAN LUDOVIC</v>
      </c>
      <c r="AG790" s="171" t="str">
        <f t="shared" si="49"/>
        <v>23/9/2021</v>
      </c>
      <c r="AH790" s="59">
        <f t="shared" si="51"/>
        <v>4</v>
      </c>
      <c r="AI790" s="57">
        <f t="shared" si="50"/>
        <v>0</v>
      </c>
    </row>
    <row r="791" spans="1:35" ht="13.5" x14ac:dyDescent="0.25">
      <c r="A791" s="160" t="s">
        <v>3074</v>
      </c>
      <c r="B791" s="160" t="s">
        <v>667</v>
      </c>
      <c r="C791" s="160" t="s">
        <v>3074</v>
      </c>
      <c r="D791" s="160" t="s">
        <v>2696</v>
      </c>
      <c r="E791" s="160" t="s">
        <v>669</v>
      </c>
      <c r="F791" s="160" t="s">
        <v>670</v>
      </c>
      <c r="G791" s="160" t="s">
        <v>671</v>
      </c>
      <c r="H791" s="161">
        <v>6</v>
      </c>
      <c r="I791" s="160" t="s">
        <v>3365</v>
      </c>
      <c r="J791" s="160">
        <v>1</v>
      </c>
      <c r="K791" s="161">
        <v>2021</v>
      </c>
      <c r="L791" s="169" t="s">
        <v>3075</v>
      </c>
      <c r="M791" s="169" t="s">
        <v>3076</v>
      </c>
      <c r="N791" s="162" t="s">
        <v>667</v>
      </c>
      <c r="O791" s="160" t="s">
        <v>667</v>
      </c>
      <c r="P791" s="160" t="s">
        <v>675</v>
      </c>
      <c r="Q791" s="163">
        <v>33588</v>
      </c>
      <c r="R791" s="160">
        <v>4</v>
      </c>
      <c r="S791" s="169"/>
      <c r="T791" s="169"/>
      <c r="U791" s="160"/>
      <c r="V791" s="160"/>
      <c r="W791" s="160"/>
      <c r="X791" s="161">
        <v>0</v>
      </c>
      <c r="Y791" s="161">
        <v>0</v>
      </c>
      <c r="Z791" s="164" t="s">
        <v>2698</v>
      </c>
      <c r="AA791" s="165">
        <v>2021</v>
      </c>
      <c r="AB791" s="165">
        <v>10</v>
      </c>
      <c r="AC791" s="165">
        <v>16</v>
      </c>
      <c r="AD791" s="170" t="b">
        <f>IF(ISBLANK(GroupMember[[#This Row],[1. Identifiant interne d’exploitation agricole*]]),"",IF(ISERROR(MATCH(GroupMember[[#This Row],[1. Identifiant interne d’exploitation agricole*]],CertifiedCrop[1. Identifiant interne d’exploitation agricole*],0)),FALSE,TRUE))</f>
        <v>1</v>
      </c>
      <c r="AE791" s="170" t="b">
        <f>IF(ISBLANK(GroupMember[[#This Row],[1. Identifiant interne d’exploitation agricole*]]),"",IF(ISERROR(MATCH(GroupMember[[#This Row],[1. Identifiant interne d’exploitation agricole*]],FarmUnit[1. Identifiant interne d’exploitation agricole*],0)),FALSE,TRUE))</f>
        <v>1</v>
      </c>
      <c r="AF791" s="11" t="str">
        <f t="shared" si="48"/>
        <v>SIENGBEU  STEPHANE</v>
      </c>
      <c r="AG791" s="171" t="str">
        <f t="shared" si="49"/>
        <v>16/10/2021</v>
      </c>
      <c r="AH791" s="59">
        <f t="shared" si="51"/>
        <v>5</v>
      </c>
      <c r="AI791" s="57">
        <f t="shared" si="50"/>
        <v>0</v>
      </c>
    </row>
    <row r="792" spans="1:35" ht="13.5" x14ac:dyDescent="0.25">
      <c r="A792" s="160" t="s">
        <v>3077</v>
      </c>
      <c r="B792" s="160" t="s">
        <v>667</v>
      </c>
      <c r="C792" s="160" t="s">
        <v>3077</v>
      </c>
      <c r="D792" s="160" t="s">
        <v>2696</v>
      </c>
      <c r="E792" s="160" t="s">
        <v>669</v>
      </c>
      <c r="F792" s="160" t="s">
        <v>670</v>
      </c>
      <c r="G792" s="160" t="s">
        <v>671</v>
      </c>
      <c r="H792" s="161">
        <v>2</v>
      </c>
      <c r="I792" s="160" t="s">
        <v>3365</v>
      </c>
      <c r="J792" s="160">
        <v>1</v>
      </c>
      <c r="K792" s="161">
        <v>2021</v>
      </c>
      <c r="L792" s="169" t="s">
        <v>986</v>
      </c>
      <c r="M792" s="169" t="s">
        <v>3078</v>
      </c>
      <c r="N792" s="162" t="s">
        <v>3079</v>
      </c>
      <c r="O792" s="160" t="s">
        <v>667</v>
      </c>
      <c r="P792" s="160" t="s">
        <v>696</v>
      </c>
      <c r="Q792" s="163">
        <v>28491</v>
      </c>
      <c r="R792" s="160">
        <v>3</v>
      </c>
      <c r="S792" s="169"/>
      <c r="T792" s="169"/>
      <c r="U792" s="160"/>
      <c r="V792" s="160"/>
      <c r="W792" s="160"/>
      <c r="X792" s="161">
        <v>0</v>
      </c>
      <c r="Y792" s="161">
        <v>0</v>
      </c>
      <c r="Z792" s="164" t="s">
        <v>2698</v>
      </c>
      <c r="AA792" s="165">
        <v>2021</v>
      </c>
      <c r="AB792" s="165">
        <v>11</v>
      </c>
      <c r="AC792" s="165">
        <v>7</v>
      </c>
      <c r="AD792" s="170" t="b">
        <f>IF(ISBLANK(GroupMember[[#This Row],[1. Identifiant interne d’exploitation agricole*]]),"",IF(ISERROR(MATCH(GroupMember[[#This Row],[1. Identifiant interne d’exploitation agricole*]],CertifiedCrop[1. Identifiant interne d’exploitation agricole*],0)),FALSE,TRUE))</f>
        <v>1</v>
      </c>
      <c r="AE792" s="170" t="b">
        <f>IF(ISBLANK(GroupMember[[#This Row],[1. Identifiant interne d’exploitation agricole*]]),"",IF(ISERROR(MATCH(GroupMember[[#This Row],[1. Identifiant interne d’exploitation agricole*]],FarmUnit[1. Identifiant interne d’exploitation agricole*],0)),FALSE,TRUE))</f>
        <v>1</v>
      </c>
      <c r="AF792" s="11" t="str">
        <f t="shared" si="48"/>
        <v>KPAN EMILIENNE</v>
      </c>
      <c r="AG792" s="171" t="str">
        <f t="shared" si="49"/>
        <v>7/11/2021</v>
      </c>
      <c r="AH792" s="59">
        <f t="shared" si="51"/>
        <v>5</v>
      </c>
      <c r="AI792" s="57">
        <f t="shared" si="50"/>
        <v>0</v>
      </c>
    </row>
    <row r="793" spans="1:35" ht="13.5" x14ac:dyDescent="0.25">
      <c r="A793" s="160" t="s">
        <v>3080</v>
      </c>
      <c r="B793" s="160" t="s">
        <v>667</v>
      </c>
      <c r="C793" s="160" t="s">
        <v>3080</v>
      </c>
      <c r="D793" s="160" t="s">
        <v>2696</v>
      </c>
      <c r="E793" s="160" t="s">
        <v>669</v>
      </c>
      <c r="F793" s="160" t="s">
        <v>670</v>
      </c>
      <c r="G793" s="160" t="s">
        <v>671</v>
      </c>
      <c r="H793" s="161">
        <v>2</v>
      </c>
      <c r="I793" s="160" t="s">
        <v>3365</v>
      </c>
      <c r="J793" s="160">
        <v>1</v>
      </c>
      <c r="K793" s="161">
        <v>2021</v>
      </c>
      <c r="L793" s="169" t="s">
        <v>3081</v>
      </c>
      <c r="M793" s="169" t="s">
        <v>3082</v>
      </c>
      <c r="N793" s="162" t="s">
        <v>3083</v>
      </c>
      <c r="O793" s="160" t="s">
        <v>667</v>
      </c>
      <c r="P793" s="160" t="s">
        <v>675</v>
      </c>
      <c r="Q793" s="163">
        <v>28856</v>
      </c>
      <c r="R793" s="160">
        <v>4</v>
      </c>
      <c r="S793" s="169"/>
      <c r="T793" s="169"/>
      <c r="U793" s="160"/>
      <c r="V793" s="160"/>
      <c r="W793" s="160"/>
      <c r="X793" s="161">
        <v>0</v>
      </c>
      <c r="Y793" s="161">
        <v>0</v>
      </c>
      <c r="Z793" s="164" t="s">
        <v>2698</v>
      </c>
      <c r="AA793" s="165">
        <v>2021</v>
      </c>
      <c r="AB793" s="165">
        <v>11</v>
      </c>
      <c r="AC793" s="165">
        <v>7</v>
      </c>
      <c r="AD793" s="170" t="b">
        <f>IF(ISBLANK(GroupMember[[#This Row],[1. Identifiant interne d’exploitation agricole*]]),"",IF(ISERROR(MATCH(GroupMember[[#This Row],[1. Identifiant interne d’exploitation agricole*]],CertifiedCrop[1. Identifiant interne d’exploitation agricole*],0)),FALSE,TRUE))</f>
        <v>1</v>
      </c>
      <c r="AE793" s="170" t="b">
        <f>IF(ISBLANK(GroupMember[[#This Row],[1. Identifiant interne d’exploitation agricole*]]),"",IF(ISERROR(MATCH(GroupMember[[#This Row],[1. Identifiant interne d’exploitation agricole*]],FarmUnit[1. Identifiant interne d’exploitation agricole*],0)),FALSE,TRUE))</f>
        <v>1</v>
      </c>
      <c r="AF793" s="11" t="str">
        <f t="shared" si="48"/>
        <v>CHAPA MARUS</v>
      </c>
      <c r="AG793" s="171" t="str">
        <f t="shared" si="49"/>
        <v>7/11/2021</v>
      </c>
      <c r="AH793" s="59">
        <f t="shared" si="51"/>
        <v>5</v>
      </c>
      <c r="AI793" s="57">
        <f t="shared" si="50"/>
        <v>0</v>
      </c>
    </row>
    <row r="794" spans="1:35" ht="13.5" x14ac:dyDescent="0.25">
      <c r="A794" s="160" t="s">
        <v>3084</v>
      </c>
      <c r="B794" s="160" t="s">
        <v>667</v>
      </c>
      <c r="C794" s="160" t="s">
        <v>3084</v>
      </c>
      <c r="D794" s="160" t="s">
        <v>2696</v>
      </c>
      <c r="E794" s="160" t="s">
        <v>669</v>
      </c>
      <c r="F794" s="160" t="s">
        <v>670</v>
      </c>
      <c r="G794" s="160" t="s">
        <v>671</v>
      </c>
      <c r="H794" s="161">
        <v>2</v>
      </c>
      <c r="I794" s="160" t="s">
        <v>3365</v>
      </c>
      <c r="J794" s="160">
        <v>1</v>
      </c>
      <c r="K794" s="161">
        <v>2021</v>
      </c>
      <c r="L794" s="169" t="s">
        <v>3075</v>
      </c>
      <c r="M794" s="169" t="s">
        <v>3085</v>
      </c>
      <c r="N794" s="162" t="s">
        <v>3086</v>
      </c>
      <c r="O794" s="160" t="s">
        <v>667</v>
      </c>
      <c r="P794" s="160" t="s">
        <v>675</v>
      </c>
      <c r="Q794" s="163">
        <v>22647</v>
      </c>
      <c r="R794" s="160">
        <v>4</v>
      </c>
      <c r="S794" s="169"/>
      <c r="T794" s="169"/>
      <c r="U794" s="160"/>
      <c r="V794" s="160"/>
      <c r="W794" s="160"/>
      <c r="X794" s="161">
        <v>0</v>
      </c>
      <c r="Y794" s="161">
        <v>0</v>
      </c>
      <c r="Z794" s="164" t="s">
        <v>2698</v>
      </c>
      <c r="AA794" s="165">
        <v>2021</v>
      </c>
      <c r="AB794" s="165">
        <v>11</v>
      </c>
      <c r="AC794" s="165">
        <v>7</v>
      </c>
      <c r="AD794" s="170" t="b">
        <f>IF(ISBLANK(GroupMember[[#This Row],[1. Identifiant interne d’exploitation agricole*]]),"",IF(ISERROR(MATCH(GroupMember[[#This Row],[1. Identifiant interne d’exploitation agricole*]],CertifiedCrop[1. Identifiant interne d’exploitation agricole*],0)),FALSE,TRUE))</f>
        <v>1</v>
      </c>
      <c r="AE794" s="170" t="b">
        <f>IF(ISBLANK(GroupMember[[#This Row],[1. Identifiant interne d’exploitation agricole*]]),"",IF(ISERROR(MATCH(GroupMember[[#This Row],[1. Identifiant interne d’exploitation agricole*]],FarmUnit[1. Identifiant interne d’exploitation agricole*],0)),FALSE,TRUE))</f>
        <v>1</v>
      </c>
      <c r="AF794" s="11" t="str">
        <f t="shared" si="48"/>
        <v>SIENGBEU  BECOU SEDE</v>
      </c>
      <c r="AG794" s="171" t="str">
        <f t="shared" si="49"/>
        <v>7/11/2021</v>
      </c>
      <c r="AH794" s="59">
        <f t="shared" si="51"/>
        <v>5</v>
      </c>
      <c r="AI794" s="57">
        <f t="shared" si="50"/>
        <v>0</v>
      </c>
    </row>
    <row r="795" spans="1:35" ht="13.5" x14ac:dyDescent="0.25">
      <c r="A795" s="160" t="s">
        <v>3087</v>
      </c>
      <c r="B795" s="160" t="s">
        <v>667</v>
      </c>
      <c r="C795" s="160" t="s">
        <v>3087</v>
      </c>
      <c r="D795" s="160" t="s">
        <v>2696</v>
      </c>
      <c r="E795" s="160" t="s">
        <v>669</v>
      </c>
      <c r="F795" s="160" t="s">
        <v>670</v>
      </c>
      <c r="G795" s="160" t="s">
        <v>671</v>
      </c>
      <c r="H795" s="161">
        <v>3</v>
      </c>
      <c r="I795" s="160" t="s">
        <v>3365</v>
      </c>
      <c r="J795" s="160">
        <v>1</v>
      </c>
      <c r="K795" s="161">
        <v>2021</v>
      </c>
      <c r="L795" s="169" t="s">
        <v>2187</v>
      </c>
      <c r="M795" s="169" t="s">
        <v>3088</v>
      </c>
      <c r="N795" s="162" t="s">
        <v>667</v>
      </c>
      <c r="O795" s="160" t="s">
        <v>667</v>
      </c>
      <c r="P795" s="160" t="s">
        <v>675</v>
      </c>
      <c r="Q795" s="163">
        <v>35065</v>
      </c>
      <c r="R795" s="160">
        <v>7</v>
      </c>
      <c r="S795" s="169"/>
      <c r="T795" s="169"/>
      <c r="U795" s="160"/>
      <c r="V795" s="160"/>
      <c r="W795" s="160"/>
      <c r="X795" s="161">
        <v>0</v>
      </c>
      <c r="Y795" s="161">
        <v>0</v>
      </c>
      <c r="Z795" s="164" t="s">
        <v>2698</v>
      </c>
      <c r="AA795" s="165">
        <v>2021</v>
      </c>
      <c r="AB795" s="165">
        <v>11</v>
      </c>
      <c r="AC795" s="165">
        <v>8</v>
      </c>
      <c r="AD795" s="170" t="b">
        <f>IF(ISBLANK(GroupMember[[#This Row],[1. Identifiant interne d’exploitation agricole*]]),"",IF(ISERROR(MATCH(GroupMember[[#This Row],[1. Identifiant interne d’exploitation agricole*]],CertifiedCrop[1. Identifiant interne d’exploitation agricole*],0)),FALSE,TRUE))</f>
        <v>1</v>
      </c>
      <c r="AE795" s="170" t="b">
        <f>IF(ISBLANK(GroupMember[[#This Row],[1. Identifiant interne d’exploitation agricole*]]),"",IF(ISERROR(MATCH(GroupMember[[#This Row],[1. Identifiant interne d’exploitation agricole*]],FarmUnit[1. Identifiant interne d’exploitation agricole*],0)),FALSE,TRUE))</f>
        <v>1</v>
      </c>
      <c r="AF795" s="11" t="str">
        <f t="shared" si="48"/>
        <v>TOKPA  GNAN RICHARD</v>
      </c>
      <c r="AG795" s="171" t="str">
        <f t="shared" si="49"/>
        <v>8/11/2021</v>
      </c>
      <c r="AH795" s="59">
        <f t="shared" si="51"/>
        <v>3</v>
      </c>
      <c r="AI795" s="57">
        <f t="shared" si="50"/>
        <v>0</v>
      </c>
    </row>
    <row r="796" spans="1:35" ht="13.5" x14ac:dyDescent="0.25">
      <c r="A796" s="160" t="s">
        <v>3089</v>
      </c>
      <c r="B796" s="160" t="s">
        <v>667</v>
      </c>
      <c r="C796" s="160" t="s">
        <v>3089</v>
      </c>
      <c r="D796" s="160" t="s">
        <v>2696</v>
      </c>
      <c r="E796" s="160" t="s">
        <v>669</v>
      </c>
      <c r="F796" s="160" t="s">
        <v>670</v>
      </c>
      <c r="G796" s="160" t="s">
        <v>671</v>
      </c>
      <c r="H796" s="161">
        <v>3</v>
      </c>
      <c r="I796" s="160" t="s">
        <v>3365</v>
      </c>
      <c r="J796" s="160">
        <v>1</v>
      </c>
      <c r="K796" s="161">
        <v>2021</v>
      </c>
      <c r="L796" s="169" t="s">
        <v>3090</v>
      </c>
      <c r="M796" s="169" t="s">
        <v>3091</v>
      </c>
      <c r="N796" s="162" t="s">
        <v>3092</v>
      </c>
      <c r="O796" s="160" t="s">
        <v>667</v>
      </c>
      <c r="P796" s="160" t="s">
        <v>675</v>
      </c>
      <c r="Q796" s="163">
        <v>35709</v>
      </c>
      <c r="R796" s="160">
        <v>5</v>
      </c>
      <c r="S796" s="169"/>
      <c r="T796" s="169"/>
      <c r="U796" s="160"/>
      <c r="V796" s="160"/>
      <c r="W796" s="160"/>
      <c r="X796" s="161">
        <v>0</v>
      </c>
      <c r="Y796" s="161">
        <v>0</v>
      </c>
      <c r="Z796" s="164" t="s">
        <v>2698</v>
      </c>
      <c r="AA796" s="165">
        <v>2021</v>
      </c>
      <c r="AB796" s="165">
        <v>11</v>
      </c>
      <c r="AC796" s="165">
        <v>4</v>
      </c>
      <c r="AD796" s="170" t="b">
        <f>IF(ISBLANK(GroupMember[[#This Row],[1. Identifiant interne d’exploitation agricole*]]),"",IF(ISERROR(MATCH(GroupMember[[#This Row],[1. Identifiant interne d’exploitation agricole*]],CertifiedCrop[1. Identifiant interne d’exploitation agricole*],0)),FALSE,TRUE))</f>
        <v>1</v>
      </c>
      <c r="AE796" s="170" t="b">
        <f>IF(ISBLANK(GroupMember[[#This Row],[1. Identifiant interne d’exploitation agricole*]]),"",IF(ISERROR(MATCH(GroupMember[[#This Row],[1. Identifiant interne d’exploitation agricole*]],FarmUnit[1. Identifiant interne d’exploitation agricole*],0)),FALSE,TRUE))</f>
        <v>1</v>
      </c>
      <c r="AF796" s="11" t="str">
        <f t="shared" si="48"/>
        <v>LOGBO GNIZAKO</v>
      </c>
      <c r="AG796" s="171" t="str">
        <f t="shared" si="49"/>
        <v>4/11/2021</v>
      </c>
      <c r="AH796" s="59">
        <f t="shared" si="51"/>
        <v>3</v>
      </c>
      <c r="AI796" s="57">
        <f t="shared" si="50"/>
        <v>0</v>
      </c>
    </row>
    <row r="797" spans="1:35" ht="13.5" x14ac:dyDescent="0.25">
      <c r="A797" s="160" t="s">
        <v>3093</v>
      </c>
      <c r="B797" s="160" t="s">
        <v>667</v>
      </c>
      <c r="C797" s="160" t="s">
        <v>3093</v>
      </c>
      <c r="D797" s="160" t="s">
        <v>2696</v>
      </c>
      <c r="E797" s="160" t="s">
        <v>669</v>
      </c>
      <c r="F797" s="160" t="s">
        <v>670</v>
      </c>
      <c r="G797" s="160" t="s">
        <v>671</v>
      </c>
      <c r="H797" s="161">
        <v>4</v>
      </c>
      <c r="I797" s="160" t="s">
        <v>3365</v>
      </c>
      <c r="J797" s="160">
        <v>1</v>
      </c>
      <c r="K797" s="161">
        <v>2021</v>
      </c>
      <c r="L797" s="169" t="s">
        <v>790</v>
      </c>
      <c r="M797" s="169" t="s">
        <v>3094</v>
      </c>
      <c r="N797" s="162" t="s">
        <v>667</v>
      </c>
      <c r="O797" s="160" t="s">
        <v>3095</v>
      </c>
      <c r="P797" s="160" t="s">
        <v>675</v>
      </c>
      <c r="Q797" s="163">
        <v>32661</v>
      </c>
      <c r="R797" s="160">
        <v>2</v>
      </c>
      <c r="S797" s="169"/>
      <c r="T797" s="169"/>
      <c r="U797" s="160"/>
      <c r="V797" s="160"/>
      <c r="W797" s="160"/>
      <c r="X797" s="161">
        <v>0</v>
      </c>
      <c r="Y797" s="161">
        <v>0</v>
      </c>
      <c r="Z797" s="164" t="s">
        <v>2698</v>
      </c>
      <c r="AA797" s="165">
        <v>2021</v>
      </c>
      <c r="AB797" s="165">
        <v>9</v>
      </c>
      <c r="AC797" s="165">
        <v>30</v>
      </c>
      <c r="AD797" s="170" t="b">
        <f>IF(ISBLANK(GroupMember[[#This Row],[1. Identifiant interne d’exploitation agricole*]]),"",IF(ISERROR(MATCH(GroupMember[[#This Row],[1. Identifiant interne d’exploitation agricole*]],CertifiedCrop[1. Identifiant interne d’exploitation agricole*],0)),FALSE,TRUE))</f>
        <v>1</v>
      </c>
      <c r="AE797" s="170" t="b">
        <f>IF(ISBLANK(GroupMember[[#This Row],[1. Identifiant interne d’exploitation agricole*]]),"",IF(ISERROR(MATCH(GroupMember[[#This Row],[1. Identifiant interne d’exploitation agricole*]],FarmUnit[1. Identifiant interne d’exploitation agricole*],0)),FALSE,TRUE))</f>
        <v>1</v>
      </c>
      <c r="AF797" s="11" t="str">
        <f t="shared" si="48"/>
        <v>LOUA KALET RODRIGUE</v>
      </c>
      <c r="AG797" s="171" t="str">
        <f t="shared" si="49"/>
        <v>30/9/2021</v>
      </c>
      <c r="AH797" s="59">
        <f t="shared" si="51"/>
        <v>3</v>
      </c>
      <c r="AI797" s="57">
        <f t="shared" si="50"/>
        <v>0</v>
      </c>
    </row>
    <row r="798" spans="1:35" ht="13.5" x14ac:dyDescent="0.25">
      <c r="A798" s="160" t="s">
        <v>3096</v>
      </c>
      <c r="B798" s="160" t="s">
        <v>667</v>
      </c>
      <c r="C798" s="160" t="s">
        <v>3096</v>
      </c>
      <c r="D798" s="160" t="s">
        <v>2696</v>
      </c>
      <c r="E798" s="160" t="s">
        <v>669</v>
      </c>
      <c r="F798" s="160" t="s">
        <v>670</v>
      </c>
      <c r="G798" s="160" t="s">
        <v>671</v>
      </c>
      <c r="H798" s="161">
        <v>8</v>
      </c>
      <c r="I798" s="160" t="s">
        <v>3365</v>
      </c>
      <c r="J798" s="160">
        <v>1</v>
      </c>
      <c r="K798" s="161">
        <v>2021</v>
      </c>
      <c r="L798" s="169" t="s">
        <v>1145</v>
      </c>
      <c r="M798" s="169" t="s">
        <v>3097</v>
      </c>
      <c r="N798" s="162" t="s">
        <v>3098</v>
      </c>
      <c r="O798" s="160" t="s">
        <v>667</v>
      </c>
      <c r="P798" s="160" t="s">
        <v>675</v>
      </c>
      <c r="Q798" s="163">
        <v>31844</v>
      </c>
      <c r="R798" s="160">
        <v>6</v>
      </c>
      <c r="S798" s="169"/>
      <c r="T798" s="169"/>
      <c r="U798" s="160"/>
      <c r="V798" s="160"/>
      <c r="W798" s="160"/>
      <c r="X798" s="161">
        <v>0</v>
      </c>
      <c r="Y798" s="161">
        <v>0</v>
      </c>
      <c r="Z798" s="164" t="s">
        <v>2698</v>
      </c>
      <c r="AA798" s="165">
        <v>2021</v>
      </c>
      <c r="AB798" s="165">
        <v>9</v>
      </c>
      <c r="AC798" s="165">
        <v>27</v>
      </c>
      <c r="AD798" s="170" t="b">
        <f>IF(ISBLANK(GroupMember[[#This Row],[1. Identifiant interne d’exploitation agricole*]]),"",IF(ISERROR(MATCH(GroupMember[[#This Row],[1. Identifiant interne d’exploitation agricole*]],CertifiedCrop[1. Identifiant interne d’exploitation agricole*],0)),FALSE,TRUE))</f>
        <v>1</v>
      </c>
      <c r="AE798" s="170" t="b">
        <f>IF(ISBLANK(GroupMember[[#This Row],[1. Identifiant interne d’exploitation agricole*]]),"",IF(ISERROR(MATCH(GroupMember[[#This Row],[1. Identifiant interne d’exploitation agricole*]],FarmUnit[1. Identifiant interne d’exploitation agricole*],0)),FALSE,TRUE))</f>
        <v>1</v>
      </c>
      <c r="AF798" s="11" t="str">
        <f t="shared" si="48"/>
        <v>SAHI ZINGBE ALI</v>
      </c>
      <c r="AG798" s="171" t="str">
        <f t="shared" si="49"/>
        <v>27/9/2021</v>
      </c>
      <c r="AH798" s="59">
        <f t="shared" si="51"/>
        <v>5</v>
      </c>
      <c r="AI798" s="57">
        <f t="shared" si="50"/>
        <v>0</v>
      </c>
    </row>
    <row r="799" spans="1:35" ht="13.5" x14ac:dyDescent="0.25">
      <c r="A799" s="160" t="s">
        <v>3099</v>
      </c>
      <c r="B799" s="160" t="s">
        <v>667</v>
      </c>
      <c r="C799" s="160" t="s">
        <v>3099</v>
      </c>
      <c r="D799" s="160" t="s">
        <v>2696</v>
      </c>
      <c r="E799" s="160" t="s">
        <v>669</v>
      </c>
      <c r="F799" s="160" t="s">
        <v>670</v>
      </c>
      <c r="G799" s="160" t="s">
        <v>671</v>
      </c>
      <c r="H799" s="161">
        <v>2</v>
      </c>
      <c r="I799" s="160" t="s">
        <v>3365</v>
      </c>
      <c r="J799" s="160">
        <v>1</v>
      </c>
      <c r="K799" s="161">
        <v>2021</v>
      </c>
      <c r="L799" s="169" t="s">
        <v>790</v>
      </c>
      <c r="M799" s="169" t="s">
        <v>3100</v>
      </c>
      <c r="N799" s="162" t="s">
        <v>667</v>
      </c>
      <c r="O799" s="160" t="s">
        <v>667</v>
      </c>
      <c r="P799" s="160" t="s">
        <v>675</v>
      </c>
      <c r="Q799" s="163">
        <v>23468</v>
      </c>
      <c r="R799" s="160">
        <v>3</v>
      </c>
      <c r="S799" s="169"/>
      <c r="T799" s="169"/>
      <c r="U799" s="160"/>
      <c r="V799" s="160"/>
      <c r="W799" s="160"/>
      <c r="X799" s="161">
        <v>0</v>
      </c>
      <c r="Y799" s="161">
        <v>0</v>
      </c>
      <c r="Z799" s="164" t="s">
        <v>2698</v>
      </c>
      <c r="AA799" s="165">
        <v>2021</v>
      </c>
      <c r="AB799" s="165">
        <v>11</v>
      </c>
      <c r="AC799" s="165">
        <v>9</v>
      </c>
      <c r="AD799" s="170" t="b">
        <f>IF(ISBLANK(GroupMember[[#This Row],[1. Identifiant interne d’exploitation agricole*]]),"",IF(ISERROR(MATCH(GroupMember[[#This Row],[1. Identifiant interne d’exploitation agricole*]],CertifiedCrop[1. Identifiant interne d’exploitation agricole*],0)),FALSE,TRUE))</f>
        <v>1</v>
      </c>
      <c r="AE799" s="170" t="b">
        <f>IF(ISBLANK(GroupMember[[#This Row],[1. Identifiant interne d’exploitation agricole*]]),"",IF(ISERROR(MATCH(GroupMember[[#This Row],[1. Identifiant interne d’exploitation agricole*]],FarmUnit[1. Identifiant interne d’exploitation agricole*],0)),FALSE,TRUE))</f>
        <v>1</v>
      </c>
      <c r="AF799" s="11" t="str">
        <f t="shared" si="48"/>
        <v>LOUA GASTON (GAMA)</v>
      </c>
      <c r="AG799" s="171" t="str">
        <f t="shared" si="49"/>
        <v>9/11/2021</v>
      </c>
      <c r="AH799" s="59">
        <f t="shared" si="51"/>
        <v>3</v>
      </c>
      <c r="AI799" s="57">
        <f t="shared" si="50"/>
        <v>0</v>
      </c>
    </row>
    <row r="800" spans="1:35" ht="13.5" x14ac:dyDescent="0.25">
      <c r="A800" s="160" t="s">
        <v>3101</v>
      </c>
      <c r="B800" s="160" t="s">
        <v>667</v>
      </c>
      <c r="C800" s="160" t="s">
        <v>3101</v>
      </c>
      <c r="D800" s="160" t="s">
        <v>2696</v>
      </c>
      <c r="E800" s="160" t="s">
        <v>669</v>
      </c>
      <c r="F800" s="160" t="s">
        <v>670</v>
      </c>
      <c r="G800" s="160" t="s">
        <v>671</v>
      </c>
      <c r="H800" s="161">
        <v>9</v>
      </c>
      <c r="I800" s="160" t="s">
        <v>3365</v>
      </c>
      <c r="J800" s="160">
        <v>1</v>
      </c>
      <c r="K800" s="161">
        <v>2021</v>
      </c>
      <c r="L800" s="169" t="s">
        <v>1405</v>
      </c>
      <c r="M800" s="169" t="s">
        <v>3102</v>
      </c>
      <c r="N800" s="162" t="s">
        <v>3103</v>
      </c>
      <c r="O800" s="160" t="s">
        <v>667</v>
      </c>
      <c r="P800" s="160" t="s">
        <v>675</v>
      </c>
      <c r="Q800" s="163">
        <v>25246</v>
      </c>
      <c r="R800" s="160">
        <v>1</v>
      </c>
      <c r="S800" s="169"/>
      <c r="T800" s="169"/>
      <c r="U800" s="160"/>
      <c r="V800" s="160"/>
      <c r="W800" s="160"/>
      <c r="X800" s="161">
        <v>0</v>
      </c>
      <c r="Y800" s="161">
        <v>0</v>
      </c>
      <c r="Z800" s="164" t="s">
        <v>2698</v>
      </c>
      <c r="AA800" s="165">
        <v>2021</v>
      </c>
      <c r="AB800" s="165">
        <v>10</v>
      </c>
      <c r="AC800" s="165">
        <v>16</v>
      </c>
      <c r="AD800" s="170" t="b">
        <f>IF(ISBLANK(GroupMember[[#This Row],[1. Identifiant interne d’exploitation agricole*]]),"",IF(ISERROR(MATCH(GroupMember[[#This Row],[1. Identifiant interne d’exploitation agricole*]],CertifiedCrop[1. Identifiant interne d’exploitation agricole*],0)),FALSE,TRUE))</f>
        <v>1</v>
      </c>
      <c r="AE800" s="170" t="b">
        <f>IF(ISBLANK(GroupMember[[#This Row],[1. Identifiant interne d’exploitation agricole*]]),"",IF(ISERROR(MATCH(GroupMember[[#This Row],[1. Identifiant interne d’exploitation agricole*]],FarmUnit[1. Identifiant interne d’exploitation agricole*],0)),FALSE,TRUE))</f>
        <v>1</v>
      </c>
      <c r="AF800" s="11" t="str">
        <f t="shared" si="48"/>
        <v>GUEU  LOU GUE BERNARD</v>
      </c>
      <c r="AG800" s="171" t="str">
        <f t="shared" si="49"/>
        <v>16/10/2021</v>
      </c>
      <c r="AH800" s="59">
        <f t="shared" si="51"/>
        <v>5</v>
      </c>
      <c r="AI800" s="57">
        <f t="shared" si="50"/>
        <v>0</v>
      </c>
    </row>
    <row r="801" spans="1:35" ht="13.5" x14ac:dyDescent="0.25">
      <c r="A801" s="160" t="s">
        <v>3104</v>
      </c>
      <c r="B801" s="160" t="s">
        <v>667</v>
      </c>
      <c r="C801" s="160" t="s">
        <v>3104</v>
      </c>
      <c r="D801" s="160" t="s">
        <v>2696</v>
      </c>
      <c r="E801" s="160" t="s">
        <v>669</v>
      </c>
      <c r="F801" s="160" t="s">
        <v>670</v>
      </c>
      <c r="G801" s="160" t="s">
        <v>671</v>
      </c>
      <c r="H801" s="161">
        <v>5</v>
      </c>
      <c r="I801" s="160" t="s">
        <v>3365</v>
      </c>
      <c r="J801" s="160">
        <v>1</v>
      </c>
      <c r="K801" s="161">
        <v>2021</v>
      </c>
      <c r="L801" s="169" t="s">
        <v>2858</v>
      </c>
      <c r="M801" s="169" t="s">
        <v>3105</v>
      </c>
      <c r="N801" s="162" t="s">
        <v>667</v>
      </c>
      <c r="O801" s="160" t="s">
        <v>667</v>
      </c>
      <c r="P801" s="160" t="s">
        <v>675</v>
      </c>
      <c r="Q801" s="163">
        <v>34436</v>
      </c>
      <c r="R801" s="160">
        <v>5</v>
      </c>
      <c r="S801" s="169"/>
      <c r="T801" s="169"/>
      <c r="U801" s="160"/>
      <c r="V801" s="160"/>
      <c r="W801" s="160"/>
      <c r="X801" s="161">
        <v>0</v>
      </c>
      <c r="Y801" s="161">
        <v>0</v>
      </c>
      <c r="Z801" s="164" t="s">
        <v>2698</v>
      </c>
      <c r="AA801" s="165">
        <v>2021</v>
      </c>
      <c r="AB801" s="165">
        <v>11</v>
      </c>
      <c r="AC801" s="165">
        <v>7</v>
      </c>
      <c r="AD801" s="170" t="b">
        <f>IF(ISBLANK(GroupMember[[#This Row],[1. Identifiant interne d’exploitation agricole*]]),"",IF(ISERROR(MATCH(GroupMember[[#This Row],[1. Identifiant interne d’exploitation agricole*]],CertifiedCrop[1. Identifiant interne d’exploitation agricole*],0)),FALSE,TRUE))</f>
        <v>1</v>
      </c>
      <c r="AE801" s="170" t="b">
        <f>IF(ISBLANK(GroupMember[[#This Row],[1. Identifiant interne d’exploitation agricole*]]),"",IF(ISERROR(MATCH(GroupMember[[#This Row],[1. Identifiant interne d’exploitation agricole*]],FarmUnit[1. Identifiant interne d’exploitation agricole*],0)),FALSE,TRUE))</f>
        <v>1</v>
      </c>
      <c r="AF801" s="11" t="str">
        <f t="shared" si="48"/>
        <v>GUE  GNANIN MARUS</v>
      </c>
      <c r="AG801" s="171" t="str">
        <f t="shared" si="49"/>
        <v>7/11/2021</v>
      </c>
      <c r="AH801" s="59">
        <f t="shared" si="51"/>
        <v>5</v>
      </c>
      <c r="AI801" s="57">
        <f t="shared" si="50"/>
        <v>0</v>
      </c>
    </row>
    <row r="802" spans="1:35" ht="13.5" x14ac:dyDescent="0.25">
      <c r="A802" s="160" t="s">
        <v>3106</v>
      </c>
      <c r="B802" s="160" t="s">
        <v>667</v>
      </c>
      <c r="C802" s="160" t="s">
        <v>3106</v>
      </c>
      <c r="D802" s="160" t="s">
        <v>2696</v>
      </c>
      <c r="E802" s="160" t="s">
        <v>669</v>
      </c>
      <c r="F802" s="160" t="s">
        <v>670</v>
      </c>
      <c r="G802" s="160" t="s">
        <v>671</v>
      </c>
      <c r="H802" s="161">
        <v>4</v>
      </c>
      <c r="I802" s="160" t="s">
        <v>3365</v>
      </c>
      <c r="J802" s="160">
        <v>1</v>
      </c>
      <c r="K802" s="161">
        <v>2021</v>
      </c>
      <c r="L802" s="169" t="s">
        <v>3107</v>
      </c>
      <c r="M802" s="169" t="s">
        <v>3108</v>
      </c>
      <c r="N802" s="162"/>
      <c r="O802" s="160" t="s">
        <v>667</v>
      </c>
      <c r="P802" s="160" t="s">
        <v>675</v>
      </c>
      <c r="Q802" s="163">
        <v>35615</v>
      </c>
      <c r="R802" s="160">
        <v>4</v>
      </c>
      <c r="S802" s="169"/>
      <c r="T802" s="169"/>
      <c r="U802" s="160"/>
      <c r="V802" s="160"/>
      <c r="W802" s="160"/>
      <c r="X802" s="161">
        <v>0</v>
      </c>
      <c r="Y802" s="161">
        <v>0</v>
      </c>
      <c r="Z802" s="164" t="s">
        <v>2698</v>
      </c>
      <c r="AA802" s="165">
        <v>2021</v>
      </c>
      <c r="AB802" s="165">
        <v>10</v>
      </c>
      <c r="AC802" s="165">
        <v>30</v>
      </c>
      <c r="AD802" s="170" t="b">
        <f>IF(ISBLANK(GroupMember[[#This Row],[1. Identifiant interne d’exploitation agricole*]]),"",IF(ISERROR(MATCH(GroupMember[[#This Row],[1. Identifiant interne d’exploitation agricole*]],CertifiedCrop[1. Identifiant interne d’exploitation agricole*],0)),FALSE,TRUE))</f>
        <v>1</v>
      </c>
      <c r="AE802" s="170" t="b">
        <f>IF(ISBLANK(GroupMember[[#This Row],[1. Identifiant interne d’exploitation agricole*]]),"",IF(ISERROR(MATCH(GroupMember[[#This Row],[1. Identifiant interne d’exploitation agricole*]],FarmUnit[1. Identifiant interne d’exploitation agricole*],0)),FALSE,TRUE))</f>
        <v>1</v>
      </c>
      <c r="AF802" s="11" t="str">
        <f t="shared" si="48"/>
        <v>GONNE TY  JOSEPH</v>
      </c>
      <c r="AG802" s="171" t="str">
        <f t="shared" si="49"/>
        <v>30/10/2021</v>
      </c>
      <c r="AH802" s="59">
        <f t="shared" si="51"/>
        <v>4</v>
      </c>
      <c r="AI802" s="57">
        <f t="shared" si="50"/>
        <v>0</v>
      </c>
    </row>
    <row r="803" spans="1:35" ht="13.5" x14ac:dyDescent="0.25">
      <c r="A803" s="160" t="s">
        <v>3110</v>
      </c>
      <c r="B803" s="160" t="s">
        <v>667</v>
      </c>
      <c r="C803" s="160" t="s">
        <v>3110</v>
      </c>
      <c r="D803" s="160" t="s">
        <v>2696</v>
      </c>
      <c r="E803" s="160" t="s">
        <v>669</v>
      </c>
      <c r="F803" s="160" t="s">
        <v>670</v>
      </c>
      <c r="G803" s="160" t="s">
        <v>671</v>
      </c>
      <c r="H803" s="161">
        <v>3</v>
      </c>
      <c r="I803" s="160" t="s">
        <v>3365</v>
      </c>
      <c r="J803" s="160">
        <v>1</v>
      </c>
      <c r="K803" s="161">
        <v>2021</v>
      </c>
      <c r="L803" s="169" t="s">
        <v>2895</v>
      </c>
      <c r="M803" s="169" t="s">
        <v>3111</v>
      </c>
      <c r="N803" s="162" t="s">
        <v>2897</v>
      </c>
      <c r="O803" s="160" t="s">
        <v>667</v>
      </c>
      <c r="P803" s="160" t="s">
        <v>675</v>
      </c>
      <c r="Q803" s="163">
        <v>28126</v>
      </c>
      <c r="R803" s="160">
        <v>5</v>
      </c>
      <c r="S803" s="169"/>
      <c r="T803" s="169"/>
      <c r="U803" s="160"/>
      <c r="V803" s="160"/>
      <c r="W803" s="160"/>
      <c r="X803" s="161">
        <v>0</v>
      </c>
      <c r="Y803" s="161">
        <v>0</v>
      </c>
      <c r="Z803" s="164" t="s">
        <v>2698</v>
      </c>
      <c r="AA803" s="165">
        <v>2021</v>
      </c>
      <c r="AB803" s="165">
        <v>11</v>
      </c>
      <c r="AC803" s="165">
        <v>6</v>
      </c>
      <c r="AD803" s="170" t="b">
        <f>IF(ISBLANK(GroupMember[[#This Row],[1. Identifiant interne d’exploitation agricole*]]),"",IF(ISERROR(MATCH(GroupMember[[#This Row],[1. Identifiant interne d’exploitation agricole*]],CertifiedCrop[1. Identifiant interne d’exploitation agricole*],0)),FALSE,TRUE))</f>
        <v>1</v>
      </c>
      <c r="AE803" s="170" t="b">
        <f>IF(ISBLANK(GroupMember[[#This Row],[1. Identifiant interne d’exploitation agricole*]]),"",IF(ISERROR(MATCH(GroupMember[[#This Row],[1. Identifiant interne d’exploitation agricole*]],FarmUnit[1. Identifiant interne d’exploitation agricole*],0)),FALSE,TRUE))</f>
        <v>1</v>
      </c>
      <c r="AF803" s="11" t="str">
        <f t="shared" si="48"/>
        <v>FLANGBEU  KESSE APPOLINAIRE</v>
      </c>
      <c r="AG803" s="171" t="str">
        <f t="shared" si="49"/>
        <v>6/11/2021</v>
      </c>
      <c r="AH803" s="59">
        <f t="shared" si="51"/>
        <v>5</v>
      </c>
      <c r="AI803" s="57">
        <f t="shared" si="50"/>
        <v>0</v>
      </c>
    </row>
    <row r="804" spans="1:35" ht="13.5" x14ac:dyDescent="0.25">
      <c r="A804" s="160" t="s">
        <v>3112</v>
      </c>
      <c r="B804" s="160" t="s">
        <v>667</v>
      </c>
      <c r="C804" s="160" t="s">
        <v>3112</v>
      </c>
      <c r="D804" s="160" t="s">
        <v>2696</v>
      </c>
      <c r="E804" s="160" t="s">
        <v>669</v>
      </c>
      <c r="F804" s="160" t="s">
        <v>670</v>
      </c>
      <c r="G804" s="160" t="s">
        <v>671</v>
      </c>
      <c r="H804" s="161">
        <v>7</v>
      </c>
      <c r="I804" s="160" t="s">
        <v>3365</v>
      </c>
      <c r="J804" s="160">
        <v>1</v>
      </c>
      <c r="K804" s="161">
        <v>2021</v>
      </c>
      <c r="L804" s="169" t="s">
        <v>3113</v>
      </c>
      <c r="M804" s="169" t="s">
        <v>3114</v>
      </c>
      <c r="N804" s="162" t="s">
        <v>3115</v>
      </c>
      <c r="O804" s="160" t="s">
        <v>667</v>
      </c>
      <c r="P804" s="160" t="s">
        <v>675</v>
      </c>
      <c r="Q804" s="163">
        <v>28341</v>
      </c>
      <c r="R804" s="160">
        <v>3</v>
      </c>
      <c r="S804" s="169"/>
      <c r="T804" s="169"/>
      <c r="U804" s="160"/>
      <c r="V804" s="160"/>
      <c r="W804" s="160"/>
      <c r="X804" s="161">
        <v>0</v>
      </c>
      <c r="Y804" s="161">
        <v>0</v>
      </c>
      <c r="Z804" s="164" t="s">
        <v>2698</v>
      </c>
      <c r="AA804" s="165">
        <v>2021</v>
      </c>
      <c r="AB804" s="165">
        <v>10</v>
      </c>
      <c r="AC804" s="165">
        <v>18</v>
      </c>
      <c r="AD804" s="170" t="b">
        <f>IF(ISBLANK(GroupMember[[#This Row],[1. Identifiant interne d’exploitation agricole*]]),"",IF(ISERROR(MATCH(GroupMember[[#This Row],[1. Identifiant interne d’exploitation agricole*]],CertifiedCrop[1. Identifiant interne d’exploitation agricole*],0)),FALSE,TRUE))</f>
        <v>1</v>
      </c>
      <c r="AE804" s="170" t="b">
        <f>IF(ISBLANK(GroupMember[[#This Row],[1. Identifiant interne d’exploitation agricole*]]),"",IF(ISERROR(MATCH(GroupMember[[#This Row],[1. Identifiant interne d’exploitation agricole*]],FarmUnit[1. Identifiant interne d’exploitation agricole*],0)),FALSE,TRUE))</f>
        <v>1</v>
      </c>
      <c r="AF804" s="11" t="str">
        <f t="shared" si="48"/>
        <v>LOUH  GUE KEVIN</v>
      </c>
      <c r="AG804" s="171" t="str">
        <f t="shared" si="49"/>
        <v>18/10/2021</v>
      </c>
      <c r="AH804" s="59">
        <f t="shared" si="51"/>
        <v>4</v>
      </c>
      <c r="AI804" s="57">
        <f t="shared" si="50"/>
        <v>0</v>
      </c>
    </row>
    <row r="805" spans="1:35" ht="13.5" x14ac:dyDescent="0.25">
      <c r="A805" s="160" t="s">
        <v>3116</v>
      </c>
      <c r="B805" s="160" t="s">
        <v>667</v>
      </c>
      <c r="C805" s="160" t="s">
        <v>3116</v>
      </c>
      <c r="D805" s="160" t="s">
        <v>2696</v>
      </c>
      <c r="E805" s="160" t="s">
        <v>669</v>
      </c>
      <c r="F805" s="160" t="s">
        <v>670</v>
      </c>
      <c r="G805" s="160" t="s">
        <v>671</v>
      </c>
      <c r="H805" s="161">
        <v>2</v>
      </c>
      <c r="I805" s="160" t="s">
        <v>3365</v>
      </c>
      <c r="J805" s="160">
        <v>1</v>
      </c>
      <c r="K805" s="161">
        <v>2021</v>
      </c>
      <c r="L805" s="169" t="s">
        <v>790</v>
      </c>
      <c r="M805" s="169" t="s">
        <v>3117</v>
      </c>
      <c r="N805" s="162" t="s">
        <v>3118</v>
      </c>
      <c r="O805" s="160" t="s">
        <v>667</v>
      </c>
      <c r="P805" s="160" t="s">
        <v>675</v>
      </c>
      <c r="Q805" s="163">
        <v>35065</v>
      </c>
      <c r="R805" s="160">
        <v>4</v>
      </c>
      <c r="S805" s="169"/>
      <c r="T805" s="169"/>
      <c r="U805" s="160"/>
      <c r="V805" s="160"/>
      <c r="W805" s="160"/>
      <c r="X805" s="161">
        <v>0</v>
      </c>
      <c r="Y805" s="161">
        <v>0</v>
      </c>
      <c r="Z805" s="164" t="s">
        <v>2698</v>
      </c>
      <c r="AA805" s="165">
        <v>2021</v>
      </c>
      <c r="AB805" s="165">
        <v>10</v>
      </c>
      <c r="AC805" s="165">
        <v>24</v>
      </c>
      <c r="AD805" s="170" t="b">
        <f>IF(ISBLANK(GroupMember[[#This Row],[1. Identifiant interne d’exploitation agricole*]]),"",IF(ISERROR(MATCH(GroupMember[[#This Row],[1. Identifiant interne d’exploitation agricole*]],CertifiedCrop[1. Identifiant interne d’exploitation agricole*],0)),FALSE,TRUE))</f>
        <v>1</v>
      </c>
      <c r="AE805" s="170" t="b">
        <f>IF(ISBLANK(GroupMember[[#This Row],[1. Identifiant interne d’exploitation agricole*]]),"",IF(ISERROR(MATCH(GroupMember[[#This Row],[1. Identifiant interne d’exploitation agricole*]],FarmUnit[1. Identifiant interne d’exploitation agricole*],0)),FALSE,TRUE))</f>
        <v>1</v>
      </c>
      <c r="AF805" s="11" t="str">
        <f t="shared" si="48"/>
        <v>LOUA TIMOTE</v>
      </c>
      <c r="AG805" s="171" t="str">
        <f t="shared" si="49"/>
        <v>24/10/2021</v>
      </c>
      <c r="AH805" s="59">
        <f t="shared" si="51"/>
        <v>3</v>
      </c>
      <c r="AI805" s="57">
        <f t="shared" si="50"/>
        <v>0</v>
      </c>
    </row>
    <row r="806" spans="1:35" ht="13.5" x14ac:dyDescent="0.25">
      <c r="A806" s="160" t="s">
        <v>3119</v>
      </c>
      <c r="B806" s="160" t="s">
        <v>667</v>
      </c>
      <c r="C806" s="160" t="s">
        <v>3119</v>
      </c>
      <c r="D806" s="160" t="s">
        <v>2696</v>
      </c>
      <c r="E806" s="160" t="s">
        <v>669</v>
      </c>
      <c r="F806" s="160" t="s">
        <v>670</v>
      </c>
      <c r="G806" s="160" t="s">
        <v>671</v>
      </c>
      <c r="H806" s="161">
        <v>9</v>
      </c>
      <c r="I806" s="160" t="s">
        <v>3365</v>
      </c>
      <c r="J806" s="160">
        <v>1</v>
      </c>
      <c r="K806" s="161">
        <v>2021</v>
      </c>
      <c r="L806" s="169" t="s">
        <v>1253</v>
      </c>
      <c r="M806" s="169" t="s">
        <v>3120</v>
      </c>
      <c r="N806" s="162" t="s">
        <v>3121</v>
      </c>
      <c r="O806" s="160" t="s">
        <v>667</v>
      </c>
      <c r="P806" s="160" t="s">
        <v>675</v>
      </c>
      <c r="Q806" s="163">
        <v>35521</v>
      </c>
      <c r="R806" s="160">
        <v>7</v>
      </c>
      <c r="S806" s="169"/>
      <c r="T806" s="169"/>
      <c r="U806" s="160"/>
      <c r="V806" s="160"/>
      <c r="W806" s="160"/>
      <c r="X806" s="161">
        <v>0</v>
      </c>
      <c r="Y806" s="161">
        <v>0</v>
      </c>
      <c r="Z806" s="164" t="s">
        <v>2698</v>
      </c>
      <c r="AA806" s="165">
        <v>2021</v>
      </c>
      <c r="AB806" s="165">
        <v>10</v>
      </c>
      <c r="AC806" s="165">
        <v>15</v>
      </c>
      <c r="AD806" s="170" t="b">
        <f>IF(ISBLANK(GroupMember[[#This Row],[1. Identifiant interne d’exploitation agricole*]]),"",IF(ISERROR(MATCH(GroupMember[[#This Row],[1. Identifiant interne d’exploitation agricole*]],CertifiedCrop[1. Identifiant interne d’exploitation agricole*],0)),FALSE,TRUE))</f>
        <v>1</v>
      </c>
      <c r="AE806" s="170" t="b">
        <f>IF(ISBLANK(GroupMember[[#This Row],[1. Identifiant interne d’exploitation agricole*]]),"",IF(ISERROR(MATCH(GroupMember[[#This Row],[1. Identifiant interne d’exploitation agricole*]],FarmUnit[1. Identifiant interne d’exploitation agricole*],0)),FALSE,TRUE))</f>
        <v>1</v>
      </c>
      <c r="AF806" s="11" t="str">
        <f t="shared" si="48"/>
        <v>TIEMOKO GOR SIMPLICE</v>
      </c>
      <c r="AG806" s="171" t="str">
        <f t="shared" si="49"/>
        <v>15/10/2021</v>
      </c>
      <c r="AH806" s="59">
        <f t="shared" si="51"/>
        <v>4</v>
      </c>
      <c r="AI806" s="57">
        <f t="shared" si="50"/>
        <v>0</v>
      </c>
    </row>
    <row r="807" spans="1:35" ht="13.5" x14ac:dyDescent="0.25">
      <c r="A807" s="160" t="s">
        <v>3122</v>
      </c>
      <c r="B807" s="160" t="s">
        <v>667</v>
      </c>
      <c r="C807" s="160" t="s">
        <v>3122</v>
      </c>
      <c r="D807" s="160" t="s">
        <v>2696</v>
      </c>
      <c r="E807" s="160" t="s">
        <v>669</v>
      </c>
      <c r="F807" s="160" t="s">
        <v>670</v>
      </c>
      <c r="G807" s="160" t="s">
        <v>671</v>
      </c>
      <c r="H807" s="161">
        <v>2</v>
      </c>
      <c r="I807" s="160" t="s">
        <v>3365</v>
      </c>
      <c r="J807" s="160">
        <v>1</v>
      </c>
      <c r="K807" s="161">
        <v>2021</v>
      </c>
      <c r="L807" s="169" t="s">
        <v>932</v>
      </c>
      <c r="M807" s="169" t="s">
        <v>1910</v>
      </c>
      <c r="N807" s="162" t="s">
        <v>2862</v>
      </c>
      <c r="O807" s="160" t="s">
        <v>667</v>
      </c>
      <c r="P807" s="160" t="s">
        <v>675</v>
      </c>
      <c r="Q807" s="163">
        <v>25629</v>
      </c>
      <c r="R807" s="160">
        <v>6</v>
      </c>
      <c r="S807" s="169"/>
      <c r="T807" s="169"/>
      <c r="U807" s="160"/>
      <c r="V807" s="160"/>
      <c r="W807" s="160"/>
      <c r="X807" s="161">
        <v>0</v>
      </c>
      <c r="Y807" s="161">
        <v>0</v>
      </c>
      <c r="Z807" s="164" t="s">
        <v>2698</v>
      </c>
      <c r="AA807" s="165">
        <v>2021</v>
      </c>
      <c r="AB807" s="165">
        <v>11</v>
      </c>
      <c r="AC807" s="165">
        <v>10</v>
      </c>
      <c r="AD807" s="170" t="b">
        <f>IF(ISBLANK(GroupMember[[#This Row],[1. Identifiant interne d’exploitation agricole*]]),"",IF(ISERROR(MATCH(GroupMember[[#This Row],[1. Identifiant interne d’exploitation agricole*]],CertifiedCrop[1. Identifiant interne d’exploitation agricole*],0)),FALSE,TRUE))</f>
        <v>1</v>
      </c>
      <c r="AE807" s="170" t="b">
        <f>IF(ISBLANK(GroupMember[[#This Row],[1. Identifiant interne d’exploitation agricole*]]),"",IF(ISERROR(MATCH(GroupMember[[#This Row],[1. Identifiant interne d’exploitation agricole*]],FarmUnit[1. Identifiant interne d’exploitation agricole*],0)),FALSE,TRUE))</f>
        <v>1</v>
      </c>
      <c r="AF807" s="11" t="str">
        <f t="shared" si="48"/>
        <v>KESSE  ANTOINE</v>
      </c>
      <c r="AG807" s="171" t="str">
        <f t="shared" si="49"/>
        <v>10/11/2021</v>
      </c>
      <c r="AH807" s="59">
        <f t="shared" si="51"/>
        <v>5</v>
      </c>
      <c r="AI807" s="57">
        <f t="shared" si="50"/>
        <v>0</v>
      </c>
    </row>
    <row r="808" spans="1:35" ht="13.5" x14ac:dyDescent="0.25">
      <c r="A808" s="160" t="s">
        <v>3123</v>
      </c>
      <c r="B808" s="160" t="s">
        <v>667</v>
      </c>
      <c r="C808" s="160" t="s">
        <v>3123</v>
      </c>
      <c r="D808" s="160" t="s">
        <v>2696</v>
      </c>
      <c r="E808" s="160" t="s">
        <v>669</v>
      </c>
      <c r="F808" s="160" t="s">
        <v>670</v>
      </c>
      <c r="G808" s="160" t="s">
        <v>671</v>
      </c>
      <c r="H808" s="161">
        <v>6</v>
      </c>
      <c r="I808" s="160" t="s">
        <v>3365</v>
      </c>
      <c r="J808" s="160">
        <v>1</v>
      </c>
      <c r="K808" s="161">
        <v>2021</v>
      </c>
      <c r="L808" s="169" t="s">
        <v>689</v>
      </c>
      <c r="M808" s="169" t="s">
        <v>3124</v>
      </c>
      <c r="N808" s="162" t="s">
        <v>3125</v>
      </c>
      <c r="O808" s="160" t="s">
        <v>667</v>
      </c>
      <c r="P808" s="160" t="s">
        <v>675</v>
      </c>
      <c r="Q808" s="163">
        <v>32509</v>
      </c>
      <c r="R808" s="160">
        <v>6</v>
      </c>
      <c r="S808" s="169"/>
      <c r="T808" s="169"/>
      <c r="U808" s="160"/>
      <c r="V808" s="160"/>
      <c r="W808" s="160"/>
      <c r="X808" s="161">
        <v>0</v>
      </c>
      <c r="Y808" s="161">
        <v>0</v>
      </c>
      <c r="Z808" s="164" t="s">
        <v>2698</v>
      </c>
      <c r="AA808" s="165">
        <v>2021</v>
      </c>
      <c r="AB808" s="165">
        <v>10</v>
      </c>
      <c r="AC808" s="165">
        <v>16</v>
      </c>
      <c r="AD808" s="170" t="b">
        <f>IF(ISBLANK(GroupMember[[#This Row],[1. Identifiant interne d’exploitation agricole*]]),"",IF(ISERROR(MATCH(GroupMember[[#This Row],[1. Identifiant interne d’exploitation agricole*]],CertifiedCrop[1. Identifiant interne d’exploitation agricole*],0)),FALSE,TRUE))</f>
        <v>1</v>
      </c>
      <c r="AE808" s="170" t="b">
        <f>IF(ISBLANK(GroupMember[[#This Row],[1. Identifiant interne d’exploitation agricole*]]),"",IF(ISERROR(MATCH(GroupMember[[#This Row],[1. Identifiant interne d’exploitation agricole*]],FarmUnit[1. Identifiant interne d’exploitation agricole*],0)),FALSE,TRUE))</f>
        <v>1</v>
      </c>
      <c r="AF808" s="11" t="str">
        <f t="shared" si="48"/>
        <v>DIOMANDE  SINGO DOMINIQUE</v>
      </c>
      <c r="AG808" s="171" t="str">
        <f t="shared" si="49"/>
        <v>16/10/2021</v>
      </c>
      <c r="AH808" s="59">
        <f t="shared" si="51"/>
        <v>5</v>
      </c>
      <c r="AI808" s="57">
        <f t="shared" si="50"/>
        <v>0</v>
      </c>
    </row>
    <row r="809" spans="1:35" ht="13.5" x14ac:dyDescent="0.25">
      <c r="A809" s="160" t="s">
        <v>3126</v>
      </c>
      <c r="B809" s="160" t="s">
        <v>667</v>
      </c>
      <c r="C809" s="160" t="s">
        <v>3126</v>
      </c>
      <c r="D809" s="160" t="s">
        <v>2696</v>
      </c>
      <c r="E809" s="160" t="s">
        <v>669</v>
      </c>
      <c r="F809" s="160" t="s">
        <v>670</v>
      </c>
      <c r="G809" s="160" t="s">
        <v>671</v>
      </c>
      <c r="H809" s="161">
        <v>6</v>
      </c>
      <c r="I809" s="160" t="s">
        <v>3365</v>
      </c>
      <c r="J809" s="160">
        <v>1</v>
      </c>
      <c r="K809" s="161">
        <v>2021</v>
      </c>
      <c r="L809" s="169" t="s">
        <v>986</v>
      </c>
      <c r="M809" s="169" t="s">
        <v>941</v>
      </c>
      <c r="N809" s="162" t="s">
        <v>667</v>
      </c>
      <c r="O809" s="160" t="s">
        <v>667</v>
      </c>
      <c r="P809" s="160" t="s">
        <v>675</v>
      </c>
      <c r="Q809" s="163" t="s">
        <v>667</v>
      </c>
      <c r="R809" s="160">
        <v>5</v>
      </c>
      <c r="S809" s="169"/>
      <c r="T809" s="169"/>
      <c r="U809" s="160"/>
      <c r="V809" s="160"/>
      <c r="W809" s="160"/>
      <c r="X809" s="161">
        <v>0</v>
      </c>
      <c r="Y809" s="161">
        <v>0</v>
      </c>
      <c r="Z809" s="164" t="s">
        <v>2698</v>
      </c>
      <c r="AA809" s="165">
        <v>2021</v>
      </c>
      <c r="AB809" s="165">
        <v>9</v>
      </c>
      <c r="AC809" s="165">
        <v>4</v>
      </c>
      <c r="AD809" s="170" t="b">
        <f>IF(ISBLANK(GroupMember[[#This Row],[1. Identifiant interne d’exploitation agricole*]]),"",IF(ISERROR(MATCH(GroupMember[[#This Row],[1. Identifiant interne d’exploitation agricole*]],CertifiedCrop[1. Identifiant interne d’exploitation agricole*],0)),FALSE,TRUE))</f>
        <v>1</v>
      </c>
      <c r="AE809" s="170" t="b">
        <f>IF(ISBLANK(GroupMember[[#This Row],[1. Identifiant interne d’exploitation agricole*]]),"",IF(ISERROR(MATCH(GroupMember[[#This Row],[1. Identifiant interne d’exploitation agricole*]],FarmUnit[1. Identifiant interne d’exploitation agricole*],0)),FALSE,TRUE))</f>
        <v>1</v>
      </c>
      <c r="AF809" s="11" t="str">
        <f t="shared" si="48"/>
        <v>KPAN DANIEL</v>
      </c>
      <c r="AG809" s="171" t="str">
        <f t="shared" si="49"/>
        <v>4/9/2021</v>
      </c>
      <c r="AH809" s="59">
        <f t="shared" si="51"/>
        <v>4</v>
      </c>
      <c r="AI809" s="57">
        <f t="shared" si="50"/>
        <v>0</v>
      </c>
    </row>
    <row r="810" spans="1:35" ht="13.5" x14ac:dyDescent="0.25">
      <c r="A810" s="160" t="s">
        <v>3127</v>
      </c>
      <c r="B810" s="160" t="s">
        <v>667</v>
      </c>
      <c r="C810" s="160" t="s">
        <v>3127</v>
      </c>
      <c r="D810" s="160" t="s">
        <v>2696</v>
      </c>
      <c r="E810" s="160" t="s">
        <v>669</v>
      </c>
      <c r="F810" s="160" t="s">
        <v>670</v>
      </c>
      <c r="G810" s="160" t="s">
        <v>671</v>
      </c>
      <c r="H810" s="161">
        <v>5</v>
      </c>
      <c r="I810" s="160" t="s">
        <v>3365</v>
      </c>
      <c r="J810" s="160">
        <v>1</v>
      </c>
      <c r="K810" s="161">
        <v>2021</v>
      </c>
      <c r="L810" s="169" t="s">
        <v>2187</v>
      </c>
      <c r="M810" s="169" t="s">
        <v>3128</v>
      </c>
      <c r="N810" s="162" t="s">
        <v>667</v>
      </c>
      <c r="O810" s="160" t="s">
        <v>667</v>
      </c>
      <c r="P810" s="160" t="s">
        <v>675</v>
      </c>
      <c r="Q810" s="163" t="s">
        <v>667</v>
      </c>
      <c r="R810" s="160">
        <v>5</v>
      </c>
      <c r="S810" s="169"/>
      <c r="T810" s="169"/>
      <c r="U810" s="160"/>
      <c r="V810" s="160"/>
      <c r="W810" s="160"/>
      <c r="X810" s="161">
        <v>0</v>
      </c>
      <c r="Y810" s="161">
        <v>0</v>
      </c>
      <c r="Z810" s="164" t="s">
        <v>2698</v>
      </c>
      <c r="AA810" s="165">
        <v>2021</v>
      </c>
      <c r="AB810" s="165">
        <v>9</v>
      </c>
      <c r="AC810" s="165">
        <v>15</v>
      </c>
      <c r="AD810" s="170" t="b">
        <f>IF(ISBLANK(GroupMember[[#This Row],[1. Identifiant interne d’exploitation agricole*]]),"",IF(ISERROR(MATCH(GroupMember[[#This Row],[1. Identifiant interne d’exploitation agricole*]],CertifiedCrop[1. Identifiant interne d’exploitation agricole*],0)),FALSE,TRUE))</f>
        <v>1</v>
      </c>
      <c r="AE810" s="170" t="b">
        <f>IF(ISBLANK(GroupMember[[#This Row],[1. Identifiant interne d’exploitation agricole*]]),"",IF(ISERROR(MATCH(GroupMember[[#This Row],[1. Identifiant interne d’exploitation agricole*]],FarmUnit[1. Identifiant interne d’exploitation agricole*],0)),FALSE,TRUE))</f>
        <v>1</v>
      </c>
      <c r="AF810" s="11" t="str">
        <f t="shared" si="48"/>
        <v>TOKPA  GBA LOHI</v>
      </c>
      <c r="AG810" s="171" t="str">
        <f t="shared" si="49"/>
        <v>15/9/2021</v>
      </c>
      <c r="AH810" s="59">
        <f t="shared" si="51"/>
        <v>1</v>
      </c>
      <c r="AI810" s="57">
        <f t="shared" si="50"/>
        <v>0</v>
      </c>
    </row>
    <row r="811" spans="1:35" ht="13.5" x14ac:dyDescent="0.25">
      <c r="A811" s="160" t="s">
        <v>3129</v>
      </c>
      <c r="B811" s="160" t="s">
        <v>667</v>
      </c>
      <c r="C811" s="160" t="s">
        <v>3129</v>
      </c>
      <c r="D811" s="160" t="s">
        <v>2696</v>
      </c>
      <c r="E811" s="160" t="s">
        <v>669</v>
      </c>
      <c r="F811" s="160" t="s">
        <v>670</v>
      </c>
      <c r="G811" s="160" t="s">
        <v>671</v>
      </c>
      <c r="H811" s="161">
        <v>6</v>
      </c>
      <c r="I811" s="160" t="s">
        <v>3365</v>
      </c>
      <c r="J811" s="160">
        <v>1</v>
      </c>
      <c r="K811" s="161">
        <v>2021</v>
      </c>
      <c r="L811" s="169" t="s">
        <v>856</v>
      </c>
      <c r="M811" s="169" t="s">
        <v>3130</v>
      </c>
      <c r="N811" s="162" t="s">
        <v>3131</v>
      </c>
      <c r="O811" s="160" t="s">
        <v>667</v>
      </c>
      <c r="P811" s="160" t="s">
        <v>675</v>
      </c>
      <c r="Q811" s="163">
        <v>29221</v>
      </c>
      <c r="R811" s="160">
        <v>4</v>
      </c>
      <c r="S811" s="169"/>
      <c r="T811" s="169"/>
      <c r="U811" s="160"/>
      <c r="V811" s="160"/>
      <c r="W811" s="160"/>
      <c r="X811" s="161">
        <v>0</v>
      </c>
      <c r="Y811" s="161">
        <v>0</v>
      </c>
      <c r="Z811" s="164" t="s">
        <v>2698</v>
      </c>
      <c r="AA811" s="165">
        <v>2021</v>
      </c>
      <c r="AB811" s="165">
        <v>9</v>
      </c>
      <c r="AC811" s="165">
        <v>10</v>
      </c>
      <c r="AD811" s="170" t="b">
        <f>IF(ISBLANK(GroupMember[[#This Row],[1. Identifiant interne d’exploitation agricole*]]),"",IF(ISERROR(MATCH(GroupMember[[#This Row],[1. Identifiant interne d’exploitation agricole*]],CertifiedCrop[1. Identifiant interne d’exploitation agricole*],0)),FALSE,TRUE))</f>
        <v>1</v>
      </c>
      <c r="AE811" s="170" t="b">
        <f>IF(ISBLANK(GroupMember[[#This Row],[1. Identifiant interne d’exploitation agricole*]]),"",IF(ISERROR(MATCH(GroupMember[[#This Row],[1. Identifiant interne d’exploitation agricole*]],FarmUnit[1. Identifiant interne d’exploitation agricole*],0)),FALSE,TRUE))</f>
        <v>1</v>
      </c>
      <c r="AF811" s="11" t="str">
        <f t="shared" si="48"/>
        <v>GBONGUE SIGUI RODRIGUE</v>
      </c>
      <c r="AG811" s="171" t="str">
        <f t="shared" si="49"/>
        <v>10/9/2021</v>
      </c>
      <c r="AH811" s="59">
        <f t="shared" si="51"/>
        <v>3</v>
      </c>
      <c r="AI811" s="57">
        <f t="shared" si="50"/>
        <v>0</v>
      </c>
    </row>
    <row r="812" spans="1:35" ht="13.5" x14ac:dyDescent="0.25">
      <c r="A812" s="160" t="s">
        <v>3132</v>
      </c>
      <c r="B812" s="160" t="s">
        <v>667</v>
      </c>
      <c r="C812" s="160" t="s">
        <v>3132</v>
      </c>
      <c r="D812" s="160" t="s">
        <v>2696</v>
      </c>
      <c r="E812" s="160" t="s">
        <v>669</v>
      </c>
      <c r="F812" s="160" t="s">
        <v>670</v>
      </c>
      <c r="G812" s="160" t="s">
        <v>671</v>
      </c>
      <c r="H812" s="161">
        <v>7</v>
      </c>
      <c r="I812" s="160" t="s">
        <v>3365</v>
      </c>
      <c r="J812" s="160">
        <v>1</v>
      </c>
      <c r="K812" s="161">
        <v>2021</v>
      </c>
      <c r="L812" s="169" t="s">
        <v>845</v>
      </c>
      <c r="M812" s="169" t="s">
        <v>724</v>
      </c>
      <c r="N812" s="162" t="s">
        <v>667</v>
      </c>
      <c r="O812" s="160" t="s">
        <v>667</v>
      </c>
      <c r="P812" s="160" t="s">
        <v>675</v>
      </c>
      <c r="Q812" s="163">
        <v>25600</v>
      </c>
      <c r="R812" s="160">
        <v>3</v>
      </c>
      <c r="S812" s="169"/>
      <c r="T812" s="169"/>
      <c r="U812" s="160"/>
      <c r="V812" s="160"/>
      <c r="W812" s="160"/>
      <c r="X812" s="161">
        <v>0</v>
      </c>
      <c r="Y812" s="161">
        <v>0</v>
      </c>
      <c r="Z812" s="164" t="s">
        <v>2698</v>
      </c>
      <c r="AA812" s="165">
        <v>2021</v>
      </c>
      <c r="AB812" s="165">
        <v>9</v>
      </c>
      <c r="AC812" s="165">
        <v>11</v>
      </c>
      <c r="AD812" s="170" t="b">
        <f>IF(ISBLANK(GroupMember[[#This Row],[1. Identifiant interne d’exploitation agricole*]]),"",IF(ISERROR(MATCH(GroupMember[[#This Row],[1. Identifiant interne d’exploitation agricole*]],CertifiedCrop[1. Identifiant interne d’exploitation agricole*],0)),FALSE,TRUE))</f>
        <v>1</v>
      </c>
      <c r="AE812" s="170" t="b">
        <f>IF(ISBLANK(GroupMember[[#This Row],[1. Identifiant interne d’exploitation agricole*]]),"",IF(ISERROR(MATCH(GroupMember[[#This Row],[1. Identifiant interne d’exploitation agricole*]],FarmUnit[1. Identifiant interne d’exploitation agricole*],0)),FALSE,TRUE))</f>
        <v>1</v>
      </c>
      <c r="AF812" s="11" t="str">
        <f t="shared" si="48"/>
        <v>TIA  BLAISE</v>
      </c>
      <c r="AG812" s="171" t="str">
        <f t="shared" si="49"/>
        <v>11/9/2021</v>
      </c>
      <c r="AH812" s="59">
        <f t="shared" si="51"/>
        <v>3</v>
      </c>
      <c r="AI812" s="57">
        <f t="shared" si="50"/>
        <v>0</v>
      </c>
    </row>
    <row r="813" spans="1:35" ht="13.5" x14ac:dyDescent="0.25">
      <c r="A813" s="160" t="s">
        <v>3133</v>
      </c>
      <c r="B813" s="160" t="s">
        <v>667</v>
      </c>
      <c r="C813" s="160" t="s">
        <v>3133</v>
      </c>
      <c r="D813" s="160" t="s">
        <v>2696</v>
      </c>
      <c r="E813" s="160" t="s">
        <v>669</v>
      </c>
      <c r="F813" s="160" t="s">
        <v>670</v>
      </c>
      <c r="G813" s="160" t="s">
        <v>671</v>
      </c>
      <c r="H813" s="161">
        <v>6</v>
      </c>
      <c r="I813" s="160" t="s">
        <v>3365</v>
      </c>
      <c r="J813" s="160">
        <v>1</v>
      </c>
      <c r="K813" s="161">
        <v>2021</v>
      </c>
      <c r="L813" s="169" t="s">
        <v>3134</v>
      </c>
      <c r="M813" s="169" t="s">
        <v>3135</v>
      </c>
      <c r="N813" s="162" t="s">
        <v>667</v>
      </c>
      <c r="O813" s="160" t="s">
        <v>667</v>
      </c>
      <c r="P813" s="160" t="s">
        <v>675</v>
      </c>
      <c r="Q813" s="163" t="s">
        <v>667</v>
      </c>
      <c r="R813" s="160">
        <v>4</v>
      </c>
      <c r="S813" s="169"/>
      <c r="T813" s="169"/>
      <c r="U813" s="160"/>
      <c r="V813" s="160"/>
      <c r="W813" s="160"/>
      <c r="X813" s="161">
        <v>0</v>
      </c>
      <c r="Y813" s="161">
        <v>0</v>
      </c>
      <c r="Z813" s="164" t="s">
        <v>2698</v>
      </c>
      <c r="AA813" s="165">
        <v>2021</v>
      </c>
      <c r="AB813" s="165">
        <v>9</v>
      </c>
      <c r="AC813" s="165">
        <v>10</v>
      </c>
      <c r="AD813" s="170" t="b">
        <f>IF(ISBLANK(GroupMember[[#This Row],[1. Identifiant interne d’exploitation agricole*]]),"",IF(ISERROR(MATCH(GroupMember[[#This Row],[1. Identifiant interne d’exploitation agricole*]],CertifiedCrop[1. Identifiant interne d’exploitation agricole*],0)),FALSE,TRUE))</f>
        <v>1</v>
      </c>
      <c r="AE813" s="170" t="b">
        <f>IF(ISBLANK(GroupMember[[#This Row],[1. Identifiant interne d’exploitation agricole*]]),"",IF(ISERROR(MATCH(GroupMember[[#This Row],[1. Identifiant interne d’exploitation agricole*]],FarmUnit[1. Identifiant interne d’exploitation agricole*],0)),FALSE,TRUE))</f>
        <v>1</v>
      </c>
      <c r="AF813" s="11" t="str">
        <f t="shared" si="48"/>
        <v>TIADE  MAXIME</v>
      </c>
      <c r="AG813" s="171" t="str">
        <f t="shared" si="49"/>
        <v>10/9/2021</v>
      </c>
      <c r="AH813" s="59">
        <f t="shared" si="51"/>
        <v>3</v>
      </c>
      <c r="AI813" s="57">
        <f t="shared" si="50"/>
        <v>0</v>
      </c>
    </row>
    <row r="814" spans="1:35" ht="13.5" x14ac:dyDescent="0.25">
      <c r="A814" s="160" t="s">
        <v>3136</v>
      </c>
      <c r="B814" s="160" t="s">
        <v>667</v>
      </c>
      <c r="C814" s="160" t="s">
        <v>3136</v>
      </c>
      <c r="D814" s="160" t="s">
        <v>2696</v>
      </c>
      <c r="E814" s="160" t="s">
        <v>669</v>
      </c>
      <c r="F814" s="160" t="s">
        <v>670</v>
      </c>
      <c r="G814" s="160" t="s">
        <v>671</v>
      </c>
      <c r="H814" s="161">
        <v>7</v>
      </c>
      <c r="I814" s="160" t="s">
        <v>3365</v>
      </c>
      <c r="J814" s="160">
        <v>1</v>
      </c>
      <c r="K814" s="161">
        <v>2021</v>
      </c>
      <c r="L814" s="169" t="s">
        <v>790</v>
      </c>
      <c r="M814" s="169" t="s">
        <v>3137</v>
      </c>
      <c r="N814" s="162" t="s">
        <v>667</v>
      </c>
      <c r="O814" s="160" t="s">
        <v>667</v>
      </c>
      <c r="P814" s="160" t="s">
        <v>675</v>
      </c>
      <c r="Q814" s="163">
        <v>29474</v>
      </c>
      <c r="R814" s="160">
        <v>3</v>
      </c>
      <c r="S814" s="169"/>
      <c r="T814" s="169"/>
      <c r="U814" s="160"/>
      <c r="V814" s="160"/>
      <c r="W814" s="160"/>
      <c r="X814" s="161">
        <v>0</v>
      </c>
      <c r="Y814" s="161">
        <v>0</v>
      </c>
      <c r="Z814" s="164" t="s">
        <v>2698</v>
      </c>
      <c r="AA814" s="165">
        <v>2021</v>
      </c>
      <c r="AB814" s="165">
        <v>9</v>
      </c>
      <c r="AC814" s="165">
        <v>6</v>
      </c>
      <c r="AD814" s="170" t="b">
        <f>IF(ISBLANK(GroupMember[[#This Row],[1. Identifiant interne d’exploitation agricole*]]),"",IF(ISERROR(MATCH(GroupMember[[#This Row],[1. Identifiant interne d’exploitation agricole*]],CertifiedCrop[1. Identifiant interne d’exploitation agricole*],0)),FALSE,TRUE))</f>
        <v>1</v>
      </c>
      <c r="AE814" s="170" t="b">
        <f>IF(ISBLANK(GroupMember[[#This Row],[1. Identifiant interne d’exploitation agricole*]]),"",IF(ISERROR(MATCH(GroupMember[[#This Row],[1. Identifiant interne d’exploitation agricole*]],FarmUnit[1. Identifiant interne d’exploitation agricole*],0)),FALSE,TRUE))</f>
        <v>1</v>
      </c>
      <c r="AF814" s="11" t="str">
        <f t="shared" si="48"/>
        <v>LOUA YAKE</v>
      </c>
      <c r="AG814" s="171" t="str">
        <f t="shared" si="49"/>
        <v>6/9/2021</v>
      </c>
      <c r="AH814" s="59">
        <f t="shared" si="51"/>
        <v>5</v>
      </c>
      <c r="AI814" s="57">
        <f t="shared" si="50"/>
        <v>0</v>
      </c>
    </row>
    <row r="815" spans="1:35" ht="13.5" x14ac:dyDescent="0.25">
      <c r="A815" s="160" t="s">
        <v>3138</v>
      </c>
      <c r="B815" s="160" t="s">
        <v>667</v>
      </c>
      <c r="C815" s="160" t="s">
        <v>3138</v>
      </c>
      <c r="D815" s="160" t="s">
        <v>2696</v>
      </c>
      <c r="E815" s="160" t="s">
        <v>669</v>
      </c>
      <c r="F815" s="160" t="s">
        <v>670</v>
      </c>
      <c r="G815" s="160" t="s">
        <v>671</v>
      </c>
      <c r="H815" s="161">
        <v>7</v>
      </c>
      <c r="I815" s="160" t="s">
        <v>3365</v>
      </c>
      <c r="J815" s="160">
        <v>1</v>
      </c>
      <c r="K815" s="161">
        <v>2021</v>
      </c>
      <c r="L815" s="169" t="s">
        <v>3139</v>
      </c>
      <c r="M815" s="169" t="s">
        <v>2079</v>
      </c>
      <c r="N815" s="162" t="s">
        <v>3140</v>
      </c>
      <c r="O815" s="160" t="s">
        <v>667</v>
      </c>
      <c r="P815" s="160" t="s">
        <v>675</v>
      </c>
      <c r="Q815" s="163">
        <v>22007</v>
      </c>
      <c r="R815" s="160">
        <v>5</v>
      </c>
      <c r="S815" s="169"/>
      <c r="T815" s="169"/>
      <c r="U815" s="160"/>
      <c r="V815" s="160"/>
      <c r="W815" s="160"/>
      <c r="X815" s="161">
        <v>0</v>
      </c>
      <c r="Y815" s="161">
        <v>0</v>
      </c>
      <c r="Z815" s="164" t="s">
        <v>2698</v>
      </c>
      <c r="AA815" s="165">
        <v>2021</v>
      </c>
      <c r="AB815" s="165">
        <v>9</v>
      </c>
      <c r="AC815" s="165">
        <v>5</v>
      </c>
      <c r="AD815" s="170" t="b">
        <f>IF(ISBLANK(GroupMember[[#This Row],[1. Identifiant interne d’exploitation agricole*]]),"",IF(ISERROR(MATCH(GroupMember[[#This Row],[1. Identifiant interne d’exploitation agricole*]],CertifiedCrop[1. Identifiant interne d’exploitation agricole*],0)),FALSE,TRUE))</f>
        <v>1</v>
      </c>
      <c r="AE815" s="170" t="b">
        <f>IF(ISBLANK(GroupMember[[#This Row],[1. Identifiant interne d’exploitation agricole*]]),"",IF(ISERROR(MATCH(GroupMember[[#This Row],[1. Identifiant interne d’exploitation agricole*]],FarmUnit[1. Identifiant interne d’exploitation agricole*],0)),FALSE,TRUE))</f>
        <v>1</v>
      </c>
      <c r="AF815" s="11" t="str">
        <f t="shared" si="48"/>
        <v>MABORE ZAKARIA</v>
      </c>
      <c r="AG815" s="171" t="str">
        <f t="shared" si="49"/>
        <v>5/9/2021</v>
      </c>
      <c r="AH815" s="59">
        <f t="shared" si="51"/>
        <v>5</v>
      </c>
      <c r="AI815" s="57">
        <f t="shared" si="50"/>
        <v>0</v>
      </c>
    </row>
    <row r="816" spans="1:35" ht="13.5" x14ac:dyDescent="0.25">
      <c r="A816" s="160" t="s">
        <v>3141</v>
      </c>
      <c r="B816" s="160" t="s">
        <v>667</v>
      </c>
      <c r="C816" s="160" t="s">
        <v>3141</v>
      </c>
      <c r="D816" s="160" t="s">
        <v>2696</v>
      </c>
      <c r="E816" s="160" t="s">
        <v>669</v>
      </c>
      <c r="F816" s="160" t="s">
        <v>670</v>
      </c>
      <c r="G816" s="160" t="s">
        <v>671</v>
      </c>
      <c r="H816" s="161">
        <v>4</v>
      </c>
      <c r="I816" s="160" t="s">
        <v>3365</v>
      </c>
      <c r="J816" s="160">
        <v>1</v>
      </c>
      <c r="K816" s="161">
        <v>2021</v>
      </c>
      <c r="L816" s="169" t="s">
        <v>2088</v>
      </c>
      <c r="M816" s="169" t="s">
        <v>937</v>
      </c>
      <c r="N816" s="162" t="s">
        <v>667</v>
      </c>
      <c r="O816" s="160" t="s">
        <v>667</v>
      </c>
      <c r="P816" s="160" t="s">
        <v>675</v>
      </c>
      <c r="Q816" s="163">
        <v>29221</v>
      </c>
      <c r="R816" s="160">
        <v>2</v>
      </c>
      <c r="S816" s="169"/>
      <c r="T816" s="169"/>
      <c r="U816" s="160"/>
      <c r="V816" s="160"/>
      <c r="W816" s="160"/>
      <c r="X816" s="161">
        <v>0</v>
      </c>
      <c r="Y816" s="161">
        <v>0</v>
      </c>
      <c r="Z816" s="164" t="s">
        <v>2698</v>
      </c>
      <c r="AA816" s="165">
        <v>2021</v>
      </c>
      <c r="AB816" s="165">
        <v>9</v>
      </c>
      <c r="AC816" s="165">
        <v>5</v>
      </c>
      <c r="AD816" s="170" t="b">
        <f>IF(ISBLANK(GroupMember[[#This Row],[1. Identifiant interne d’exploitation agricole*]]),"",IF(ISERROR(MATCH(GroupMember[[#This Row],[1. Identifiant interne d’exploitation agricole*]],CertifiedCrop[1. Identifiant interne d’exploitation agricole*],0)),FALSE,TRUE))</f>
        <v>1</v>
      </c>
      <c r="AE816" s="170" t="b">
        <f>IF(ISBLANK(GroupMember[[#This Row],[1. Identifiant interne d’exploitation agricole*]]),"",IF(ISERROR(MATCH(GroupMember[[#This Row],[1. Identifiant interne d’exploitation agricole*]],FarmUnit[1. Identifiant interne d’exploitation agricole*],0)),FALSE,TRUE))</f>
        <v>1</v>
      </c>
      <c r="AF816" s="11" t="str">
        <f t="shared" si="48"/>
        <v>DAN KESSE</v>
      </c>
      <c r="AG816" s="171" t="str">
        <f t="shared" si="49"/>
        <v>5/9/2021</v>
      </c>
      <c r="AH816" s="59">
        <f t="shared" si="51"/>
        <v>5</v>
      </c>
      <c r="AI816" s="57">
        <f t="shared" si="50"/>
        <v>0</v>
      </c>
    </row>
    <row r="817" spans="1:35" ht="13.5" x14ac:dyDescent="0.25">
      <c r="A817" s="160" t="s">
        <v>3142</v>
      </c>
      <c r="B817" s="160" t="s">
        <v>667</v>
      </c>
      <c r="C817" s="160" t="s">
        <v>3142</v>
      </c>
      <c r="D817" s="160" t="s">
        <v>2696</v>
      </c>
      <c r="E817" s="160" t="s">
        <v>669</v>
      </c>
      <c r="F817" s="160" t="s">
        <v>670</v>
      </c>
      <c r="G817" s="160" t="s">
        <v>671</v>
      </c>
      <c r="H817" s="161">
        <v>4</v>
      </c>
      <c r="I817" s="160" t="s">
        <v>3365</v>
      </c>
      <c r="J817" s="160">
        <v>1</v>
      </c>
      <c r="K817" s="161">
        <v>2021</v>
      </c>
      <c r="L817" s="169" t="s">
        <v>3143</v>
      </c>
      <c r="M817" s="169" t="s">
        <v>3144</v>
      </c>
      <c r="N817" s="162"/>
      <c r="O817" s="160" t="s">
        <v>667</v>
      </c>
      <c r="P817" s="160" t="s">
        <v>675</v>
      </c>
      <c r="Q817" s="163" t="s">
        <v>667</v>
      </c>
      <c r="R817" s="160">
        <v>10</v>
      </c>
      <c r="S817" s="169"/>
      <c r="T817" s="169"/>
      <c r="U817" s="160"/>
      <c r="V817" s="160"/>
      <c r="W817" s="160"/>
      <c r="X817" s="161">
        <v>0</v>
      </c>
      <c r="Y817" s="161">
        <v>0</v>
      </c>
      <c r="Z817" s="164" t="s">
        <v>2698</v>
      </c>
      <c r="AA817" s="165">
        <v>2021</v>
      </c>
      <c r="AB817" s="165">
        <v>9</v>
      </c>
      <c r="AC817" s="165">
        <v>5</v>
      </c>
      <c r="AD817" s="170" t="b">
        <f>IF(ISBLANK(GroupMember[[#This Row],[1. Identifiant interne d’exploitation agricole*]]),"",IF(ISERROR(MATCH(GroupMember[[#This Row],[1. Identifiant interne d’exploitation agricole*]],CertifiedCrop[1. Identifiant interne d’exploitation agricole*],0)),FALSE,TRUE))</f>
        <v>1</v>
      </c>
      <c r="AE817" s="170" t="b">
        <f>IF(ISBLANK(GroupMember[[#This Row],[1. Identifiant interne d’exploitation agricole*]]),"",IF(ISERROR(MATCH(GroupMember[[#This Row],[1. Identifiant interne d’exploitation agricole*]],FarmUnit[1. Identifiant interne d’exploitation agricole*],0)),FALSE,TRUE))</f>
        <v>1</v>
      </c>
      <c r="AF817" s="11" t="str">
        <f t="shared" si="48"/>
        <v>BIAN INNOCENT</v>
      </c>
      <c r="AG817" s="171" t="str">
        <f t="shared" si="49"/>
        <v>5/9/2021</v>
      </c>
      <c r="AH817" s="59">
        <f t="shared" si="51"/>
        <v>5</v>
      </c>
      <c r="AI817" s="57">
        <f t="shared" si="50"/>
        <v>0</v>
      </c>
    </row>
    <row r="818" spans="1:35" ht="13.5" x14ac:dyDescent="0.25">
      <c r="A818" s="160" t="s">
        <v>3146</v>
      </c>
      <c r="B818" s="160" t="s">
        <v>667</v>
      </c>
      <c r="C818" s="160" t="s">
        <v>3146</v>
      </c>
      <c r="D818" s="160" t="s">
        <v>2696</v>
      </c>
      <c r="E818" s="160" t="s">
        <v>669</v>
      </c>
      <c r="F818" s="160" t="s">
        <v>670</v>
      </c>
      <c r="G818" s="160" t="s">
        <v>671</v>
      </c>
      <c r="H818" s="161">
        <v>5</v>
      </c>
      <c r="I818" s="160" t="s">
        <v>3365</v>
      </c>
      <c r="J818" s="160">
        <v>1</v>
      </c>
      <c r="K818" s="161">
        <v>2021</v>
      </c>
      <c r="L818" s="169" t="s">
        <v>689</v>
      </c>
      <c r="M818" s="169" t="s">
        <v>3147</v>
      </c>
      <c r="N818" s="162" t="s">
        <v>667</v>
      </c>
      <c r="O818" s="160" t="s">
        <v>667</v>
      </c>
      <c r="P818" s="160" t="s">
        <v>675</v>
      </c>
      <c r="Q818" s="163">
        <v>21916</v>
      </c>
      <c r="R818" s="160">
        <v>4</v>
      </c>
      <c r="S818" s="169"/>
      <c r="T818" s="169"/>
      <c r="U818" s="160"/>
      <c r="V818" s="160"/>
      <c r="W818" s="160"/>
      <c r="X818" s="161">
        <v>0</v>
      </c>
      <c r="Y818" s="161">
        <v>0</v>
      </c>
      <c r="Z818" s="164" t="s">
        <v>2698</v>
      </c>
      <c r="AA818" s="165">
        <v>2021</v>
      </c>
      <c r="AB818" s="165">
        <v>9</v>
      </c>
      <c r="AC818" s="165">
        <v>7</v>
      </c>
      <c r="AD818" s="170" t="b">
        <f>IF(ISBLANK(GroupMember[[#This Row],[1. Identifiant interne d’exploitation agricole*]]),"",IF(ISERROR(MATCH(GroupMember[[#This Row],[1. Identifiant interne d’exploitation agricole*]],CertifiedCrop[1. Identifiant interne d’exploitation agricole*],0)),FALSE,TRUE))</f>
        <v>1</v>
      </c>
      <c r="AE818" s="170" t="b">
        <f>IF(ISBLANK(GroupMember[[#This Row],[1. Identifiant interne d’exploitation agricole*]]),"",IF(ISERROR(MATCH(GroupMember[[#This Row],[1. Identifiant interne d’exploitation agricole*]],FarmUnit[1. Identifiant interne d’exploitation agricole*],0)),FALSE,TRUE))</f>
        <v>1</v>
      </c>
      <c r="AF818" s="11" t="str">
        <f t="shared" si="48"/>
        <v>DIOMANDE  GBE ROBERT</v>
      </c>
      <c r="AG818" s="171" t="str">
        <f t="shared" si="49"/>
        <v>7/9/2021</v>
      </c>
      <c r="AH818" s="59">
        <f t="shared" si="51"/>
        <v>3</v>
      </c>
      <c r="AI818" s="57">
        <f t="shared" si="50"/>
        <v>0</v>
      </c>
    </row>
    <row r="819" spans="1:35" ht="13.5" x14ac:dyDescent="0.25">
      <c r="A819" s="160" t="s">
        <v>3148</v>
      </c>
      <c r="B819" s="160" t="s">
        <v>667</v>
      </c>
      <c r="C819" s="160" t="s">
        <v>3148</v>
      </c>
      <c r="D819" s="160" t="s">
        <v>2696</v>
      </c>
      <c r="E819" s="160" t="s">
        <v>669</v>
      </c>
      <c r="F819" s="160" t="s">
        <v>670</v>
      </c>
      <c r="G819" s="160" t="s">
        <v>671</v>
      </c>
      <c r="H819" s="161">
        <v>8</v>
      </c>
      <c r="I819" s="160" t="s">
        <v>3365</v>
      </c>
      <c r="J819" s="160">
        <v>1</v>
      </c>
      <c r="K819" s="161">
        <v>2021</v>
      </c>
      <c r="L819" s="169" t="s">
        <v>3149</v>
      </c>
      <c r="M819" s="169" t="s">
        <v>3150</v>
      </c>
      <c r="N819" s="162" t="s">
        <v>667</v>
      </c>
      <c r="O819" s="160" t="s">
        <v>667</v>
      </c>
      <c r="P819" s="160" t="s">
        <v>675</v>
      </c>
      <c r="Q819" s="163" t="s">
        <v>667</v>
      </c>
      <c r="R819" s="160">
        <v>3</v>
      </c>
      <c r="S819" s="169"/>
      <c r="T819" s="169"/>
      <c r="U819" s="160"/>
      <c r="V819" s="160"/>
      <c r="W819" s="160"/>
      <c r="X819" s="161">
        <v>0</v>
      </c>
      <c r="Y819" s="161">
        <v>0</v>
      </c>
      <c r="Z819" s="164" t="s">
        <v>2698</v>
      </c>
      <c r="AA819" s="165">
        <v>2021</v>
      </c>
      <c r="AB819" s="165">
        <v>9</v>
      </c>
      <c r="AC819" s="165">
        <v>7</v>
      </c>
      <c r="AD819" s="170" t="b">
        <f>IF(ISBLANK(GroupMember[[#This Row],[1. Identifiant interne d’exploitation agricole*]]),"",IF(ISERROR(MATCH(GroupMember[[#This Row],[1. Identifiant interne d’exploitation agricole*]],CertifiedCrop[1. Identifiant interne d’exploitation agricole*],0)),FALSE,TRUE))</f>
        <v>1</v>
      </c>
      <c r="AE819" s="170" t="b">
        <f>IF(ISBLANK(GroupMember[[#This Row],[1. Identifiant interne d’exploitation agricole*]]),"",IF(ISERROR(MATCH(GroupMember[[#This Row],[1. Identifiant interne d’exploitation agricole*]],FarmUnit[1. Identifiant interne d’exploitation agricole*],0)),FALSE,TRUE))</f>
        <v>1</v>
      </c>
      <c r="AF819" s="11" t="str">
        <f t="shared" ref="AF819:AF882" si="52">IFERROR(CONCATENATE(L819," ",M819),"")</f>
        <v>WAHOU MONSIA SAMUEL</v>
      </c>
      <c r="AG819" s="171" t="str">
        <f t="shared" ref="AG819:AG882" si="53">CONCATENATE(AC819,"/",AB819,"/",AA819)</f>
        <v>7/9/2021</v>
      </c>
      <c r="AH819" s="59">
        <f t="shared" si="51"/>
        <v>3</v>
      </c>
      <c r="AI819" s="57">
        <f t="shared" ref="AI819:AI882" si="54">IF((X819+Y819/12)&lt;0,"",(X819+Y819/12))</f>
        <v>0</v>
      </c>
    </row>
    <row r="820" spans="1:35" ht="13.5" x14ac:dyDescent="0.25">
      <c r="A820" s="160" t="s">
        <v>3151</v>
      </c>
      <c r="B820" s="160" t="s">
        <v>667</v>
      </c>
      <c r="C820" s="160" t="s">
        <v>3151</v>
      </c>
      <c r="D820" s="160" t="s">
        <v>2696</v>
      </c>
      <c r="E820" s="160" t="s">
        <v>669</v>
      </c>
      <c r="F820" s="160" t="s">
        <v>670</v>
      </c>
      <c r="G820" s="160" t="s">
        <v>671</v>
      </c>
      <c r="H820" s="161">
        <v>6</v>
      </c>
      <c r="I820" s="160" t="s">
        <v>3365</v>
      </c>
      <c r="J820" s="160">
        <v>1</v>
      </c>
      <c r="K820" s="161">
        <v>2021</v>
      </c>
      <c r="L820" s="169" t="s">
        <v>3049</v>
      </c>
      <c r="M820" s="169" t="s">
        <v>1910</v>
      </c>
      <c r="N820" s="162" t="s">
        <v>667</v>
      </c>
      <c r="O820" s="160" t="s">
        <v>667</v>
      </c>
      <c r="P820" s="160" t="s">
        <v>675</v>
      </c>
      <c r="Q820" s="163" t="s">
        <v>667</v>
      </c>
      <c r="R820" s="160">
        <v>3</v>
      </c>
      <c r="S820" s="169"/>
      <c r="T820" s="169"/>
      <c r="U820" s="160"/>
      <c r="V820" s="160"/>
      <c r="W820" s="160"/>
      <c r="X820" s="161">
        <v>0</v>
      </c>
      <c r="Y820" s="161">
        <v>0</v>
      </c>
      <c r="Z820" s="164" t="s">
        <v>2698</v>
      </c>
      <c r="AA820" s="165">
        <v>2021</v>
      </c>
      <c r="AB820" s="165">
        <v>9</v>
      </c>
      <c r="AC820" s="165">
        <v>7</v>
      </c>
      <c r="AD820" s="170" t="b">
        <f>IF(ISBLANK(GroupMember[[#This Row],[1. Identifiant interne d’exploitation agricole*]]),"",IF(ISERROR(MATCH(GroupMember[[#This Row],[1. Identifiant interne d’exploitation agricole*]],CertifiedCrop[1. Identifiant interne d’exploitation agricole*],0)),FALSE,TRUE))</f>
        <v>1</v>
      </c>
      <c r="AE820" s="170" t="b">
        <f>IF(ISBLANK(GroupMember[[#This Row],[1. Identifiant interne d’exploitation agricole*]]),"",IF(ISERROR(MATCH(GroupMember[[#This Row],[1. Identifiant interne d’exploitation agricole*]],FarmUnit[1. Identifiant interne d’exploitation agricole*],0)),FALSE,TRUE))</f>
        <v>1</v>
      </c>
      <c r="AF820" s="11" t="str">
        <f t="shared" si="52"/>
        <v>GBALIGBA ANTOINE</v>
      </c>
      <c r="AG820" s="171" t="str">
        <f t="shared" si="53"/>
        <v>7/9/2021</v>
      </c>
      <c r="AH820" s="59">
        <f t="shared" si="51"/>
        <v>3</v>
      </c>
      <c r="AI820" s="57">
        <f t="shared" si="54"/>
        <v>0</v>
      </c>
    </row>
    <row r="821" spans="1:35" ht="13.5" x14ac:dyDescent="0.25">
      <c r="A821" s="160" t="s">
        <v>3152</v>
      </c>
      <c r="B821" s="160" t="s">
        <v>667</v>
      </c>
      <c r="C821" s="160" t="s">
        <v>3152</v>
      </c>
      <c r="D821" s="160" t="s">
        <v>2696</v>
      </c>
      <c r="E821" s="160" t="s">
        <v>669</v>
      </c>
      <c r="F821" s="160" t="s">
        <v>670</v>
      </c>
      <c r="G821" s="160" t="s">
        <v>671</v>
      </c>
      <c r="H821" s="161">
        <v>6</v>
      </c>
      <c r="I821" s="160" t="s">
        <v>3365</v>
      </c>
      <c r="J821" s="160">
        <v>1</v>
      </c>
      <c r="K821" s="161">
        <v>2021</v>
      </c>
      <c r="L821" s="169" t="s">
        <v>1095</v>
      </c>
      <c r="M821" s="169" t="s">
        <v>3153</v>
      </c>
      <c r="N821" s="162" t="s">
        <v>667</v>
      </c>
      <c r="O821" s="160" t="s">
        <v>667</v>
      </c>
      <c r="P821" s="160" t="s">
        <v>675</v>
      </c>
      <c r="Q821" s="163" t="s">
        <v>667</v>
      </c>
      <c r="R821" s="160">
        <v>10</v>
      </c>
      <c r="S821" s="169"/>
      <c r="T821" s="169"/>
      <c r="U821" s="160"/>
      <c r="V821" s="160"/>
      <c r="W821" s="160"/>
      <c r="X821" s="161">
        <v>0</v>
      </c>
      <c r="Y821" s="161">
        <v>0</v>
      </c>
      <c r="Z821" s="164" t="s">
        <v>2698</v>
      </c>
      <c r="AA821" s="165">
        <v>2021</v>
      </c>
      <c r="AB821" s="165">
        <v>9</v>
      </c>
      <c r="AC821" s="165">
        <v>8</v>
      </c>
      <c r="AD821" s="170" t="b">
        <f>IF(ISBLANK(GroupMember[[#This Row],[1. Identifiant interne d’exploitation agricole*]]),"",IF(ISERROR(MATCH(GroupMember[[#This Row],[1. Identifiant interne d’exploitation agricole*]],CertifiedCrop[1. Identifiant interne d’exploitation agricole*],0)),FALSE,TRUE))</f>
        <v>1</v>
      </c>
      <c r="AE821" s="170" t="b">
        <f>IF(ISBLANK(GroupMember[[#This Row],[1. Identifiant interne d’exploitation agricole*]]),"",IF(ISERROR(MATCH(GroupMember[[#This Row],[1. Identifiant interne d’exploitation agricole*]],FarmUnit[1. Identifiant interne d’exploitation agricole*],0)),FALSE,TRUE))</f>
        <v>1</v>
      </c>
      <c r="AF821" s="11" t="str">
        <f t="shared" si="52"/>
        <v>DELY SIAMAGBEU</v>
      </c>
      <c r="AG821" s="171" t="str">
        <f t="shared" si="53"/>
        <v>8/9/2021</v>
      </c>
      <c r="AH821" s="59">
        <f t="shared" si="51"/>
        <v>4</v>
      </c>
      <c r="AI821" s="57">
        <f t="shared" si="54"/>
        <v>0</v>
      </c>
    </row>
    <row r="822" spans="1:35" ht="13.5" x14ac:dyDescent="0.25">
      <c r="A822" s="160" t="s">
        <v>3154</v>
      </c>
      <c r="B822" s="160" t="s">
        <v>667</v>
      </c>
      <c r="C822" s="160" t="s">
        <v>3154</v>
      </c>
      <c r="D822" s="160" t="s">
        <v>2696</v>
      </c>
      <c r="E822" s="160" t="s">
        <v>669</v>
      </c>
      <c r="F822" s="160" t="s">
        <v>670</v>
      </c>
      <c r="G822" s="160" t="s">
        <v>671</v>
      </c>
      <c r="H822" s="161">
        <v>8</v>
      </c>
      <c r="I822" s="160" t="s">
        <v>3365</v>
      </c>
      <c r="J822" s="160">
        <v>1</v>
      </c>
      <c r="K822" s="161">
        <v>2021</v>
      </c>
      <c r="L822" s="169" t="s">
        <v>3155</v>
      </c>
      <c r="M822" s="169" t="s">
        <v>3156</v>
      </c>
      <c r="N822" s="162"/>
      <c r="O822" s="160" t="s">
        <v>667</v>
      </c>
      <c r="P822" s="160" t="s">
        <v>675</v>
      </c>
      <c r="Q822" s="163">
        <v>28585</v>
      </c>
      <c r="R822" s="160">
        <v>6</v>
      </c>
      <c r="S822" s="169"/>
      <c r="T822" s="169"/>
      <c r="U822" s="160"/>
      <c r="V822" s="160"/>
      <c r="W822" s="160"/>
      <c r="X822" s="161">
        <v>0</v>
      </c>
      <c r="Y822" s="161">
        <v>0</v>
      </c>
      <c r="Z822" s="164" t="s">
        <v>2698</v>
      </c>
      <c r="AA822" s="165">
        <v>2021</v>
      </c>
      <c r="AB822" s="165">
        <v>9</v>
      </c>
      <c r="AC822" s="165">
        <v>10</v>
      </c>
      <c r="AD822" s="170" t="b">
        <f>IF(ISBLANK(GroupMember[[#This Row],[1. Identifiant interne d’exploitation agricole*]]),"",IF(ISERROR(MATCH(GroupMember[[#This Row],[1. Identifiant interne d’exploitation agricole*]],CertifiedCrop[1. Identifiant interne d’exploitation agricole*],0)),FALSE,TRUE))</f>
        <v>1</v>
      </c>
      <c r="AE822" s="170" t="b">
        <f>IF(ISBLANK(GroupMember[[#This Row],[1. Identifiant interne d’exploitation agricole*]]),"",IF(ISERROR(MATCH(GroupMember[[#This Row],[1. Identifiant interne d’exploitation agricole*]],FarmUnit[1. Identifiant interne d’exploitation agricole*],0)),FALSE,TRUE))</f>
        <v>1</v>
      </c>
      <c r="AF822" s="11" t="str">
        <f t="shared" si="52"/>
        <v>GOKPA ETICE</v>
      </c>
      <c r="AG822" s="171" t="str">
        <f t="shared" si="53"/>
        <v>10/9/2021</v>
      </c>
      <c r="AH822" s="59">
        <f t="shared" si="51"/>
        <v>3</v>
      </c>
      <c r="AI822" s="57">
        <f t="shared" si="54"/>
        <v>0</v>
      </c>
    </row>
    <row r="823" spans="1:35" ht="13.5" x14ac:dyDescent="0.25">
      <c r="A823" s="160" t="s">
        <v>3158</v>
      </c>
      <c r="B823" s="160" t="s">
        <v>667</v>
      </c>
      <c r="C823" s="160" t="s">
        <v>3158</v>
      </c>
      <c r="D823" s="160" t="s">
        <v>2696</v>
      </c>
      <c r="E823" s="160" t="s">
        <v>669</v>
      </c>
      <c r="F823" s="160" t="s">
        <v>670</v>
      </c>
      <c r="G823" s="160" t="s">
        <v>671</v>
      </c>
      <c r="H823" s="161">
        <v>6</v>
      </c>
      <c r="I823" s="160" t="s">
        <v>3365</v>
      </c>
      <c r="J823" s="160">
        <v>1</v>
      </c>
      <c r="K823" s="161">
        <v>2021</v>
      </c>
      <c r="L823" s="169" t="s">
        <v>3011</v>
      </c>
      <c r="M823" s="169" t="s">
        <v>3159</v>
      </c>
      <c r="N823" s="162" t="s">
        <v>2900</v>
      </c>
      <c r="O823" s="160" t="s">
        <v>667</v>
      </c>
      <c r="P823" s="160" t="s">
        <v>675</v>
      </c>
      <c r="Q823" s="163">
        <v>26299</v>
      </c>
      <c r="R823" s="160">
        <v>6</v>
      </c>
      <c r="S823" s="169"/>
      <c r="T823" s="169"/>
      <c r="U823" s="160"/>
      <c r="V823" s="160"/>
      <c r="W823" s="160"/>
      <c r="X823" s="161">
        <v>0</v>
      </c>
      <c r="Y823" s="161">
        <v>0</v>
      </c>
      <c r="Z823" s="164" t="s">
        <v>2698</v>
      </c>
      <c r="AA823" s="165">
        <v>2021</v>
      </c>
      <c r="AB823" s="165">
        <v>9</v>
      </c>
      <c r="AC823" s="165">
        <v>14</v>
      </c>
      <c r="AD823" s="170" t="b">
        <f>IF(ISBLANK(GroupMember[[#This Row],[1. Identifiant interne d’exploitation agricole*]]),"",IF(ISERROR(MATCH(GroupMember[[#This Row],[1. Identifiant interne d’exploitation agricole*]],CertifiedCrop[1. Identifiant interne d’exploitation agricole*],0)),FALSE,TRUE))</f>
        <v>1</v>
      </c>
      <c r="AE823" s="170" t="b">
        <f>IF(ISBLANK(GroupMember[[#This Row],[1. Identifiant interne d’exploitation agricole*]]),"",IF(ISERROR(MATCH(GroupMember[[#This Row],[1. Identifiant interne d’exploitation agricole*]],FarmUnit[1. Identifiant interne d’exploitation agricole*],0)),FALSE,TRUE))</f>
        <v>1</v>
      </c>
      <c r="AF823" s="11" t="str">
        <f t="shared" si="52"/>
        <v>ZINGBE  GUELA MARCEL</v>
      </c>
      <c r="AG823" s="171" t="str">
        <f t="shared" si="53"/>
        <v>14/9/2021</v>
      </c>
      <c r="AH823" s="59">
        <f t="shared" si="51"/>
        <v>2</v>
      </c>
      <c r="AI823" s="57">
        <f t="shared" si="54"/>
        <v>0</v>
      </c>
    </row>
    <row r="824" spans="1:35" ht="13.5" x14ac:dyDescent="0.25">
      <c r="A824" s="160" t="s">
        <v>3160</v>
      </c>
      <c r="B824" s="160" t="s">
        <v>667</v>
      </c>
      <c r="C824" s="160" t="s">
        <v>3160</v>
      </c>
      <c r="D824" s="160" t="s">
        <v>2696</v>
      </c>
      <c r="E824" s="160" t="s">
        <v>669</v>
      </c>
      <c r="F824" s="160" t="s">
        <v>670</v>
      </c>
      <c r="G824" s="160" t="s">
        <v>671</v>
      </c>
      <c r="H824" s="161">
        <v>7</v>
      </c>
      <c r="I824" s="160" t="s">
        <v>3365</v>
      </c>
      <c r="J824" s="160">
        <v>1</v>
      </c>
      <c r="K824" s="161">
        <v>2021</v>
      </c>
      <c r="L824" s="169" t="s">
        <v>2919</v>
      </c>
      <c r="M824" s="169" t="s">
        <v>1474</v>
      </c>
      <c r="N824" s="162" t="s">
        <v>667</v>
      </c>
      <c r="O824" s="160" t="s">
        <v>667</v>
      </c>
      <c r="P824" s="160" t="s">
        <v>675</v>
      </c>
      <c r="Q824" s="163" t="s">
        <v>667</v>
      </c>
      <c r="R824" s="160">
        <v>5</v>
      </c>
      <c r="S824" s="169"/>
      <c r="T824" s="169"/>
      <c r="U824" s="160"/>
      <c r="V824" s="160"/>
      <c r="W824" s="160"/>
      <c r="X824" s="161">
        <v>0</v>
      </c>
      <c r="Y824" s="161">
        <v>0</v>
      </c>
      <c r="Z824" s="164" t="s">
        <v>2698</v>
      </c>
      <c r="AA824" s="165">
        <v>2021</v>
      </c>
      <c r="AB824" s="165">
        <v>9</v>
      </c>
      <c r="AC824" s="165">
        <v>11</v>
      </c>
      <c r="AD824" s="170" t="b">
        <f>IF(ISBLANK(GroupMember[[#This Row],[1. Identifiant interne d’exploitation agricole*]]),"",IF(ISERROR(MATCH(GroupMember[[#This Row],[1. Identifiant interne d’exploitation agricole*]],CertifiedCrop[1. Identifiant interne d’exploitation agricole*],0)),FALSE,TRUE))</f>
        <v>1</v>
      </c>
      <c r="AE824" s="170" t="b">
        <f>IF(ISBLANK(GroupMember[[#This Row],[1. Identifiant interne d’exploitation agricole*]]),"",IF(ISERROR(MATCH(GroupMember[[#This Row],[1. Identifiant interne d’exploitation agricole*]],FarmUnit[1. Identifiant interne d’exploitation agricole*],0)),FALSE,TRUE))</f>
        <v>1</v>
      </c>
      <c r="AF824" s="11" t="str">
        <f t="shared" si="52"/>
        <v>GOMAN TOKPA</v>
      </c>
      <c r="AG824" s="171" t="str">
        <f t="shared" si="53"/>
        <v>11/9/2021</v>
      </c>
      <c r="AH824" s="59">
        <f t="shared" si="51"/>
        <v>3</v>
      </c>
      <c r="AI824" s="57">
        <f t="shared" si="54"/>
        <v>0</v>
      </c>
    </row>
    <row r="825" spans="1:35" ht="13.5" x14ac:dyDescent="0.25">
      <c r="A825" s="160" t="s">
        <v>3161</v>
      </c>
      <c r="B825" s="160" t="s">
        <v>667</v>
      </c>
      <c r="C825" s="160" t="s">
        <v>3161</v>
      </c>
      <c r="D825" s="160" t="s">
        <v>2696</v>
      </c>
      <c r="E825" s="160" t="s">
        <v>669</v>
      </c>
      <c r="F825" s="160" t="s">
        <v>670</v>
      </c>
      <c r="G825" s="160" t="s">
        <v>671</v>
      </c>
      <c r="H825" s="161">
        <v>5</v>
      </c>
      <c r="I825" s="160" t="s">
        <v>3365</v>
      </c>
      <c r="J825" s="160">
        <v>1</v>
      </c>
      <c r="K825" s="161">
        <v>2021</v>
      </c>
      <c r="L825" s="169" t="s">
        <v>2858</v>
      </c>
      <c r="M825" s="169" t="s">
        <v>3162</v>
      </c>
      <c r="N825" s="162" t="s">
        <v>3163</v>
      </c>
      <c r="O825" s="160" t="s">
        <v>667</v>
      </c>
      <c r="P825" s="160" t="s">
        <v>696</v>
      </c>
      <c r="Q825" s="163">
        <v>25659</v>
      </c>
      <c r="R825" s="160">
        <v>2</v>
      </c>
      <c r="S825" s="169"/>
      <c r="T825" s="169"/>
      <c r="U825" s="160"/>
      <c r="V825" s="160"/>
      <c r="W825" s="160"/>
      <c r="X825" s="161">
        <v>0</v>
      </c>
      <c r="Y825" s="161">
        <v>0</v>
      </c>
      <c r="Z825" s="164" t="s">
        <v>2698</v>
      </c>
      <c r="AA825" s="165">
        <v>2021</v>
      </c>
      <c r="AB825" s="165">
        <v>9</v>
      </c>
      <c r="AC825" s="165">
        <v>13</v>
      </c>
      <c r="AD825" s="170" t="b">
        <f>IF(ISBLANK(GroupMember[[#This Row],[1. Identifiant interne d’exploitation agricole*]]),"",IF(ISERROR(MATCH(GroupMember[[#This Row],[1. Identifiant interne d’exploitation agricole*]],CertifiedCrop[1. Identifiant interne d’exploitation agricole*],0)),FALSE,TRUE))</f>
        <v>1</v>
      </c>
      <c r="AE825" s="170" t="b">
        <f>IF(ISBLANK(GroupMember[[#This Row],[1. Identifiant interne d’exploitation agricole*]]),"",IF(ISERROR(MATCH(GroupMember[[#This Row],[1. Identifiant interne d’exploitation agricole*]],FarmUnit[1. Identifiant interne d’exploitation agricole*],0)),FALSE,TRUE))</f>
        <v>1</v>
      </c>
      <c r="AF825" s="11" t="str">
        <f t="shared" si="52"/>
        <v>GUE  GBA AGNES</v>
      </c>
      <c r="AG825" s="171" t="str">
        <f t="shared" si="53"/>
        <v>13/9/2021</v>
      </c>
      <c r="AH825" s="59">
        <f t="shared" si="51"/>
        <v>2</v>
      </c>
      <c r="AI825" s="57">
        <f t="shared" si="54"/>
        <v>0</v>
      </c>
    </row>
    <row r="826" spans="1:35" ht="13.5" x14ac:dyDescent="0.25">
      <c r="A826" s="160" t="s">
        <v>3164</v>
      </c>
      <c r="B826" s="160" t="s">
        <v>667</v>
      </c>
      <c r="C826" s="160" t="s">
        <v>3164</v>
      </c>
      <c r="D826" s="160" t="s">
        <v>2696</v>
      </c>
      <c r="E826" s="160" t="s">
        <v>669</v>
      </c>
      <c r="F826" s="160" t="s">
        <v>670</v>
      </c>
      <c r="G826" s="160" t="s">
        <v>671</v>
      </c>
      <c r="H826" s="161">
        <v>6</v>
      </c>
      <c r="I826" s="160" t="s">
        <v>3365</v>
      </c>
      <c r="J826" s="160">
        <v>1</v>
      </c>
      <c r="K826" s="161">
        <v>2021</v>
      </c>
      <c r="L826" s="169" t="s">
        <v>3165</v>
      </c>
      <c r="M826" s="169" t="s">
        <v>3166</v>
      </c>
      <c r="N826" s="162" t="s">
        <v>667</v>
      </c>
      <c r="O826" s="160" t="s">
        <v>667</v>
      </c>
      <c r="P826" s="160" t="s">
        <v>675</v>
      </c>
      <c r="Q826" s="163">
        <v>29281</v>
      </c>
      <c r="R826" s="160">
        <v>2</v>
      </c>
      <c r="S826" s="169"/>
      <c r="T826" s="169"/>
      <c r="U826" s="160"/>
      <c r="V826" s="160"/>
      <c r="W826" s="160"/>
      <c r="X826" s="161">
        <v>0</v>
      </c>
      <c r="Y826" s="161">
        <v>0</v>
      </c>
      <c r="Z826" s="164" t="s">
        <v>2698</v>
      </c>
      <c r="AA826" s="165">
        <v>2021</v>
      </c>
      <c r="AB826" s="165">
        <v>9</v>
      </c>
      <c r="AC826" s="165">
        <v>13</v>
      </c>
      <c r="AD826" s="170" t="b">
        <f>IF(ISBLANK(GroupMember[[#This Row],[1. Identifiant interne d’exploitation agricole*]]),"",IF(ISERROR(MATCH(GroupMember[[#This Row],[1. Identifiant interne d’exploitation agricole*]],CertifiedCrop[1. Identifiant interne d’exploitation agricole*],0)),FALSE,TRUE))</f>
        <v>1</v>
      </c>
      <c r="AE826" s="170" t="b">
        <f>IF(ISBLANK(GroupMember[[#This Row],[1. Identifiant interne d’exploitation agricole*]]),"",IF(ISERROR(MATCH(GroupMember[[#This Row],[1. Identifiant interne d’exploitation agricole*]],FarmUnit[1. Identifiant interne d’exploitation agricole*],0)),FALSE,TRUE))</f>
        <v>1</v>
      </c>
      <c r="AF826" s="11" t="str">
        <f t="shared" si="52"/>
        <v>BINKA GOMA EVARISTE</v>
      </c>
      <c r="AG826" s="171" t="str">
        <f t="shared" si="53"/>
        <v>13/9/2021</v>
      </c>
      <c r="AH826" s="59">
        <f t="shared" si="51"/>
        <v>2</v>
      </c>
      <c r="AI826" s="57">
        <f t="shared" si="54"/>
        <v>0</v>
      </c>
    </row>
    <row r="827" spans="1:35" ht="13.5" x14ac:dyDescent="0.25">
      <c r="A827" s="160" t="s">
        <v>3167</v>
      </c>
      <c r="B827" s="160" t="s">
        <v>667</v>
      </c>
      <c r="C827" s="160" t="s">
        <v>3167</v>
      </c>
      <c r="D827" s="160" t="s">
        <v>2696</v>
      </c>
      <c r="E827" s="160" t="s">
        <v>669</v>
      </c>
      <c r="F827" s="160" t="s">
        <v>670</v>
      </c>
      <c r="G827" s="160" t="s">
        <v>671</v>
      </c>
      <c r="H827" s="161">
        <v>5</v>
      </c>
      <c r="I827" s="160" t="s">
        <v>3365</v>
      </c>
      <c r="J827" s="160">
        <v>1</v>
      </c>
      <c r="K827" s="161">
        <v>2021</v>
      </c>
      <c r="L827" s="169" t="s">
        <v>982</v>
      </c>
      <c r="M827" s="169" t="s">
        <v>3168</v>
      </c>
      <c r="N827" s="162" t="s">
        <v>3169</v>
      </c>
      <c r="O827" s="160" t="s">
        <v>667</v>
      </c>
      <c r="P827" s="160" t="s">
        <v>675</v>
      </c>
      <c r="Q827" s="163">
        <v>26299</v>
      </c>
      <c r="R827" s="160">
        <v>5</v>
      </c>
      <c r="S827" s="169"/>
      <c r="T827" s="169"/>
      <c r="U827" s="160"/>
      <c r="V827" s="160"/>
      <c r="W827" s="160"/>
      <c r="X827" s="161">
        <v>0</v>
      </c>
      <c r="Y827" s="161">
        <v>0</v>
      </c>
      <c r="Z827" s="164" t="s">
        <v>2698</v>
      </c>
      <c r="AA827" s="165">
        <v>2021</v>
      </c>
      <c r="AB827" s="165">
        <v>9</v>
      </c>
      <c r="AC827" s="165">
        <v>14</v>
      </c>
      <c r="AD827" s="170" t="b">
        <f>IF(ISBLANK(GroupMember[[#This Row],[1. Identifiant interne d’exploitation agricole*]]),"",IF(ISERROR(MATCH(GroupMember[[#This Row],[1. Identifiant interne d’exploitation agricole*]],CertifiedCrop[1. Identifiant interne d’exploitation agricole*],0)),FALSE,TRUE))</f>
        <v>1</v>
      </c>
      <c r="AE827" s="170" t="b">
        <f>IF(ISBLANK(GroupMember[[#This Row],[1. Identifiant interne d’exploitation agricole*]]),"",IF(ISERROR(MATCH(GroupMember[[#This Row],[1. Identifiant interne d’exploitation agricole*]],FarmUnit[1. Identifiant interne d’exploitation agricole*],0)),FALSE,TRUE))</f>
        <v>1</v>
      </c>
      <c r="AF827" s="11" t="str">
        <f t="shared" si="52"/>
        <v>GONDO LOUA JONATHAN</v>
      </c>
      <c r="AG827" s="171" t="str">
        <f t="shared" si="53"/>
        <v>14/9/2021</v>
      </c>
      <c r="AH827" s="59">
        <f t="shared" si="51"/>
        <v>2</v>
      </c>
      <c r="AI827" s="57">
        <f t="shared" si="54"/>
        <v>0</v>
      </c>
    </row>
    <row r="828" spans="1:35" ht="13.5" x14ac:dyDescent="0.25">
      <c r="A828" s="160" t="s">
        <v>3170</v>
      </c>
      <c r="B828" s="160" t="s">
        <v>667</v>
      </c>
      <c r="C828" s="160" t="s">
        <v>3170</v>
      </c>
      <c r="D828" s="160" t="s">
        <v>2696</v>
      </c>
      <c r="E828" s="160" t="s">
        <v>669</v>
      </c>
      <c r="F828" s="160" t="s">
        <v>670</v>
      </c>
      <c r="G828" s="160" t="s">
        <v>671</v>
      </c>
      <c r="H828" s="161">
        <v>6</v>
      </c>
      <c r="I828" s="160" t="s">
        <v>3365</v>
      </c>
      <c r="J828" s="160">
        <v>1</v>
      </c>
      <c r="K828" s="161">
        <v>2021</v>
      </c>
      <c r="L828" s="169" t="s">
        <v>921</v>
      </c>
      <c r="M828" s="169" t="s">
        <v>2902</v>
      </c>
      <c r="N828" s="162" t="s">
        <v>667</v>
      </c>
      <c r="O828" s="160" t="s">
        <v>667</v>
      </c>
      <c r="P828" s="160" t="s">
        <v>675</v>
      </c>
      <c r="Q828" s="163" t="s">
        <v>667</v>
      </c>
      <c r="R828" s="160">
        <v>3</v>
      </c>
      <c r="S828" s="169"/>
      <c r="T828" s="169"/>
      <c r="U828" s="160"/>
      <c r="V828" s="160"/>
      <c r="W828" s="160"/>
      <c r="X828" s="161">
        <v>0</v>
      </c>
      <c r="Y828" s="161">
        <v>0</v>
      </c>
      <c r="Z828" s="164" t="s">
        <v>2698</v>
      </c>
      <c r="AA828" s="165">
        <v>2021</v>
      </c>
      <c r="AB828" s="165">
        <v>9</v>
      </c>
      <c r="AC828" s="165">
        <v>18</v>
      </c>
      <c r="AD828" s="170" t="b">
        <f>IF(ISBLANK(GroupMember[[#This Row],[1. Identifiant interne d’exploitation agricole*]]),"",IF(ISERROR(MATCH(GroupMember[[#This Row],[1. Identifiant interne d’exploitation agricole*]],CertifiedCrop[1. Identifiant interne d’exploitation agricole*],0)),FALSE,TRUE))</f>
        <v>1</v>
      </c>
      <c r="AE828" s="170" t="b">
        <f>IF(ISBLANK(GroupMember[[#This Row],[1. Identifiant interne d’exploitation agricole*]]),"",IF(ISERROR(MATCH(GroupMember[[#This Row],[1. Identifiant interne d’exploitation agricole*]],FarmUnit[1. Identifiant interne d’exploitation agricole*],0)),FALSE,TRUE))</f>
        <v>1</v>
      </c>
      <c r="AF828" s="11" t="str">
        <f t="shared" si="52"/>
        <v>LOUA  TOURE ERIC</v>
      </c>
      <c r="AG828" s="171" t="str">
        <f t="shared" si="53"/>
        <v>18/9/2021</v>
      </c>
      <c r="AH828" s="59">
        <f t="shared" si="51"/>
        <v>3</v>
      </c>
      <c r="AI828" s="57">
        <f t="shared" si="54"/>
        <v>0</v>
      </c>
    </row>
    <row r="829" spans="1:35" ht="13.5" x14ac:dyDescent="0.25">
      <c r="A829" s="160" t="s">
        <v>3171</v>
      </c>
      <c r="B829" s="160" t="s">
        <v>667</v>
      </c>
      <c r="C829" s="160" t="s">
        <v>3171</v>
      </c>
      <c r="D829" s="160" t="s">
        <v>2696</v>
      </c>
      <c r="E829" s="160" t="s">
        <v>669</v>
      </c>
      <c r="F829" s="160" t="s">
        <v>670</v>
      </c>
      <c r="G829" s="160" t="s">
        <v>671</v>
      </c>
      <c r="H829" s="161">
        <v>8</v>
      </c>
      <c r="I829" s="160" t="s">
        <v>3365</v>
      </c>
      <c r="J829" s="160">
        <v>1</v>
      </c>
      <c r="K829" s="161">
        <v>2021</v>
      </c>
      <c r="L829" s="169" t="s">
        <v>856</v>
      </c>
      <c r="M829" s="169" t="s">
        <v>3172</v>
      </c>
      <c r="N829" s="162" t="s">
        <v>667</v>
      </c>
      <c r="O829" s="160" t="s">
        <v>667</v>
      </c>
      <c r="P829" s="160" t="s">
        <v>675</v>
      </c>
      <c r="Q829" s="163" t="s">
        <v>667</v>
      </c>
      <c r="R829" s="160">
        <v>4</v>
      </c>
      <c r="S829" s="169"/>
      <c r="T829" s="169"/>
      <c r="U829" s="160"/>
      <c r="V829" s="160"/>
      <c r="W829" s="160"/>
      <c r="X829" s="161">
        <v>0</v>
      </c>
      <c r="Y829" s="161">
        <v>0</v>
      </c>
      <c r="Z829" s="164" t="s">
        <v>2698</v>
      </c>
      <c r="AA829" s="165">
        <v>2021</v>
      </c>
      <c r="AB829" s="165">
        <v>9</v>
      </c>
      <c r="AC829" s="165">
        <v>18</v>
      </c>
      <c r="AD829" s="170" t="b">
        <f>IF(ISBLANK(GroupMember[[#This Row],[1. Identifiant interne d’exploitation agricole*]]),"",IF(ISERROR(MATCH(GroupMember[[#This Row],[1. Identifiant interne d’exploitation agricole*]],CertifiedCrop[1. Identifiant interne d’exploitation agricole*],0)),FALSE,TRUE))</f>
        <v>1</v>
      </c>
      <c r="AE829" s="170" t="b">
        <f>IF(ISBLANK(GroupMember[[#This Row],[1. Identifiant interne d’exploitation agricole*]]),"",IF(ISERROR(MATCH(GroupMember[[#This Row],[1. Identifiant interne d’exploitation agricole*]],FarmUnit[1. Identifiant interne d’exploitation agricole*],0)),FALSE,TRUE))</f>
        <v>1</v>
      </c>
      <c r="AF829" s="11" t="str">
        <f t="shared" si="52"/>
        <v>GBONGUE SIAHO MARCELIN</v>
      </c>
      <c r="AG829" s="171" t="str">
        <f t="shared" si="53"/>
        <v>18/9/2021</v>
      </c>
      <c r="AH829" s="59">
        <f t="shared" si="51"/>
        <v>3</v>
      </c>
      <c r="AI829" s="57">
        <f t="shared" si="54"/>
        <v>0</v>
      </c>
    </row>
    <row r="830" spans="1:35" ht="13.5" x14ac:dyDescent="0.25">
      <c r="A830" s="160" t="s">
        <v>3173</v>
      </c>
      <c r="B830" s="160" t="s">
        <v>667</v>
      </c>
      <c r="C830" s="160" t="s">
        <v>3173</v>
      </c>
      <c r="D830" s="160" t="s">
        <v>2696</v>
      </c>
      <c r="E830" s="160" t="s">
        <v>669</v>
      </c>
      <c r="F830" s="160" t="s">
        <v>670</v>
      </c>
      <c r="G830" s="160" t="s">
        <v>671</v>
      </c>
      <c r="H830" s="161">
        <v>5</v>
      </c>
      <c r="I830" s="160" t="s">
        <v>3365</v>
      </c>
      <c r="J830" s="160">
        <v>1</v>
      </c>
      <c r="K830" s="161">
        <v>2021</v>
      </c>
      <c r="L830" s="169" t="s">
        <v>3174</v>
      </c>
      <c r="M830" s="169" t="s">
        <v>3175</v>
      </c>
      <c r="N830" s="162" t="s">
        <v>667</v>
      </c>
      <c r="O830" s="160" t="s">
        <v>667</v>
      </c>
      <c r="P830" s="160" t="s">
        <v>675</v>
      </c>
      <c r="Q830" s="163">
        <v>28856</v>
      </c>
      <c r="R830" s="160">
        <v>6</v>
      </c>
      <c r="S830" s="169"/>
      <c r="T830" s="169"/>
      <c r="U830" s="160"/>
      <c r="V830" s="160"/>
      <c r="W830" s="160"/>
      <c r="X830" s="161">
        <v>0</v>
      </c>
      <c r="Y830" s="161">
        <v>0</v>
      </c>
      <c r="Z830" s="164" t="s">
        <v>2698</v>
      </c>
      <c r="AA830" s="165">
        <v>2021</v>
      </c>
      <c r="AB830" s="165">
        <v>9</v>
      </c>
      <c r="AC830" s="165">
        <v>18</v>
      </c>
      <c r="AD830" s="170" t="b">
        <f>IF(ISBLANK(GroupMember[[#This Row],[1. Identifiant interne d’exploitation agricole*]]),"",IF(ISERROR(MATCH(GroupMember[[#This Row],[1. Identifiant interne d’exploitation agricole*]],CertifiedCrop[1. Identifiant interne d’exploitation agricole*],0)),FALSE,TRUE))</f>
        <v>1</v>
      </c>
      <c r="AE830" s="170" t="b">
        <f>IF(ISBLANK(GroupMember[[#This Row],[1. Identifiant interne d’exploitation agricole*]]),"",IF(ISERROR(MATCH(GroupMember[[#This Row],[1. Identifiant interne d’exploitation agricole*]],FarmUnit[1. Identifiant interne d’exploitation agricole*],0)),FALSE,TRUE))</f>
        <v>1</v>
      </c>
      <c r="AF830" s="11" t="str">
        <f t="shared" si="52"/>
        <v>GBE KESSE GERARD</v>
      </c>
      <c r="AG830" s="171" t="str">
        <f t="shared" si="53"/>
        <v>18/9/2021</v>
      </c>
      <c r="AH830" s="59">
        <f t="shared" si="51"/>
        <v>3</v>
      </c>
      <c r="AI830" s="57">
        <f t="shared" si="54"/>
        <v>0</v>
      </c>
    </row>
    <row r="831" spans="1:35" ht="13.5" x14ac:dyDescent="0.25">
      <c r="A831" s="160" t="s">
        <v>3176</v>
      </c>
      <c r="B831" s="160" t="s">
        <v>667</v>
      </c>
      <c r="C831" s="160" t="s">
        <v>3176</v>
      </c>
      <c r="D831" s="160" t="s">
        <v>2696</v>
      </c>
      <c r="E831" s="160" t="s">
        <v>669</v>
      </c>
      <c r="F831" s="160" t="s">
        <v>670</v>
      </c>
      <c r="G831" s="160" t="s">
        <v>671</v>
      </c>
      <c r="H831" s="161">
        <v>6</v>
      </c>
      <c r="I831" s="160" t="s">
        <v>3365</v>
      </c>
      <c r="J831" s="160">
        <v>1</v>
      </c>
      <c r="K831" s="161">
        <v>2021</v>
      </c>
      <c r="L831" s="169" t="s">
        <v>3005</v>
      </c>
      <c r="M831" s="169" t="s">
        <v>3177</v>
      </c>
      <c r="N831" s="162" t="s">
        <v>667</v>
      </c>
      <c r="O831" s="160" t="s">
        <v>667</v>
      </c>
      <c r="P831" s="160" t="s">
        <v>675</v>
      </c>
      <c r="Q831" s="163">
        <v>28157</v>
      </c>
      <c r="R831" s="160">
        <v>3</v>
      </c>
      <c r="S831" s="169"/>
      <c r="T831" s="169"/>
      <c r="U831" s="160"/>
      <c r="V831" s="160"/>
      <c r="W831" s="160"/>
      <c r="X831" s="161">
        <v>0</v>
      </c>
      <c r="Y831" s="161">
        <v>0</v>
      </c>
      <c r="Z831" s="164" t="s">
        <v>2698</v>
      </c>
      <c r="AA831" s="165">
        <v>2021</v>
      </c>
      <c r="AB831" s="165">
        <v>9</v>
      </c>
      <c r="AC831" s="165">
        <v>19</v>
      </c>
      <c r="AD831" s="170" t="b">
        <f>IF(ISBLANK(GroupMember[[#This Row],[1. Identifiant interne d’exploitation agricole*]]),"",IF(ISERROR(MATCH(GroupMember[[#This Row],[1. Identifiant interne d’exploitation agricole*]],CertifiedCrop[1. Identifiant interne d’exploitation agricole*],0)),FALSE,TRUE))</f>
        <v>1</v>
      </c>
      <c r="AE831" s="170" t="b">
        <f>IF(ISBLANK(GroupMember[[#This Row],[1. Identifiant interne d’exploitation agricole*]]),"",IF(ISERROR(MATCH(GroupMember[[#This Row],[1. Identifiant interne d’exploitation agricole*]],FarmUnit[1. Identifiant interne d’exploitation agricole*],0)),FALSE,TRUE))</f>
        <v>1</v>
      </c>
      <c r="AF831" s="11" t="str">
        <f t="shared" si="52"/>
        <v>KANE  GBAHOU</v>
      </c>
      <c r="AG831" s="171" t="str">
        <f t="shared" si="53"/>
        <v>19/9/2021</v>
      </c>
      <c r="AH831" s="59">
        <f t="shared" si="51"/>
        <v>6</v>
      </c>
      <c r="AI831" s="57">
        <f t="shared" si="54"/>
        <v>0</v>
      </c>
    </row>
    <row r="832" spans="1:35" ht="13.5" x14ac:dyDescent="0.25">
      <c r="A832" s="160" t="s">
        <v>3178</v>
      </c>
      <c r="B832" s="160" t="s">
        <v>667</v>
      </c>
      <c r="C832" s="160" t="s">
        <v>3178</v>
      </c>
      <c r="D832" s="160" t="s">
        <v>2696</v>
      </c>
      <c r="E832" s="160" t="s">
        <v>669</v>
      </c>
      <c r="F832" s="160" t="s">
        <v>670</v>
      </c>
      <c r="G832" s="160" t="s">
        <v>671</v>
      </c>
      <c r="H832" s="161">
        <v>7</v>
      </c>
      <c r="I832" s="160" t="s">
        <v>3365</v>
      </c>
      <c r="J832" s="160">
        <v>1</v>
      </c>
      <c r="K832" s="161">
        <v>2021</v>
      </c>
      <c r="L832" s="169" t="s">
        <v>689</v>
      </c>
      <c r="M832" s="169" t="s">
        <v>3179</v>
      </c>
      <c r="N832" s="162" t="s">
        <v>3180</v>
      </c>
      <c r="O832" s="160" t="s">
        <v>667</v>
      </c>
      <c r="P832" s="160" t="s">
        <v>675</v>
      </c>
      <c r="Q832" s="163">
        <v>25569</v>
      </c>
      <c r="R832" s="160">
        <v>7</v>
      </c>
      <c r="S832" s="169"/>
      <c r="T832" s="169"/>
      <c r="U832" s="160"/>
      <c r="V832" s="160"/>
      <c r="W832" s="160"/>
      <c r="X832" s="161">
        <v>0</v>
      </c>
      <c r="Y832" s="161">
        <v>0</v>
      </c>
      <c r="Z832" s="164" t="s">
        <v>2698</v>
      </c>
      <c r="AA832" s="165">
        <v>2021</v>
      </c>
      <c r="AB832" s="165">
        <v>9</v>
      </c>
      <c r="AC832" s="165">
        <v>19</v>
      </c>
      <c r="AD832" s="170" t="b">
        <f>IF(ISBLANK(GroupMember[[#This Row],[1. Identifiant interne d’exploitation agricole*]]),"",IF(ISERROR(MATCH(GroupMember[[#This Row],[1. Identifiant interne d’exploitation agricole*]],CertifiedCrop[1. Identifiant interne d’exploitation agricole*],0)),FALSE,TRUE))</f>
        <v>1</v>
      </c>
      <c r="AE832" s="170" t="b">
        <f>IF(ISBLANK(GroupMember[[#This Row],[1. Identifiant interne d’exploitation agricole*]]),"",IF(ISERROR(MATCH(GroupMember[[#This Row],[1. Identifiant interne d’exploitation agricole*]],FarmUnit[1. Identifiant interne d’exploitation agricole*],0)),FALSE,TRUE))</f>
        <v>1</v>
      </c>
      <c r="AF832" s="11" t="str">
        <f t="shared" si="52"/>
        <v>DIOMANDE  ZINGBE MATHURIN</v>
      </c>
      <c r="AG832" s="171" t="str">
        <f t="shared" si="53"/>
        <v>19/9/2021</v>
      </c>
      <c r="AH832" s="59">
        <f t="shared" si="51"/>
        <v>6</v>
      </c>
      <c r="AI832" s="57">
        <f t="shared" si="54"/>
        <v>0</v>
      </c>
    </row>
    <row r="833" spans="1:35" ht="13.5" x14ac:dyDescent="0.25">
      <c r="A833" s="160" t="s">
        <v>3181</v>
      </c>
      <c r="B833" s="160" t="s">
        <v>667</v>
      </c>
      <c r="C833" s="160" t="s">
        <v>3181</v>
      </c>
      <c r="D833" s="160" t="s">
        <v>2696</v>
      </c>
      <c r="E833" s="160" t="s">
        <v>669</v>
      </c>
      <c r="F833" s="160" t="s">
        <v>670</v>
      </c>
      <c r="G833" s="160" t="s">
        <v>671</v>
      </c>
      <c r="H833" s="161">
        <v>5</v>
      </c>
      <c r="I833" s="160" t="s">
        <v>3365</v>
      </c>
      <c r="J833" s="160">
        <v>1</v>
      </c>
      <c r="K833" s="161">
        <v>2021</v>
      </c>
      <c r="L833" s="169" t="s">
        <v>1177</v>
      </c>
      <c r="M833" s="169" t="s">
        <v>2847</v>
      </c>
      <c r="N833" s="162" t="s">
        <v>2848</v>
      </c>
      <c r="O833" s="160" t="s">
        <v>667</v>
      </c>
      <c r="P833" s="160" t="s">
        <v>675</v>
      </c>
      <c r="Q833" s="163">
        <v>21916</v>
      </c>
      <c r="R833" s="160">
        <v>3</v>
      </c>
      <c r="S833" s="169"/>
      <c r="T833" s="169"/>
      <c r="U833" s="160"/>
      <c r="V833" s="160"/>
      <c r="W833" s="160"/>
      <c r="X833" s="161">
        <v>0</v>
      </c>
      <c r="Y833" s="161">
        <v>0</v>
      </c>
      <c r="Z833" s="164" t="s">
        <v>2698</v>
      </c>
      <c r="AA833" s="165">
        <v>2021</v>
      </c>
      <c r="AB833" s="165">
        <v>9</v>
      </c>
      <c r="AC833" s="165">
        <v>19</v>
      </c>
      <c r="AD833" s="170" t="b">
        <f>IF(ISBLANK(GroupMember[[#This Row],[1. Identifiant interne d’exploitation agricole*]]),"",IF(ISERROR(MATCH(GroupMember[[#This Row],[1. Identifiant interne d’exploitation agricole*]],CertifiedCrop[1. Identifiant interne d’exploitation agricole*],0)),FALSE,TRUE))</f>
        <v>1</v>
      </c>
      <c r="AE833" s="170" t="b">
        <f>IF(ISBLANK(GroupMember[[#This Row],[1. Identifiant interne d’exploitation agricole*]]),"",IF(ISERROR(MATCH(GroupMember[[#This Row],[1. Identifiant interne d’exploitation agricole*]],FarmUnit[1. Identifiant interne d’exploitation agricole*],0)),FALSE,TRUE))</f>
        <v>1</v>
      </c>
      <c r="AF833" s="11" t="str">
        <f t="shared" si="52"/>
        <v>GOUE MOMINE EUGENE</v>
      </c>
      <c r="AG833" s="171" t="str">
        <f t="shared" si="53"/>
        <v>19/9/2021</v>
      </c>
      <c r="AH833" s="59">
        <f t="shared" si="51"/>
        <v>6</v>
      </c>
      <c r="AI833" s="57">
        <f t="shared" si="54"/>
        <v>0</v>
      </c>
    </row>
    <row r="834" spans="1:35" ht="13.5" x14ac:dyDescent="0.25">
      <c r="A834" s="160" t="s">
        <v>3182</v>
      </c>
      <c r="B834" s="160" t="s">
        <v>667</v>
      </c>
      <c r="C834" s="160" t="s">
        <v>3182</v>
      </c>
      <c r="D834" s="160" t="s">
        <v>2696</v>
      </c>
      <c r="E834" s="160" t="s">
        <v>669</v>
      </c>
      <c r="F834" s="160" t="s">
        <v>670</v>
      </c>
      <c r="G834" s="160" t="s">
        <v>671</v>
      </c>
      <c r="H834" s="161">
        <v>7</v>
      </c>
      <c r="I834" s="160" t="s">
        <v>3365</v>
      </c>
      <c r="J834" s="160">
        <v>1</v>
      </c>
      <c r="K834" s="161">
        <v>2021</v>
      </c>
      <c r="L834" s="169" t="s">
        <v>856</v>
      </c>
      <c r="M834" s="169" t="s">
        <v>3183</v>
      </c>
      <c r="N834" s="162" t="s">
        <v>3184</v>
      </c>
      <c r="O834" s="160" t="s">
        <v>667</v>
      </c>
      <c r="P834" s="160" t="s">
        <v>675</v>
      </c>
      <c r="Q834" s="163">
        <v>25569</v>
      </c>
      <c r="R834" s="160">
        <v>6</v>
      </c>
      <c r="S834" s="169"/>
      <c r="T834" s="169"/>
      <c r="U834" s="160"/>
      <c r="V834" s="160"/>
      <c r="W834" s="160"/>
      <c r="X834" s="161">
        <v>0</v>
      </c>
      <c r="Y834" s="161">
        <v>0</v>
      </c>
      <c r="Z834" s="164" t="s">
        <v>2698</v>
      </c>
      <c r="AA834" s="165">
        <v>2021</v>
      </c>
      <c r="AB834" s="165">
        <v>9</v>
      </c>
      <c r="AC834" s="165">
        <v>19</v>
      </c>
      <c r="AD834" s="170" t="b">
        <f>IF(ISBLANK(GroupMember[[#This Row],[1. Identifiant interne d’exploitation agricole*]]),"",IF(ISERROR(MATCH(GroupMember[[#This Row],[1. Identifiant interne d’exploitation agricole*]],CertifiedCrop[1. Identifiant interne d’exploitation agricole*],0)),FALSE,TRUE))</f>
        <v>1</v>
      </c>
      <c r="AE834" s="170" t="b">
        <f>IF(ISBLANK(GroupMember[[#This Row],[1. Identifiant interne d’exploitation agricole*]]),"",IF(ISERROR(MATCH(GroupMember[[#This Row],[1. Identifiant interne d’exploitation agricole*]],FarmUnit[1. Identifiant interne d’exploitation agricole*],0)),FALSE,TRUE))</f>
        <v>1</v>
      </c>
      <c r="AF834" s="11" t="str">
        <f t="shared" si="52"/>
        <v>GBONGUE BLEU MAURICE</v>
      </c>
      <c r="AG834" s="171" t="str">
        <f t="shared" si="53"/>
        <v>19/9/2021</v>
      </c>
      <c r="AH834" s="59">
        <f t="shared" si="51"/>
        <v>6</v>
      </c>
      <c r="AI834" s="57">
        <f t="shared" si="54"/>
        <v>0</v>
      </c>
    </row>
    <row r="835" spans="1:35" ht="13.5" x14ac:dyDescent="0.25">
      <c r="A835" s="160" t="s">
        <v>3185</v>
      </c>
      <c r="B835" s="160" t="s">
        <v>667</v>
      </c>
      <c r="C835" s="160" t="s">
        <v>3185</v>
      </c>
      <c r="D835" s="160" t="s">
        <v>2696</v>
      </c>
      <c r="E835" s="160" t="s">
        <v>669</v>
      </c>
      <c r="F835" s="160" t="s">
        <v>670</v>
      </c>
      <c r="G835" s="160" t="s">
        <v>671</v>
      </c>
      <c r="H835" s="161">
        <v>5</v>
      </c>
      <c r="I835" s="160" t="s">
        <v>3365</v>
      </c>
      <c r="J835" s="160">
        <v>1</v>
      </c>
      <c r="K835" s="161">
        <v>2021</v>
      </c>
      <c r="L835" s="169" t="s">
        <v>2858</v>
      </c>
      <c r="M835" s="169" t="s">
        <v>2828</v>
      </c>
      <c r="N835" s="162" t="s">
        <v>667</v>
      </c>
      <c r="O835" s="160" t="s">
        <v>667</v>
      </c>
      <c r="P835" s="160" t="s">
        <v>675</v>
      </c>
      <c r="Q835" s="163">
        <v>29738</v>
      </c>
      <c r="R835" s="160">
        <v>4</v>
      </c>
      <c r="S835" s="169"/>
      <c r="T835" s="169"/>
      <c r="U835" s="160"/>
      <c r="V835" s="160"/>
      <c r="W835" s="160"/>
      <c r="X835" s="161">
        <v>0</v>
      </c>
      <c r="Y835" s="161">
        <v>0</v>
      </c>
      <c r="Z835" s="164" t="s">
        <v>2698</v>
      </c>
      <c r="AA835" s="165">
        <v>2021</v>
      </c>
      <c r="AB835" s="165">
        <v>9</v>
      </c>
      <c r="AC835" s="165">
        <v>20</v>
      </c>
      <c r="AD835" s="170" t="b">
        <f>IF(ISBLANK(GroupMember[[#This Row],[1. Identifiant interne d’exploitation agricole*]]),"",IF(ISERROR(MATCH(GroupMember[[#This Row],[1. Identifiant interne d’exploitation agricole*]],CertifiedCrop[1. Identifiant interne d’exploitation agricole*],0)),FALSE,TRUE))</f>
        <v>1</v>
      </c>
      <c r="AE835" s="170" t="b">
        <f>IF(ISBLANK(GroupMember[[#This Row],[1. Identifiant interne d’exploitation agricole*]]),"",IF(ISERROR(MATCH(GroupMember[[#This Row],[1. Identifiant interne d’exploitation agricole*]],FarmUnit[1. Identifiant interne d’exploitation agricole*],0)),FALSE,TRUE))</f>
        <v>1</v>
      </c>
      <c r="AF835" s="11" t="str">
        <f t="shared" si="52"/>
        <v>GUE  MAMADOU OLIVIER</v>
      </c>
      <c r="AG835" s="171" t="str">
        <f t="shared" si="53"/>
        <v>20/9/2021</v>
      </c>
      <c r="AH835" s="59">
        <f t="shared" ref="AH835:AH898" si="55">COUNTIFS(Z:Z,Z835,AG:AG,AG835)</f>
        <v>4</v>
      </c>
      <c r="AI835" s="57">
        <f t="shared" si="54"/>
        <v>0</v>
      </c>
    </row>
    <row r="836" spans="1:35" ht="13.5" x14ac:dyDescent="0.25">
      <c r="A836" s="160" t="s">
        <v>3186</v>
      </c>
      <c r="B836" s="160" t="s">
        <v>667</v>
      </c>
      <c r="C836" s="160" t="s">
        <v>3186</v>
      </c>
      <c r="D836" s="160" t="s">
        <v>2696</v>
      </c>
      <c r="E836" s="160" t="s">
        <v>669</v>
      </c>
      <c r="F836" s="160" t="s">
        <v>670</v>
      </c>
      <c r="G836" s="160" t="s">
        <v>671</v>
      </c>
      <c r="H836" s="161">
        <v>6</v>
      </c>
      <c r="I836" s="160" t="s">
        <v>3365</v>
      </c>
      <c r="J836" s="160">
        <v>1</v>
      </c>
      <c r="K836" s="161">
        <v>2021</v>
      </c>
      <c r="L836" s="169" t="s">
        <v>889</v>
      </c>
      <c r="M836" s="169" t="s">
        <v>3187</v>
      </c>
      <c r="N836" s="162" t="s">
        <v>667</v>
      </c>
      <c r="O836" s="160" t="s">
        <v>667</v>
      </c>
      <c r="P836" s="160" t="s">
        <v>675</v>
      </c>
      <c r="Q836" s="163" t="s">
        <v>667</v>
      </c>
      <c r="R836" s="160">
        <v>4</v>
      </c>
      <c r="S836" s="169"/>
      <c r="T836" s="169"/>
      <c r="U836" s="160"/>
      <c r="V836" s="160"/>
      <c r="W836" s="160"/>
      <c r="X836" s="161">
        <v>0</v>
      </c>
      <c r="Y836" s="161">
        <v>0</v>
      </c>
      <c r="Z836" s="164" t="s">
        <v>2698</v>
      </c>
      <c r="AA836" s="165">
        <v>2021</v>
      </c>
      <c r="AB836" s="165">
        <v>9</v>
      </c>
      <c r="AC836" s="165">
        <v>20</v>
      </c>
      <c r="AD836" s="170" t="b">
        <f>IF(ISBLANK(GroupMember[[#This Row],[1. Identifiant interne d’exploitation agricole*]]),"",IF(ISERROR(MATCH(GroupMember[[#This Row],[1. Identifiant interne d’exploitation agricole*]],CertifiedCrop[1. Identifiant interne d’exploitation agricole*],0)),FALSE,TRUE))</f>
        <v>1</v>
      </c>
      <c r="AE836" s="170" t="b">
        <f>IF(ISBLANK(GroupMember[[#This Row],[1. Identifiant interne d’exploitation agricole*]]),"",IF(ISERROR(MATCH(GroupMember[[#This Row],[1. Identifiant interne d’exploitation agricole*]],FarmUnit[1. Identifiant interne d’exploitation agricole*],0)),FALSE,TRUE))</f>
        <v>1</v>
      </c>
      <c r="AF836" s="11" t="str">
        <f t="shared" si="52"/>
        <v>TIA GONGNOA ARSENE</v>
      </c>
      <c r="AG836" s="171" t="str">
        <f t="shared" si="53"/>
        <v>20/9/2021</v>
      </c>
      <c r="AH836" s="59">
        <f t="shared" si="55"/>
        <v>4</v>
      </c>
      <c r="AI836" s="57">
        <f t="shared" si="54"/>
        <v>0</v>
      </c>
    </row>
    <row r="837" spans="1:35" ht="13.5" x14ac:dyDescent="0.25">
      <c r="A837" s="160" t="s">
        <v>3188</v>
      </c>
      <c r="B837" s="160" t="s">
        <v>667</v>
      </c>
      <c r="C837" s="160" t="s">
        <v>3188</v>
      </c>
      <c r="D837" s="160" t="s">
        <v>2696</v>
      </c>
      <c r="E837" s="160" t="s">
        <v>669</v>
      </c>
      <c r="F837" s="160" t="s">
        <v>670</v>
      </c>
      <c r="G837" s="160" t="s">
        <v>671</v>
      </c>
      <c r="H837" s="161">
        <v>3</v>
      </c>
      <c r="I837" s="160" t="s">
        <v>3365</v>
      </c>
      <c r="J837" s="160">
        <v>1</v>
      </c>
      <c r="K837" s="161">
        <v>2021</v>
      </c>
      <c r="L837" s="169" t="s">
        <v>3189</v>
      </c>
      <c r="M837" s="169" t="s">
        <v>2568</v>
      </c>
      <c r="N837" s="162" t="s">
        <v>667</v>
      </c>
      <c r="O837" s="160" t="s">
        <v>667</v>
      </c>
      <c r="P837" s="160" t="s">
        <v>696</v>
      </c>
      <c r="Q837" s="163" t="s">
        <v>667</v>
      </c>
      <c r="R837" s="160">
        <v>2</v>
      </c>
      <c r="S837" s="169"/>
      <c r="T837" s="169"/>
      <c r="U837" s="160"/>
      <c r="V837" s="160"/>
      <c r="W837" s="160"/>
      <c r="X837" s="161">
        <v>0</v>
      </c>
      <c r="Y837" s="161">
        <v>0</v>
      </c>
      <c r="Z837" s="164" t="s">
        <v>2698</v>
      </c>
      <c r="AA837" s="165">
        <v>2021</v>
      </c>
      <c r="AB837" s="165">
        <v>9</v>
      </c>
      <c r="AC837" s="165">
        <v>20</v>
      </c>
      <c r="AD837" s="170" t="b">
        <f>IF(ISBLANK(GroupMember[[#This Row],[1. Identifiant interne d’exploitation agricole*]]),"",IF(ISERROR(MATCH(GroupMember[[#This Row],[1. Identifiant interne d’exploitation agricole*]],CertifiedCrop[1. Identifiant interne d’exploitation agricole*],0)),FALSE,TRUE))</f>
        <v>1</v>
      </c>
      <c r="AE837" s="170" t="b">
        <f>IF(ISBLANK(GroupMember[[#This Row],[1. Identifiant interne d’exploitation agricole*]]),"",IF(ISERROR(MATCH(GroupMember[[#This Row],[1. Identifiant interne d’exploitation agricole*]],FarmUnit[1. Identifiant interne d’exploitation agricole*],0)),FALSE,TRUE))</f>
        <v>1</v>
      </c>
      <c r="AF837" s="11" t="str">
        <f t="shared" si="52"/>
        <v>KIATINE ELISE</v>
      </c>
      <c r="AG837" s="171" t="str">
        <f t="shared" si="53"/>
        <v>20/9/2021</v>
      </c>
      <c r="AH837" s="59">
        <f t="shared" si="55"/>
        <v>4</v>
      </c>
      <c r="AI837" s="57">
        <f t="shared" si="54"/>
        <v>0</v>
      </c>
    </row>
    <row r="838" spans="1:35" ht="13.5" x14ac:dyDescent="0.25">
      <c r="A838" s="160" t="s">
        <v>3190</v>
      </c>
      <c r="B838" s="160" t="s">
        <v>667</v>
      </c>
      <c r="C838" s="160" t="s">
        <v>3190</v>
      </c>
      <c r="D838" s="160" t="s">
        <v>2696</v>
      </c>
      <c r="E838" s="160" t="s">
        <v>669</v>
      </c>
      <c r="F838" s="160" t="s">
        <v>670</v>
      </c>
      <c r="G838" s="160" t="s">
        <v>671</v>
      </c>
      <c r="H838" s="161">
        <v>5</v>
      </c>
      <c r="I838" s="160" t="s">
        <v>3365</v>
      </c>
      <c r="J838" s="160">
        <v>1</v>
      </c>
      <c r="K838" s="161">
        <v>2021</v>
      </c>
      <c r="L838" s="169" t="s">
        <v>889</v>
      </c>
      <c r="M838" s="169" t="s">
        <v>3191</v>
      </c>
      <c r="N838" s="162" t="s">
        <v>667</v>
      </c>
      <c r="O838" s="160" t="s">
        <v>667</v>
      </c>
      <c r="P838" s="160" t="s">
        <v>696</v>
      </c>
      <c r="Q838" s="163">
        <v>29252</v>
      </c>
      <c r="R838" s="160">
        <v>4</v>
      </c>
      <c r="S838" s="169"/>
      <c r="T838" s="169"/>
      <c r="U838" s="160"/>
      <c r="V838" s="160"/>
      <c r="W838" s="160"/>
      <c r="X838" s="161">
        <v>0</v>
      </c>
      <c r="Y838" s="161">
        <v>0</v>
      </c>
      <c r="Z838" s="164" t="s">
        <v>2698</v>
      </c>
      <c r="AA838" s="165">
        <v>2021</v>
      </c>
      <c r="AB838" s="165">
        <v>9</v>
      </c>
      <c r="AC838" s="165">
        <v>21</v>
      </c>
      <c r="AD838" s="170" t="b">
        <f>IF(ISBLANK(GroupMember[[#This Row],[1. Identifiant interne d’exploitation agricole*]]),"",IF(ISERROR(MATCH(GroupMember[[#This Row],[1. Identifiant interne d’exploitation agricole*]],CertifiedCrop[1. Identifiant interne d’exploitation agricole*],0)),FALSE,TRUE))</f>
        <v>1</v>
      </c>
      <c r="AE838" s="170" t="b">
        <f>IF(ISBLANK(GroupMember[[#This Row],[1. Identifiant interne d’exploitation agricole*]]),"",IF(ISERROR(MATCH(GroupMember[[#This Row],[1. Identifiant interne d’exploitation agricole*]],FarmUnit[1. Identifiant interne d’exploitation agricole*],0)),FALSE,TRUE))</f>
        <v>1</v>
      </c>
      <c r="AF838" s="11" t="str">
        <f t="shared" si="52"/>
        <v>TIA KOUELE MARIE</v>
      </c>
      <c r="AG838" s="171" t="str">
        <f t="shared" si="53"/>
        <v>21/9/2021</v>
      </c>
      <c r="AH838" s="59">
        <f t="shared" si="55"/>
        <v>4</v>
      </c>
      <c r="AI838" s="57">
        <f t="shared" si="54"/>
        <v>0</v>
      </c>
    </row>
    <row r="839" spans="1:35" ht="13.5" x14ac:dyDescent="0.25">
      <c r="A839" s="160" t="s">
        <v>3192</v>
      </c>
      <c r="B839" s="160" t="s">
        <v>667</v>
      </c>
      <c r="C839" s="160" t="s">
        <v>3192</v>
      </c>
      <c r="D839" s="160" t="s">
        <v>2696</v>
      </c>
      <c r="E839" s="160" t="s">
        <v>669</v>
      </c>
      <c r="F839" s="160" t="s">
        <v>670</v>
      </c>
      <c r="G839" s="160" t="s">
        <v>671</v>
      </c>
      <c r="H839" s="161">
        <v>8</v>
      </c>
      <c r="I839" s="160" t="s">
        <v>3365</v>
      </c>
      <c r="J839" s="160">
        <v>1</v>
      </c>
      <c r="K839" s="161">
        <v>2021</v>
      </c>
      <c r="L839" s="169" t="s">
        <v>986</v>
      </c>
      <c r="M839" s="169" t="s">
        <v>2919</v>
      </c>
      <c r="N839" s="162" t="s">
        <v>667</v>
      </c>
      <c r="O839" s="160" t="s">
        <v>667</v>
      </c>
      <c r="P839" s="160" t="s">
        <v>675</v>
      </c>
      <c r="Q839" s="163" t="s">
        <v>667</v>
      </c>
      <c r="R839" s="160">
        <v>1</v>
      </c>
      <c r="S839" s="169"/>
      <c r="T839" s="169"/>
      <c r="U839" s="160"/>
      <c r="V839" s="160"/>
      <c r="W839" s="160"/>
      <c r="X839" s="161">
        <v>0</v>
      </c>
      <c r="Y839" s="161">
        <v>0</v>
      </c>
      <c r="Z839" s="164" t="s">
        <v>2698</v>
      </c>
      <c r="AA839" s="165">
        <v>2021</v>
      </c>
      <c r="AB839" s="165">
        <v>9</v>
      </c>
      <c r="AC839" s="165">
        <v>21</v>
      </c>
      <c r="AD839" s="170" t="b">
        <f>IF(ISBLANK(GroupMember[[#This Row],[1. Identifiant interne d’exploitation agricole*]]),"",IF(ISERROR(MATCH(GroupMember[[#This Row],[1. Identifiant interne d’exploitation agricole*]],CertifiedCrop[1. Identifiant interne d’exploitation agricole*],0)),FALSE,TRUE))</f>
        <v>1</v>
      </c>
      <c r="AE839" s="170" t="b">
        <f>IF(ISBLANK(GroupMember[[#This Row],[1. Identifiant interne d’exploitation agricole*]]),"",IF(ISERROR(MATCH(GroupMember[[#This Row],[1. Identifiant interne d’exploitation agricole*]],FarmUnit[1. Identifiant interne d’exploitation agricole*],0)),FALSE,TRUE))</f>
        <v>1</v>
      </c>
      <c r="AF839" s="11" t="str">
        <f t="shared" si="52"/>
        <v>KPAN GOMAN</v>
      </c>
      <c r="AG839" s="171" t="str">
        <f t="shared" si="53"/>
        <v>21/9/2021</v>
      </c>
      <c r="AH839" s="59">
        <f t="shared" si="55"/>
        <v>4</v>
      </c>
      <c r="AI839" s="57">
        <f t="shared" si="54"/>
        <v>0</v>
      </c>
    </row>
    <row r="840" spans="1:35" ht="13.5" x14ac:dyDescent="0.25">
      <c r="A840" s="160" t="s">
        <v>3193</v>
      </c>
      <c r="B840" s="160" t="s">
        <v>667</v>
      </c>
      <c r="C840" s="160" t="s">
        <v>3193</v>
      </c>
      <c r="D840" s="160" t="s">
        <v>2696</v>
      </c>
      <c r="E840" s="160" t="s">
        <v>669</v>
      </c>
      <c r="F840" s="160" t="s">
        <v>670</v>
      </c>
      <c r="G840" s="160" t="s">
        <v>671</v>
      </c>
      <c r="H840" s="161">
        <v>6</v>
      </c>
      <c r="I840" s="160" t="s">
        <v>3365</v>
      </c>
      <c r="J840" s="160">
        <v>1</v>
      </c>
      <c r="K840" s="161">
        <v>2021</v>
      </c>
      <c r="L840" s="169" t="s">
        <v>3194</v>
      </c>
      <c r="M840" s="169" t="s">
        <v>3195</v>
      </c>
      <c r="N840" s="162" t="s">
        <v>667</v>
      </c>
      <c r="O840" s="160" t="s">
        <v>667</v>
      </c>
      <c r="P840" s="160" t="s">
        <v>696</v>
      </c>
      <c r="Q840" s="163" t="s">
        <v>667</v>
      </c>
      <c r="R840" s="160">
        <v>3</v>
      </c>
      <c r="S840" s="169"/>
      <c r="T840" s="169"/>
      <c r="U840" s="160"/>
      <c r="V840" s="160"/>
      <c r="W840" s="160"/>
      <c r="X840" s="161">
        <v>0</v>
      </c>
      <c r="Y840" s="161">
        <v>0</v>
      </c>
      <c r="Z840" s="164" t="s">
        <v>2698</v>
      </c>
      <c r="AA840" s="165">
        <v>2021</v>
      </c>
      <c r="AB840" s="165">
        <v>9</v>
      </c>
      <c r="AC840" s="165">
        <v>21</v>
      </c>
      <c r="AD840" s="170" t="b">
        <f>IF(ISBLANK(GroupMember[[#This Row],[1. Identifiant interne d’exploitation agricole*]]),"",IF(ISERROR(MATCH(GroupMember[[#This Row],[1. Identifiant interne d’exploitation agricole*]],CertifiedCrop[1. Identifiant interne d’exploitation agricole*],0)),FALSE,TRUE))</f>
        <v>1</v>
      </c>
      <c r="AE840" s="170" t="b">
        <f>IF(ISBLANK(GroupMember[[#This Row],[1. Identifiant interne d’exploitation agricole*]]),"",IF(ISERROR(MATCH(GroupMember[[#This Row],[1. Identifiant interne d’exploitation agricole*]],FarmUnit[1. Identifiant interne d’exploitation agricole*],0)),FALSE,TRUE))</f>
        <v>1</v>
      </c>
      <c r="AF840" s="11" t="str">
        <f t="shared" si="52"/>
        <v>LOUALOU KARINE</v>
      </c>
      <c r="AG840" s="171" t="str">
        <f t="shared" si="53"/>
        <v>21/9/2021</v>
      </c>
      <c r="AH840" s="59">
        <f t="shared" si="55"/>
        <v>4</v>
      </c>
      <c r="AI840" s="57">
        <f t="shared" si="54"/>
        <v>0</v>
      </c>
    </row>
    <row r="841" spans="1:35" ht="13.5" x14ac:dyDescent="0.25">
      <c r="A841" s="160" t="s">
        <v>3196</v>
      </c>
      <c r="B841" s="160" t="s">
        <v>667</v>
      </c>
      <c r="C841" s="160" t="s">
        <v>3196</v>
      </c>
      <c r="D841" s="160" t="s">
        <v>2696</v>
      </c>
      <c r="E841" s="160" t="s">
        <v>669</v>
      </c>
      <c r="F841" s="160" t="s">
        <v>670</v>
      </c>
      <c r="G841" s="160" t="s">
        <v>671</v>
      </c>
      <c r="H841" s="161">
        <v>7</v>
      </c>
      <c r="I841" s="160" t="s">
        <v>3365</v>
      </c>
      <c r="J841" s="160">
        <v>1</v>
      </c>
      <c r="K841" s="161">
        <v>2021</v>
      </c>
      <c r="L841" s="169" t="s">
        <v>1095</v>
      </c>
      <c r="M841" s="169" t="s">
        <v>3197</v>
      </c>
      <c r="N841" s="162" t="s">
        <v>667</v>
      </c>
      <c r="O841" s="160" t="s">
        <v>667</v>
      </c>
      <c r="P841" s="160" t="s">
        <v>696</v>
      </c>
      <c r="Q841" s="163" t="s">
        <v>667</v>
      </c>
      <c r="R841" s="160">
        <v>3</v>
      </c>
      <c r="S841" s="169"/>
      <c r="T841" s="169"/>
      <c r="U841" s="160"/>
      <c r="V841" s="160"/>
      <c r="W841" s="160"/>
      <c r="X841" s="161">
        <v>0</v>
      </c>
      <c r="Y841" s="161">
        <v>0</v>
      </c>
      <c r="Z841" s="164" t="s">
        <v>2698</v>
      </c>
      <c r="AA841" s="165">
        <v>2021</v>
      </c>
      <c r="AB841" s="165">
        <v>9</v>
      </c>
      <c r="AC841" s="165">
        <v>21</v>
      </c>
      <c r="AD841" s="170" t="b">
        <f>IF(ISBLANK(GroupMember[[#This Row],[1. Identifiant interne d’exploitation agricole*]]),"",IF(ISERROR(MATCH(GroupMember[[#This Row],[1. Identifiant interne d’exploitation agricole*]],CertifiedCrop[1. Identifiant interne d’exploitation agricole*],0)),FALSE,TRUE))</f>
        <v>1</v>
      </c>
      <c r="AE841" s="170" t="b">
        <f>IF(ISBLANK(GroupMember[[#This Row],[1. Identifiant interne d’exploitation agricole*]]),"",IF(ISERROR(MATCH(GroupMember[[#This Row],[1. Identifiant interne d’exploitation agricole*]],FarmUnit[1. Identifiant interne d’exploitation agricole*],0)),FALSE,TRUE))</f>
        <v>1</v>
      </c>
      <c r="AF841" s="11" t="str">
        <f t="shared" si="52"/>
        <v>DELY YENE HELEINE</v>
      </c>
      <c r="AG841" s="171" t="str">
        <f t="shared" si="53"/>
        <v>21/9/2021</v>
      </c>
      <c r="AH841" s="59">
        <f t="shared" si="55"/>
        <v>4</v>
      </c>
      <c r="AI841" s="57">
        <f t="shared" si="54"/>
        <v>0</v>
      </c>
    </row>
    <row r="842" spans="1:35" ht="13.5" x14ac:dyDescent="0.25">
      <c r="A842" s="160" t="s">
        <v>3198</v>
      </c>
      <c r="B842" s="160" t="s">
        <v>667</v>
      </c>
      <c r="C842" s="160" t="s">
        <v>3198</v>
      </c>
      <c r="D842" s="160" t="s">
        <v>2696</v>
      </c>
      <c r="E842" s="160" t="s">
        <v>669</v>
      </c>
      <c r="F842" s="160" t="s">
        <v>670</v>
      </c>
      <c r="G842" s="160" t="s">
        <v>671</v>
      </c>
      <c r="H842" s="161">
        <v>6</v>
      </c>
      <c r="I842" s="160" t="s">
        <v>3365</v>
      </c>
      <c r="J842" s="160">
        <v>1</v>
      </c>
      <c r="K842" s="161">
        <v>2021</v>
      </c>
      <c r="L842" s="169" t="s">
        <v>1384</v>
      </c>
      <c r="M842" s="169" t="s">
        <v>3199</v>
      </c>
      <c r="N842" s="162" t="s">
        <v>667</v>
      </c>
      <c r="O842" s="160" t="s">
        <v>667</v>
      </c>
      <c r="P842" s="160" t="s">
        <v>675</v>
      </c>
      <c r="Q842" s="163" t="s">
        <v>667</v>
      </c>
      <c r="R842" s="160">
        <v>2</v>
      </c>
      <c r="S842" s="169"/>
      <c r="T842" s="169"/>
      <c r="U842" s="160"/>
      <c r="V842" s="160"/>
      <c r="W842" s="160"/>
      <c r="X842" s="161">
        <v>0</v>
      </c>
      <c r="Y842" s="161">
        <v>0</v>
      </c>
      <c r="Z842" s="164" t="s">
        <v>2698</v>
      </c>
      <c r="AA842" s="165">
        <v>2021</v>
      </c>
      <c r="AB842" s="165">
        <v>9</v>
      </c>
      <c r="AC842" s="165">
        <v>22</v>
      </c>
      <c r="AD842" s="170" t="b">
        <f>IF(ISBLANK(GroupMember[[#This Row],[1. Identifiant interne d’exploitation agricole*]]),"",IF(ISERROR(MATCH(GroupMember[[#This Row],[1. Identifiant interne d’exploitation agricole*]],CertifiedCrop[1. Identifiant interne d’exploitation agricole*],0)),FALSE,TRUE))</f>
        <v>1</v>
      </c>
      <c r="AE842" s="170" t="b">
        <f>IF(ISBLANK(GroupMember[[#This Row],[1. Identifiant interne d’exploitation agricole*]]),"",IF(ISERROR(MATCH(GroupMember[[#This Row],[1. Identifiant interne d’exploitation agricole*]],FarmUnit[1. Identifiant interne d’exploitation agricole*],0)),FALSE,TRUE))</f>
        <v>1</v>
      </c>
      <c r="AF842" s="11" t="str">
        <f t="shared" si="52"/>
        <v>DROH  GOMAN DANIEL</v>
      </c>
      <c r="AG842" s="171" t="str">
        <f t="shared" si="53"/>
        <v>22/9/2021</v>
      </c>
      <c r="AH842" s="59">
        <f t="shared" si="55"/>
        <v>3</v>
      </c>
      <c r="AI842" s="57">
        <f t="shared" si="54"/>
        <v>0</v>
      </c>
    </row>
    <row r="843" spans="1:35" ht="13.5" x14ac:dyDescent="0.25">
      <c r="A843" s="160" t="s">
        <v>3200</v>
      </c>
      <c r="B843" s="160" t="s">
        <v>667</v>
      </c>
      <c r="C843" s="160" t="s">
        <v>3200</v>
      </c>
      <c r="D843" s="160" t="s">
        <v>2696</v>
      </c>
      <c r="E843" s="160" t="s">
        <v>669</v>
      </c>
      <c r="F843" s="160" t="s">
        <v>670</v>
      </c>
      <c r="G843" s="160" t="s">
        <v>671</v>
      </c>
      <c r="H843" s="161">
        <v>7</v>
      </c>
      <c r="I843" s="160" t="s">
        <v>3365</v>
      </c>
      <c r="J843" s="160">
        <v>1</v>
      </c>
      <c r="K843" s="161">
        <v>2021</v>
      </c>
      <c r="L843" s="169" t="s">
        <v>3201</v>
      </c>
      <c r="M843" s="169" t="s">
        <v>3202</v>
      </c>
      <c r="N843" s="162" t="s">
        <v>667</v>
      </c>
      <c r="O843" s="160" t="s">
        <v>667</v>
      </c>
      <c r="P843" s="160" t="s">
        <v>696</v>
      </c>
      <c r="Q843" s="163" t="s">
        <v>667</v>
      </c>
      <c r="R843" s="160">
        <v>4</v>
      </c>
      <c r="S843" s="169"/>
      <c r="T843" s="169"/>
      <c r="U843" s="160"/>
      <c r="V843" s="160"/>
      <c r="W843" s="160"/>
      <c r="X843" s="161">
        <v>0</v>
      </c>
      <c r="Y843" s="161">
        <v>0</v>
      </c>
      <c r="Z843" s="164" t="s">
        <v>2698</v>
      </c>
      <c r="AA843" s="165">
        <v>2021</v>
      </c>
      <c r="AB843" s="165">
        <v>9</v>
      </c>
      <c r="AC843" s="165">
        <v>22</v>
      </c>
      <c r="AD843" s="170" t="b">
        <f>IF(ISBLANK(GroupMember[[#This Row],[1. Identifiant interne d’exploitation agricole*]]),"",IF(ISERROR(MATCH(GroupMember[[#This Row],[1. Identifiant interne d’exploitation agricole*]],CertifiedCrop[1. Identifiant interne d’exploitation agricole*],0)),FALSE,TRUE))</f>
        <v>1</v>
      </c>
      <c r="AE843" s="170" t="b">
        <f>IF(ISBLANK(GroupMember[[#This Row],[1. Identifiant interne d’exploitation agricole*]]),"",IF(ISERROR(MATCH(GroupMember[[#This Row],[1. Identifiant interne d’exploitation agricole*]],FarmUnit[1. Identifiant interne d’exploitation agricole*],0)),FALSE,TRUE))</f>
        <v>1</v>
      </c>
      <c r="AF843" s="11" t="str">
        <f t="shared" si="52"/>
        <v>GUALOU GBALOU</v>
      </c>
      <c r="AG843" s="171" t="str">
        <f t="shared" si="53"/>
        <v>22/9/2021</v>
      </c>
      <c r="AH843" s="59">
        <f t="shared" si="55"/>
        <v>3</v>
      </c>
      <c r="AI843" s="57">
        <f t="shared" si="54"/>
        <v>0</v>
      </c>
    </row>
    <row r="844" spans="1:35" ht="13.5" x14ac:dyDescent="0.25">
      <c r="A844" s="160" t="s">
        <v>3203</v>
      </c>
      <c r="B844" s="160" t="s">
        <v>667</v>
      </c>
      <c r="C844" s="160" t="s">
        <v>3203</v>
      </c>
      <c r="D844" s="160" t="s">
        <v>2696</v>
      </c>
      <c r="E844" s="160" t="s">
        <v>669</v>
      </c>
      <c r="F844" s="160" t="s">
        <v>670</v>
      </c>
      <c r="G844" s="160" t="s">
        <v>671</v>
      </c>
      <c r="H844" s="161">
        <v>7</v>
      </c>
      <c r="I844" s="160" t="s">
        <v>3365</v>
      </c>
      <c r="J844" s="160">
        <v>1</v>
      </c>
      <c r="K844" s="161">
        <v>2021</v>
      </c>
      <c r="L844" s="169" t="s">
        <v>3002</v>
      </c>
      <c r="M844" s="169" t="s">
        <v>3204</v>
      </c>
      <c r="N844" s="162" t="s">
        <v>667</v>
      </c>
      <c r="O844" s="160" t="s">
        <v>667</v>
      </c>
      <c r="P844" s="160" t="s">
        <v>675</v>
      </c>
      <c r="Q844" s="163" t="s">
        <v>667</v>
      </c>
      <c r="R844" s="160">
        <v>3</v>
      </c>
      <c r="S844" s="169"/>
      <c r="T844" s="169"/>
      <c r="U844" s="160"/>
      <c r="V844" s="160"/>
      <c r="W844" s="160"/>
      <c r="X844" s="161">
        <v>0</v>
      </c>
      <c r="Y844" s="161">
        <v>0</v>
      </c>
      <c r="Z844" s="164" t="s">
        <v>2698</v>
      </c>
      <c r="AA844" s="165">
        <v>2021</v>
      </c>
      <c r="AB844" s="165">
        <v>9</v>
      </c>
      <c r="AC844" s="165">
        <v>23</v>
      </c>
      <c r="AD844" s="170" t="b">
        <f>IF(ISBLANK(GroupMember[[#This Row],[1. Identifiant interne d’exploitation agricole*]]),"",IF(ISERROR(MATCH(GroupMember[[#This Row],[1. Identifiant interne d’exploitation agricole*]],CertifiedCrop[1. Identifiant interne d’exploitation agricole*],0)),FALSE,TRUE))</f>
        <v>1</v>
      </c>
      <c r="AE844" s="170" t="b">
        <f>IF(ISBLANK(GroupMember[[#This Row],[1. Identifiant interne d’exploitation agricole*]]),"",IF(ISERROR(MATCH(GroupMember[[#This Row],[1. Identifiant interne d’exploitation agricole*]],FarmUnit[1. Identifiant interne d’exploitation agricole*],0)),FALSE,TRUE))</f>
        <v>1</v>
      </c>
      <c r="AF844" s="11" t="str">
        <f t="shared" si="52"/>
        <v>VAKOU LOU SAMUEL</v>
      </c>
      <c r="AG844" s="171" t="str">
        <f t="shared" si="53"/>
        <v>23/9/2021</v>
      </c>
      <c r="AH844" s="59">
        <f t="shared" si="55"/>
        <v>4</v>
      </c>
      <c r="AI844" s="57">
        <f t="shared" si="54"/>
        <v>0</v>
      </c>
    </row>
    <row r="845" spans="1:35" ht="13.5" x14ac:dyDescent="0.25">
      <c r="A845" s="160" t="s">
        <v>3205</v>
      </c>
      <c r="B845" s="160" t="s">
        <v>667</v>
      </c>
      <c r="C845" s="160" t="s">
        <v>3205</v>
      </c>
      <c r="D845" s="160" t="s">
        <v>2696</v>
      </c>
      <c r="E845" s="160" t="s">
        <v>669</v>
      </c>
      <c r="F845" s="160" t="s">
        <v>670</v>
      </c>
      <c r="G845" s="160" t="s">
        <v>671</v>
      </c>
      <c r="H845" s="161">
        <v>5</v>
      </c>
      <c r="I845" s="160" t="s">
        <v>3365</v>
      </c>
      <c r="J845" s="160">
        <v>1</v>
      </c>
      <c r="K845" s="161">
        <v>2021</v>
      </c>
      <c r="L845" s="169" t="s">
        <v>3011</v>
      </c>
      <c r="M845" s="169" t="s">
        <v>3206</v>
      </c>
      <c r="N845" s="162" t="s">
        <v>667</v>
      </c>
      <c r="O845" s="160" t="s">
        <v>667</v>
      </c>
      <c r="P845" s="160" t="s">
        <v>675</v>
      </c>
      <c r="Q845" s="163" t="s">
        <v>667</v>
      </c>
      <c r="R845" s="160">
        <v>4</v>
      </c>
      <c r="S845" s="169"/>
      <c r="T845" s="169"/>
      <c r="U845" s="160"/>
      <c r="V845" s="160"/>
      <c r="W845" s="160"/>
      <c r="X845" s="161">
        <v>0</v>
      </c>
      <c r="Y845" s="161">
        <v>0</v>
      </c>
      <c r="Z845" s="164" t="s">
        <v>2698</v>
      </c>
      <c r="AA845" s="165">
        <v>2021</v>
      </c>
      <c r="AB845" s="165">
        <v>9</v>
      </c>
      <c r="AC845" s="165">
        <v>24</v>
      </c>
      <c r="AD845" s="170" t="b">
        <f>IF(ISBLANK(GroupMember[[#This Row],[1. Identifiant interne d’exploitation agricole*]]),"",IF(ISERROR(MATCH(GroupMember[[#This Row],[1. Identifiant interne d’exploitation agricole*]],CertifiedCrop[1. Identifiant interne d’exploitation agricole*],0)),FALSE,TRUE))</f>
        <v>1</v>
      </c>
      <c r="AE845" s="170" t="b">
        <f>IF(ISBLANK(GroupMember[[#This Row],[1. Identifiant interne d’exploitation agricole*]]),"",IF(ISERROR(MATCH(GroupMember[[#This Row],[1. Identifiant interne d’exploitation agricole*]],FarmUnit[1. Identifiant interne d’exploitation agricole*],0)),FALSE,TRUE))</f>
        <v>1</v>
      </c>
      <c r="AF845" s="11" t="str">
        <f t="shared" si="52"/>
        <v>ZINGBE  KESSE SEVERIN</v>
      </c>
      <c r="AG845" s="171" t="str">
        <f t="shared" si="53"/>
        <v>24/9/2021</v>
      </c>
      <c r="AH845" s="59">
        <f t="shared" si="55"/>
        <v>4</v>
      </c>
      <c r="AI845" s="57">
        <f t="shared" si="54"/>
        <v>0</v>
      </c>
    </row>
    <row r="846" spans="1:35" ht="13.5" x14ac:dyDescent="0.25">
      <c r="A846" s="160" t="s">
        <v>3207</v>
      </c>
      <c r="B846" s="160" t="s">
        <v>667</v>
      </c>
      <c r="C846" s="160" t="s">
        <v>3207</v>
      </c>
      <c r="D846" s="160" t="s">
        <v>2696</v>
      </c>
      <c r="E846" s="160" t="s">
        <v>669</v>
      </c>
      <c r="F846" s="160" t="s">
        <v>670</v>
      </c>
      <c r="G846" s="160" t="s">
        <v>671</v>
      </c>
      <c r="H846" s="161">
        <v>5</v>
      </c>
      <c r="I846" s="160" t="s">
        <v>3365</v>
      </c>
      <c r="J846" s="160">
        <v>1</v>
      </c>
      <c r="K846" s="161">
        <v>2021</v>
      </c>
      <c r="L846" s="169" t="s">
        <v>2187</v>
      </c>
      <c r="M846" s="169" t="s">
        <v>1018</v>
      </c>
      <c r="N846" s="162" t="s">
        <v>667</v>
      </c>
      <c r="O846" s="160" t="s">
        <v>667</v>
      </c>
      <c r="P846" s="160" t="s">
        <v>675</v>
      </c>
      <c r="Q846" s="163" t="s">
        <v>667</v>
      </c>
      <c r="R846" s="160">
        <v>4</v>
      </c>
      <c r="S846" s="169"/>
      <c r="T846" s="169"/>
      <c r="U846" s="160"/>
      <c r="V846" s="160"/>
      <c r="W846" s="160"/>
      <c r="X846" s="161">
        <v>0</v>
      </c>
      <c r="Y846" s="161">
        <v>0</v>
      </c>
      <c r="Z846" s="164" t="s">
        <v>2698</v>
      </c>
      <c r="AA846" s="165">
        <v>2021</v>
      </c>
      <c r="AB846" s="165">
        <v>9</v>
      </c>
      <c r="AC846" s="165">
        <v>24</v>
      </c>
      <c r="AD846" s="170" t="b">
        <f>IF(ISBLANK(GroupMember[[#This Row],[1. Identifiant interne d’exploitation agricole*]]),"",IF(ISERROR(MATCH(GroupMember[[#This Row],[1. Identifiant interne d’exploitation agricole*]],CertifiedCrop[1. Identifiant interne d’exploitation agricole*],0)),FALSE,TRUE))</f>
        <v>1</v>
      </c>
      <c r="AE846" s="170" t="b">
        <f>IF(ISBLANK(GroupMember[[#This Row],[1. Identifiant interne d’exploitation agricole*]]),"",IF(ISERROR(MATCH(GroupMember[[#This Row],[1. Identifiant interne d’exploitation agricole*]],FarmUnit[1. Identifiant interne d’exploitation agricole*],0)),FALSE,TRUE))</f>
        <v>1</v>
      </c>
      <c r="AF846" s="11" t="str">
        <f t="shared" si="52"/>
        <v>TOKPA  ANDRE</v>
      </c>
      <c r="AG846" s="171" t="str">
        <f t="shared" si="53"/>
        <v>24/9/2021</v>
      </c>
      <c r="AH846" s="59">
        <f t="shared" si="55"/>
        <v>4</v>
      </c>
      <c r="AI846" s="57">
        <f t="shared" si="54"/>
        <v>0</v>
      </c>
    </row>
    <row r="847" spans="1:35" ht="13.5" x14ac:dyDescent="0.25">
      <c r="A847" s="160" t="s">
        <v>3208</v>
      </c>
      <c r="B847" s="160" t="s">
        <v>667</v>
      </c>
      <c r="C847" s="160" t="s">
        <v>3208</v>
      </c>
      <c r="D847" s="160" t="s">
        <v>2696</v>
      </c>
      <c r="E847" s="160" t="s">
        <v>669</v>
      </c>
      <c r="F847" s="160" t="s">
        <v>670</v>
      </c>
      <c r="G847" s="160" t="s">
        <v>671</v>
      </c>
      <c r="H847" s="161">
        <v>6</v>
      </c>
      <c r="I847" s="160" t="s">
        <v>3365</v>
      </c>
      <c r="J847" s="160">
        <v>1</v>
      </c>
      <c r="K847" s="161">
        <v>2021</v>
      </c>
      <c r="L847" s="169" t="s">
        <v>790</v>
      </c>
      <c r="M847" s="169" t="s">
        <v>3209</v>
      </c>
      <c r="N847" s="162" t="s">
        <v>667</v>
      </c>
      <c r="O847" s="160" t="s">
        <v>667</v>
      </c>
      <c r="P847" s="160" t="s">
        <v>675</v>
      </c>
      <c r="Q847" s="163" t="s">
        <v>667</v>
      </c>
      <c r="R847" s="160">
        <v>3</v>
      </c>
      <c r="S847" s="169"/>
      <c r="T847" s="169"/>
      <c r="U847" s="160"/>
      <c r="V847" s="160"/>
      <c r="W847" s="160"/>
      <c r="X847" s="161">
        <v>0</v>
      </c>
      <c r="Y847" s="161">
        <v>0</v>
      </c>
      <c r="Z847" s="164" t="s">
        <v>2698</v>
      </c>
      <c r="AA847" s="165">
        <v>2021</v>
      </c>
      <c r="AB847" s="165">
        <v>9</v>
      </c>
      <c r="AC847" s="165">
        <v>25</v>
      </c>
      <c r="AD847" s="170" t="b">
        <f>IF(ISBLANK(GroupMember[[#This Row],[1. Identifiant interne d’exploitation agricole*]]),"",IF(ISERROR(MATCH(GroupMember[[#This Row],[1. Identifiant interne d’exploitation agricole*]],CertifiedCrop[1. Identifiant interne d’exploitation agricole*],0)),FALSE,TRUE))</f>
        <v>1</v>
      </c>
      <c r="AE847" s="170" t="b">
        <f>IF(ISBLANK(GroupMember[[#This Row],[1. Identifiant interne d’exploitation agricole*]]),"",IF(ISERROR(MATCH(GroupMember[[#This Row],[1. Identifiant interne d’exploitation agricole*]],FarmUnit[1. Identifiant interne d’exploitation agricole*],0)),FALSE,TRUE))</f>
        <v>1</v>
      </c>
      <c r="AF847" s="11" t="str">
        <f t="shared" si="52"/>
        <v>LOUA GBONGUE CONSTANT</v>
      </c>
      <c r="AG847" s="171" t="str">
        <f t="shared" si="53"/>
        <v>25/9/2021</v>
      </c>
      <c r="AH847" s="59">
        <f t="shared" si="55"/>
        <v>5</v>
      </c>
      <c r="AI847" s="57">
        <f t="shared" si="54"/>
        <v>0</v>
      </c>
    </row>
    <row r="848" spans="1:35" ht="13.5" x14ac:dyDescent="0.25">
      <c r="A848" s="160" t="s">
        <v>3210</v>
      </c>
      <c r="B848" s="160" t="s">
        <v>667</v>
      </c>
      <c r="C848" s="160" t="s">
        <v>3210</v>
      </c>
      <c r="D848" s="160" t="s">
        <v>2696</v>
      </c>
      <c r="E848" s="160" t="s">
        <v>669</v>
      </c>
      <c r="F848" s="160" t="s">
        <v>670</v>
      </c>
      <c r="G848" s="160" t="s">
        <v>671</v>
      </c>
      <c r="H848" s="161">
        <v>5</v>
      </c>
      <c r="I848" s="160" t="s">
        <v>3365</v>
      </c>
      <c r="J848" s="160">
        <v>1</v>
      </c>
      <c r="K848" s="161">
        <v>2021</v>
      </c>
      <c r="L848" s="169" t="s">
        <v>689</v>
      </c>
      <c r="M848" s="169" t="s">
        <v>730</v>
      </c>
      <c r="N848" s="162" t="s">
        <v>667</v>
      </c>
      <c r="O848" s="160" t="s">
        <v>667</v>
      </c>
      <c r="P848" s="160" t="s">
        <v>675</v>
      </c>
      <c r="Q848" s="163" t="s">
        <v>667</v>
      </c>
      <c r="R848" s="160">
        <v>2</v>
      </c>
      <c r="S848" s="169"/>
      <c r="T848" s="169"/>
      <c r="U848" s="160"/>
      <c r="V848" s="160"/>
      <c r="W848" s="160"/>
      <c r="X848" s="161">
        <v>0</v>
      </c>
      <c r="Y848" s="161">
        <v>0</v>
      </c>
      <c r="Z848" s="164" t="s">
        <v>2698</v>
      </c>
      <c r="AA848" s="165">
        <v>2021</v>
      </c>
      <c r="AB848" s="165">
        <v>9</v>
      </c>
      <c r="AC848" s="165">
        <v>25</v>
      </c>
      <c r="AD848" s="170" t="b">
        <f>IF(ISBLANK(GroupMember[[#This Row],[1. Identifiant interne d’exploitation agricole*]]),"",IF(ISERROR(MATCH(GroupMember[[#This Row],[1. Identifiant interne d’exploitation agricole*]],CertifiedCrop[1. Identifiant interne d’exploitation agricole*],0)),FALSE,TRUE))</f>
        <v>1</v>
      </c>
      <c r="AE848" s="170" t="b">
        <f>IF(ISBLANK(GroupMember[[#This Row],[1. Identifiant interne d’exploitation agricole*]]),"",IF(ISERROR(MATCH(GroupMember[[#This Row],[1. Identifiant interne d’exploitation agricole*]],FarmUnit[1. Identifiant interne d’exploitation agricole*],0)),FALSE,TRUE))</f>
        <v>1</v>
      </c>
      <c r="AF848" s="11" t="str">
        <f t="shared" si="52"/>
        <v>DIOMANDE  DROH</v>
      </c>
      <c r="AG848" s="171" t="str">
        <f t="shared" si="53"/>
        <v>25/9/2021</v>
      </c>
      <c r="AH848" s="59">
        <f t="shared" si="55"/>
        <v>5</v>
      </c>
      <c r="AI848" s="57">
        <f t="shared" si="54"/>
        <v>0</v>
      </c>
    </row>
    <row r="849" spans="1:35" ht="13.5" x14ac:dyDescent="0.25">
      <c r="A849" s="160" t="s">
        <v>3211</v>
      </c>
      <c r="B849" s="160" t="s">
        <v>667</v>
      </c>
      <c r="C849" s="160" t="s">
        <v>3211</v>
      </c>
      <c r="D849" s="160" t="s">
        <v>2696</v>
      </c>
      <c r="E849" s="160" t="s">
        <v>669</v>
      </c>
      <c r="F849" s="160" t="s">
        <v>670</v>
      </c>
      <c r="G849" s="160" t="s">
        <v>671</v>
      </c>
      <c r="H849" s="161">
        <v>8</v>
      </c>
      <c r="I849" s="160" t="s">
        <v>3365</v>
      </c>
      <c r="J849" s="160">
        <v>1</v>
      </c>
      <c r="K849" s="161">
        <v>2021</v>
      </c>
      <c r="L849" s="169" t="s">
        <v>3113</v>
      </c>
      <c r="M849" s="169" t="s">
        <v>3212</v>
      </c>
      <c r="N849" s="162" t="s">
        <v>667</v>
      </c>
      <c r="O849" s="160" t="s">
        <v>667</v>
      </c>
      <c r="P849" s="160" t="s">
        <v>675</v>
      </c>
      <c r="Q849" s="163">
        <v>28856</v>
      </c>
      <c r="R849" s="160">
        <v>6</v>
      </c>
      <c r="S849" s="169"/>
      <c r="T849" s="169"/>
      <c r="U849" s="160"/>
      <c r="V849" s="160"/>
      <c r="W849" s="160"/>
      <c r="X849" s="161">
        <v>0</v>
      </c>
      <c r="Y849" s="161">
        <v>0</v>
      </c>
      <c r="Z849" s="164" t="s">
        <v>2698</v>
      </c>
      <c r="AA849" s="165">
        <v>2021</v>
      </c>
      <c r="AB849" s="165">
        <v>9</v>
      </c>
      <c r="AC849" s="165">
        <v>25</v>
      </c>
      <c r="AD849" s="170" t="b">
        <f>IF(ISBLANK(GroupMember[[#This Row],[1. Identifiant interne d’exploitation agricole*]]),"",IF(ISERROR(MATCH(GroupMember[[#This Row],[1. Identifiant interne d’exploitation agricole*]],CertifiedCrop[1. Identifiant interne d’exploitation agricole*],0)),FALSE,TRUE))</f>
        <v>1</v>
      </c>
      <c r="AE849" s="170" t="b">
        <f>IF(ISBLANK(GroupMember[[#This Row],[1. Identifiant interne d’exploitation agricole*]]),"",IF(ISERROR(MATCH(GroupMember[[#This Row],[1. Identifiant interne d’exploitation agricole*]],FarmUnit[1. Identifiant interne d’exploitation agricole*],0)),FALSE,TRUE))</f>
        <v>1</v>
      </c>
      <c r="AF849" s="11" t="str">
        <f t="shared" si="52"/>
        <v>LOUH  KALET PATRICE</v>
      </c>
      <c r="AG849" s="171" t="str">
        <f t="shared" si="53"/>
        <v>25/9/2021</v>
      </c>
      <c r="AH849" s="59">
        <f t="shared" si="55"/>
        <v>5</v>
      </c>
      <c r="AI849" s="57">
        <f t="shared" si="54"/>
        <v>0</v>
      </c>
    </row>
    <row r="850" spans="1:35" ht="13.5" x14ac:dyDescent="0.25">
      <c r="A850" s="160" t="s">
        <v>3213</v>
      </c>
      <c r="B850" s="160" t="s">
        <v>667</v>
      </c>
      <c r="C850" s="160" t="s">
        <v>3213</v>
      </c>
      <c r="D850" s="160" t="s">
        <v>2696</v>
      </c>
      <c r="E850" s="160" t="s">
        <v>669</v>
      </c>
      <c r="F850" s="160" t="s">
        <v>670</v>
      </c>
      <c r="G850" s="160" t="s">
        <v>671</v>
      </c>
      <c r="H850" s="161">
        <v>6</v>
      </c>
      <c r="I850" s="160" t="s">
        <v>3365</v>
      </c>
      <c r="J850" s="160">
        <v>1</v>
      </c>
      <c r="K850" s="161">
        <v>2021</v>
      </c>
      <c r="L850" s="169" t="s">
        <v>1384</v>
      </c>
      <c r="M850" s="169" t="s">
        <v>3214</v>
      </c>
      <c r="N850" s="162" t="s">
        <v>2944</v>
      </c>
      <c r="O850" s="160" t="s">
        <v>667</v>
      </c>
      <c r="P850" s="160" t="s">
        <v>675</v>
      </c>
      <c r="Q850" s="163">
        <v>30682</v>
      </c>
      <c r="R850" s="160">
        <v>7</v>
      </c>
      <c r="S850" s="169"/>
      <c r="T850" s="169"/>
      <c r="U850" s="160"/>
      <c r="V850" s="160"/>
      <c r="W850" s="160"/>
      <c r="X850" s="161">
        <v>0</v>
      </c>
      <c r="Y850" s="161">
        <v>0</v>
      </c>
      <c r="Z850" s="164" t="s">
        <v>2698</v>
      </c>
      <c r="AA850" s="165">
        <v>2021</v>
      </c>
      <c r="AB850" s="165">
        <v>9</v>
      </c>
      <c r="AC850" s="165">
        <v>25</v>
      </c>
      <c r="AD850" s="170" t="b">
        <f>IF(ISBLANK(GroupMember[[#This Row],[1. Identifiant interne d’exploitation agricole*]]),"",IF(ISERROR(MATCH(GroupMember[[#This Row],[1. Identifiant interne d’exploitation agricole*]],CertifiedCrop[1. Identifiant interne d’exploitation agricole*],0)),FALSE,TRUE))</f>
        <v>1</v>
      </c>
      <c r="AE850" s="170" t="b">
        <f>IF(ISBLANK(GroupMember[[#This Row],[1. Identifiant interne d’exploitation agricole*]]),"",IF(ISERROR(MATCH(GroupMember[[#This Row],[1. Identifiant interne d’exploitation agricole*]],FarmUnit[1. Identifiant interne d’exploitation agricole*],0)),FALSE,TRUE))</f>
        <v>1</v>
      </c>
      <c r="AF850" s="11" t="str">
        <f t="shared" si="52"/>
        <v>DROH  GUEU EMMANUEL</v>
      </c>
      <c r="AG850" s="171" t="str">
        <f t="shared" si="53"/>
        <v>25/9/2021</v>
      </c>
      <c r="AH850" s="59">
        <f t="shared" si="55"/>
        <v>5</v>
      </c>
      <c r="AI850" s="57">
        <f t="shared" si="54"/>
        <v>0</v>
      </c>
    </row>
    <row r="851" spans="1:35" ht="13.5" x14ac:dyDescent="0.25">
      <c r="A851" s="160" t="s">
        <v>3215</v>
      </c>
      <c r="B851" s="160" t="s">
        <v>667</v>
      </c>
      <c r="C851" s="160" t="s">
        <v>3215</v>
      </c>
      <c r="D851" s="160" t="s">
        <v>2696</v>
      </c>
      <c r="E851" s="160" t="s">
        <v>669</v>
      </c>
      <c r="F851" s="160" t="s">
        <v>670</v>
      </c>
      <c r="G851" s="160" t="s">
        <v>671</v>
      </c>
      <c r="H851" s="161">
        <v>7</v>
      </c>
      <c r="I851" s="160" t="s">
        <v>3365</v>
      </c>
      <c r="J851" s="160">
        <v>1</v>
      </c>
      <c r="K851" s="161">
        <v>2021</v>
      </c>
      <c r="L851" s="169" t="s">
        <v>689</v>
      </c>
      <c r="M851" s="169" t="s">
        <v>3216</v>
      </c>
      <c r="N851" s="162" t="s">
        <v>667</v>
      </c>
      <c r="O851" s="160" t="s">
        <v>667</v>
      </c>
      <c r="P851" s="160" t="s">
        <v>696</v>
      </c>
      <c r="Q851" s="163">
        <v>28126</v>
      </c>
      <c r="R851" s="160">
        <v>3</v>
      </c>
      <c r="S851" s="169"/>
      <c r="T851" s="169"/>
      <c r="U851" s="160"/>
      <c r="V851" s="160"/>
      <c r="W851" s="160"/>
      <c r="X851" s="161">
        <v>0</v>
      </c>
      <c r="Y851" s="161">
        <v>0</v>
      </c>
      <c r="Z851" s="164" t="s">
        <v>2698</v>
      </c>
      <c r="AA851" s="165">
        <v>2021</v>
      </c>
      <c r="AB851" s="165">
        <v>9</v>
      </c>
      <c r="AC851" s="165">
        <v>28</v>
      </c>
      <c r="AD851" s="170" t="b">
        <f>IF(ISBLANK(GroupMember[[#This Row],[1. Identifiant interne d’exploitation agricole*]]),"",IF(ISERROR(MATCH(GroupMember[[#This Row],[1. Identifiant interne d’exploitation agricole*]],CertifiedCrop[1. Identifiant interne d’exploitation agricole*],0)),FALSE,TRUE))</f>
        <v>1</v>
      </c>
      <c r="AE851" s="170" t="b">
        <f>IF(ISBLANK(GroupMember[[#This Row],[1. Identifiant interne d’exploitation agricole*]]),"",IF(ISERROR(MATCH(GroupMember[[#This Row],[1. Identifiant interne d’exploitation agricole*]],FarmUnit[1. Identifiant interne d’exploitation agricole*],0)),FALSE,TRUE))</f>
        <v>1</v>
      </c>
      <c r="AF851" s="11" t="str">
        <f t="shared" si="52"/>
        <v>DIOMANDE  CLARISSE</v>
      </c>
      <c r="AG851" s="171" t="str">
        <f t="shared" si="53"/>
        <v>28/9/2021</v>
      </c>
      <c r="AH851" s="59">
        <f t="shared" si="55"/>
        <v>3</v>
      </c>
      <c r="AI851" s="57">
        <f t="shared" si="54"/>
        <v>0</v>
      </c>
    </row>
    <row r="852" spans="1:35" ht="13.5" x14ac:dyDescent="0.25">
      <c r="A852" s="160" t="s">
        <v>3217</v>
      </c>
      <c r="B852" s="160" t="s">
        <v>667</v>
      </c>
      <c r="C852" s="160" t="s">
        <v>3217</v>
      </c>
      <c r="D852" s="160" t="s">
        <v>2696</v>
      </c>
      <c r="E852" s="160" t="s">
        <v>669</v>
      </c>
      <c r="F852" s="160" t="s">
        <v>670</v>
      </c>
      <c r="G852" s="160" t="s">
        <v>671</v>
      </c>
      <c r="H852" s="161">
        <v>6</v>
      </c>
      <c r="I852" s="160" t="s">
        <v>3365</v>
      </c>
      <c r="J852" s="160">
        <v>1</v>
      </c>
      <c r="K852" s="161">
        <v>2021</v>
      </c>
      <c r="L852" s="169" t="s">
        <v>2946</v>
      </c>
      <c r="M852" s="169" t="s">
        <v>3218</v>
      </c>
      <c r="N852" s="162" t="s">
        <v>667</v>
      </c>
      <c r="O852" s="160" t="s">
        <v>667</v>
      </c>
      <c r="P852" s="160" t="s">
        <v>675</v>
      </c>
      <c r="Q852" s="163">
        <v>21916</v>
      </c>
      <c r="R852" s="160">
        <v>4</v>
      </c>
      <c r="S852" s="169"/>
      <c r="T852" s="169"/>
      <c r="U852" s="160"/>
      <c r="V852" s="160"/>
      <c r="W852" s="160"/>
      <c r="X852" s="161">
        <v>0</v>
      </c>
      <c r="Y852" s="161">
        <v>0</v>
      </c>
      <c r="Z852" s="164" t="s">
        <v>2698</v>
      </c>
      <c r="AA852" s="165">
        <v>2021</v>
      </c>
      <c r="AB852" s="165">
        <v>9</v>
      </c>
      <c r="AC852" s="165">
        <v>26</v>
      </c>
      <c r="AD852" s="170" t="b">
        <f>IF(ISBLANK(GroupMember[[#This Row],[1. Identifiant interne d’exploitation agricole*]]),"",IF(ISERROR(MATCH(GroupMember[[#This Row],[1. Identifiant interne d’exploitation agricole*]],CertifiedCrop[1. Identifiant interne d’exploitation agricole*],0)),FALSE,TRUE))</f>
        <v>1</v>
      </c>
      <c r="AE852" s="170" t="b">
        <f>IF(ISBLANK(GroupMember[[#This Row],[1. Identifiant interne d’exploitation agricole*]]),"",IF(ISERROR(MATCH(GroupMember[[#This Row],[1. Identifiant interne d’exploitation agricole*]],FarmUnit[1. Identifiant interne d’exploitation agricole*],0)),FALSE,TRUE))</f>
        <v>1</v>
      </c>
      <c r="AF852" s="11" t="str">
        <f t="shared" si="52"/>
        <v>BAZONGO YELOU PIERRE</v>
      </c>
      <c r="AG852" s="171" t="str">
        <f t="shared" si="53"/>
        <v>26/9/2021</v>
      </c>
      <c r="AH852" s="59">
        <f t="shared" si="55"/>
        <v>5</v>
      </c>
      <c r="AI852" s="57">
        <f t="shared" si="54"/>
        <v>0</v>
      </c>
    </row>
    <row r="853" spans="1:35" ht="13.5" x14ac:dyDescent="0.25">
      <c r="A853" s="160" t="s">
        <v>3219</v>
      </c>
      <c r="B853" s="160" t="s">
        <v>667</v>
      </c>
      <c r="C853" s="160" t="s">
        <v>3219</v>
      </c>
      <c r="D853" s="160" t="s">
        <v>2696</v>
      </c>
      <c r="E853" s="160" t="s">
        <v>669</v>
      </c>
      <c r="F853" s="160" t="s">
        <v>670</v>
      </c>
      <c r="G853" s="160" t="s">
        <v>671</v>
      </c>
      <c r="H853" s="161">
        <v>7</v>
      </c>
      <c r="I853" s="160" t="s">
        <v>3365</v>
      </c>
      <c r="J853" s="160">
        <v>1</v>
      </c>
      <c r="K853" s="161">
        <v>2021</v>
      </c>
      <c r="L853" s="169" t="s">
        <v>1250</v>
      </c>
      <c r="M853" s="169" t="s">
        <v>1241</v>
      </c>
      <c r="N853" s="162" t="s">
        <v>667</v>
      </c>
      <c r="O853" s="160" t="s">
        <v>667</v>
      </c>
      <c r="P853" s="160" t="s">
        <v>675</v>
      </c>
      <c r="Q853" s="163">
        <v>28856</v>
      </c>
      <c r="R853" s="160">
        <v>2</v>
      </c>
      <c r="S853" s="169"/>
      <c r="T853" s="169"/>
      <c r="U853" s="160"/>
      <c r="V853" s="160"/>
      <c r="W853" s="160"/>
      <c r="X853" s="161">
        <v>0</v>
      </c>
      <c r="Y853" s="161">
        <v>0</v>
      </c>
      <c r="Z853" s="164" t="s">
        <v>2698</v>
      </c>
      <c r="AA853" s="165">
        <v>2021</v>
      </c>
      <c r="AB853" s="165">
        <v>9</v>
      </c>
      <c r="AC853" s="165">
        <v>28</v>
      </c>
      <c r="AD853" s="170" t="b">
        <f>IF(ISBLANK(GroupMember[[#This Row],[1. Identifiant interne d’exploitation agricole*]]),"",IF(ISERROR(MATCH(GroupMember[[#This Row],[1. Identifiant interne d’exploitation agricole*]],CertifiedCrop[1. Identifiant interne d’exploitation agricole*],0)),FALSE,TRUE))</f>
        <v>1</v>
      </c>
      <c r="AE853" s="170" t="b">
        <f>IF(ISBLANK(GroupMember[[#This Row],[1. Identifiant interne d’exploitation agricole*]]),"",IF(ISERROR(MATCH(GroupMember[[#This Row],[1. Identifiant interne d’exploitation agricole*]],FarmUnit[1. Identifiant interne d’exploitation agricole*],0)),FALSE,TRUE))</f>
        <v>1</v>
      </c>
      <c r="AF853" s="11" t="str">
        <f t="shared" si="52"/>
        <v>GUE ARSENE</v>
      </c>
      <c r="AG853" s="171" t="str">
        <f t="shared" si="53"/>
        <v>28/9/2021</v>
      </c>
      <c r="AH853" s="59">
        <f t="shared" si="55"/>
        <v>3</v>
      </c>
      <c r="AI853" s="57">
        <f t="shared" si="54"/>
        <v>0</v>
      </c>
    </row>
    <row r="854" spans="1:35" ht="13.5" x14ac:dyDescent="0.25">
      <c r="A854" s="160" t="s">
        <v>3220</v>
      </c>
      <c r="B854" s="160" t="s">
        <v>667</v>
      </c>
      <c r="C854" s="160" t="s">
        <v>3220</v>
      </c>
      <c r="D854" s="160" t="s">
        <v>2696</v>
      </c>
      <c r="E854" s="160" t="s">
        <v>669</v>
      </c>
      <c r="F854" s="160" t="s">
        <v>670</v>
      </c>
      <c r="G854" s="160" t="s">
        <v>671</v>
      </c>
      <c r="H854" s="161">
        <v>6</v>
      </c>
      <c r="I854" s="160" t="s">
        <v>3365</v>
      </c>
      <c r="J854" s="160">
        <v>1</v>
      </c>
      <c r="K854" s="161">
        <v>2021</v>
      </c>
      <c r="L854" s="169" t="s">
        <v>2858</v>
      </c>
      <c r="M854" s="169" t="s">
        <v>3221</v>
      </c>
      <c r="N854" s="162" t="s">
        <v>667</v>
      </c>
      <c r="O854" s="160" t="s">
        <v>667</v>
      </c>
      <c r="P854" s="160" t="s">
        <v>675</v>
      </c>
      <c r="Q854" s="163" t="s">
        <v>667</v>
      </c>
      <c r="R854" s="160">
        <v>7</v>
      </c>
      <c r="S854" s="169"/>
      <c r="T854" s="169"/>
      <c r="U854" s="160"/>
      <c r="V854" s="160"/>
      <c r="W854" s="160"/>
      <c r="X854" s="161">
        <v>0</v>
      </c>
      <c r="Y854" s="161">
        <v>0</v>
      </c>
      <c r="Z854" s="164" t="s">
        <v>2698</v>
      </c>
      <c r="AA854" s="165">
        <v>2021</v>
      </c>
      <c r="AB854" s="165">
        <v>9</v>
      </c>
      <c r="AC854" s="165">
        <v>28</v>
      </c>
      <c r="AD854" s="170" t="b">
        <f>IF(ISBLANK(GroupMember[[#This Row],[1. Identifiant interne d’exploitation agricole*]]),"",IF(ISERROR(MATCH(GroupMember[[#This Row],[1. Identifiant interne d’exploitation agricole*]],CertifiedCrop[1. Identifiant interne d’exploitation agricole*],0)),FALSE,TRUE))</f>
        <v>1</v>
      </c>
      <c r="AE854" s="170" t="b">
        <f>IF(ISBLANK(GroupMember[[#This Row],[1. Identifiant interne d’exploitation agricole*]]),"",IF(ISERROR(MATCH(GroupMember[[#This Row],[1. Identifiant interne d’exploitation agricole*]],FarmUnit[1. Identifiant interne d’exploitation agricole*],0)),FALSE,TRUE))</f>
        <v>1</v>
      </c>
      <c r="AF854" s="11" t="str">
        <f t="shared" si="52"/>
        <v>GUE  ALPHONSE</v>
      </c>
      <c r="AG854" s="171" t="str">
        <f t="shared" si="53"/>
        <v>28/9/2021</v>
      </c>
      <c r="AH854" s="59">
        <f t="shared" si="55"/>
        <v>3</v>
      </c>
      <c r="AI854" s="57">
        <f t="shared" si="54"/>
        <v>0</v>
      </c>
    </row>
    <row r="855" spans="1:35" ht="13.5" x14ac:dyDescent="0.25">
      <c r="A855" s="160" t="s">
        <v>3222</v>
      </c>
      <c r="B855" s="160" t="s">
        <v>667</v>
      </c>
      <c r="C855" s="160" t="s">
        <v>3222</v>
      </c>
      <c r="D855" s="160" t="s">
        <v>2696</v>
      </c>
      <c r="E855" s="160" t="s">
        <v>669</v>
      </c>
      <c r="F855" s="160" t="s">
        <v>670</v>
      </c>
      <c r="G855" s="160" t="s">
        <v>671</v>
      </c>
      <c r="H855" s="161">
        <v>8</v>
      </c>
      <c r="I855" s="160" t="s">
        <v>3365</v>
      </c>
      <c r="J855" s="160">
        <v>1</v>
      </c>
      <c r="K855" s="161">
        <v>2021</v>
      </c>
      <c r="L855" s="169" t="s">
        <v>1095</v>
      </c>
      <c r="M855" s="169" t="s">
        <v>3223</v>
      </c>
      <c r="N855" s="162" t="s">
        <v>667</v>
      </c>
      <c r="O855" s="160" t="s">
        <v>667</v>
      </c>
      <c r="P855" s="160" t="s">
        <v>675</v>
      </c>
      <c r="Q855" s="163" t="s">
        <v>667</v>
      </c>
      <c r="R855" s="160">
        <v>5</v>
      </c>
      <c r="S855" s="169"/>
      <c r="T855" s="169"/>
      <c r="U855" s="160"/>
      <c r="V855" s="160"/>
      <c r="W855" s="160"/>
      <c r="X855" s="161">
        <v>0</v>
      </c>
      <c r="Y855" s="161">
        <v>0</v>
      </c>
      <c r="Z855" s="164" t="s">
        <v>2698</v>
      </c>
      <c r="AA855" s="165">
        <v>2021</v>
      </c>
      <c r="AB855" s="165">
        <v>9</v>
      </c>
      <c r="AC855" s="165">
        <v>27</v>
      </c>
      <c r="AD855" s="170" t="b">
        <f>IF(ISBLANK(GroupMember[[#This Row],[1. Identifiant interne d’exploitation agricole*]]),"",IF(ISERROR(MATCH(GroupMember[[#This Row],[1. Identifiant interne d’exploitation agricole*]],CertifiedCrop[1. Identifiant interne d’exploitation agricole*],0)),FALSE,TRUE))</f>
        <v>1</v>
      </c>
      <c r="AE855" s="170" t="b">
        <f>IF(ISBLANK(GroupMember[[#This Row],[1. Identifiant interne d’exploitation agricole*]]),"",IF(ISERROR(MATCH(GroupMember[[#This Row],[1. Identifiant interne d’exploitation agricole*]],FarmUnit[1. Identifiant interne d’exploitation agricole*],0)),FALSE,TRUE))</f>
        <v>1</v>
      </c>
      <c r="AF855" s="11" t="str">
        <f t="shared" si="52"/>
        <v>DELY SATIE</v>
      </c>
      <c r="AG855" s="171" t="str">
        <f t="shared" si="53"/>
        <v>27/9/2021</v>
      </c>
      <c r="AH855" s="59">
        <f t="shared" si="55"/>
        <v>5</v>
      </c>
      <c r="AI855" s="57">
        <f t="shared" si="54"/>
        <v>0</v>
      </c>
    </row>
    <row r="856" spans="1:35" ht="13.5" x14ac:dyDescent="0.25">
      <c r="A856" s="160" t="s">
        <v>3224</v>
      </c>
      <c r="B856" s="160" t="s">
        <v>667</v>
      </c>
      <c r="C856" s="160" t="s">
        <v>3224</v>
      </c>
      <c r="D856" s="160" t="s">
        <v>2696</v>
      </c>
      <c r="E856" s="160" t="s">
        <v>669</v>
      </c>
      <c r="F856" s="160" t="s">
        <v>670</v>
      </c>
      <c r="G856" s="160" t="s">
        <v>671</v>
      </c>
      <c r="H856" s="161">
        <v>7</v>
      </c>
      <c r="I856" s="160" t="s">
        <v>3365</v>
      </c>
      <c r="J856" s="160">
        <v>1</v>
      </c>
      <c r="K856" s="161">
        <v>2021</v>
      </c>
      <c r="L856" s="169" t="s">
        <v>3011</v>
      </c>
      <c r="M856" s="169" t="s">
        <v>3225</v>
      </c>
      <c r="N856" s="162" t="s">
        <v>667</v>
      </c>
      <c r="O856" s="160" t="s">
        <v>667</v>
      </c>
      <c r="P856" s="160" t="s">
        <v>675</v>
      </c>
      <c r="Q856" s="163" t="s">
        <v>667</v>
      </c>
      <c r="R856" s="160">
        <v>5</v>
      </c>
      <c r="S856" s="169"/>
      <c r="T856" s="169"/>
      <c r="U856" s="160"/>
      <c r="V856" s="160"/>
      <c r="W856" s="160"/>
      <c r="X856" s="161">
        <v>0</v>
      </c>
      <c r="Y856" s="161">
        <v>0</v>
      </c>
      <c r="Z856" s="164" t="s">
        <v>2698</v>
      </c>
      <c r="AA856" s="165">
        <v>2021</v>
      </c>
      <c r="AB856" s="165">
        <v>9</v>
      </c>
      <c r="AC856" s="165">
        <v>27</v>
      </c>
      <c r="AD856" s="170" t="b">
        <f>IF(ISBLANK(GroupMember[[#This Row],[1. Identifiant interne d’exploitation agricole*]]),"",IF(ISERROR(MATCH(GroupMember[[#This Row],[1. Identifiant interne d’exploitation agricole*]],CertifiedCrop[1. Identifiant interne d’exploitation agricole*],0)),FALSE,TRUE))</f>
        <v>1</v>
      </c>
      <c r="AE856" s="170" t="b">
        <f>IF(ISBLANK(GroupMember[[#This Row],[1. Identifiant interne d’exploitation agricole*]]),"",IF(ISERROR(MATCH(GroupMember[[#This Row],[1. Identifiant interne d’exploitation agricole*]],FarmUnit[1. Identifiant interne d’exploitation agricole*],0)),FALSE,TRUE))</f>
        <v>1</v>
      </c>
      <c r="AF856" s="11" t="str">
        <f t="shared" si="52"/>
        <v>ZINGBE  CAMUS</v>
      </c>
      <c r="AG856" s="171" t="str">
        <f t="shared" si="53"/>
        <v>27/9/2021</v>
      </c>
      <c r="AH856" s="59">
        <f t="shared" si="55"/>
        <v>5</v>
      </c>
      <c r="AI856" s="57">
        <f t="shared" si="54"/>
        <v>0</v>
      </c>
    </row>
    <row r="857" spans="1:35" ht="13.5" x14ac:dyDescent="0.25">
      <c r="A857" s="160" t="s">
        <v>3226</v>
      </c>
      <c r="B857" s="160" t="s">
        <v>667</v>
      </c>
      <c r="C857" s="160" t="s">
        <v>3226</v>
      </c>
      <c r="D857" s="160" t="s">
        <v>2696</v>
      </c>
      <c r="E857" s="160" t="s">
        <v>669</v>
      </c>
      <c r="F857" s="160" t="s">
        <v>670</v>
      </c>
      <c r="G857" s="160" t="s">
        <v>671</v>
      </c>
      <c r="H857" s="161">
        <v>5</v>
      </c>
      <c r="I857" s="160" t="s">
        <v>3365</v>
      </c>
      <c r="J857" s="160">
        <v>1</v>
      </c>
      <c r="K857" s="161">
        <v>2021</v>
      </c>
      <c r="L857" s="169" t="s">
        <v>2187</v>
      </c>
      <c r="M857" s="169" t="s">
        <v>3227</v>
      </c>
      <c r="N857" s="162" t="s">
        <v>667</v>
      </c>
      <c r="O857" s="160" t="s">
        <v>667</v>
      </c>
      <c r="P857" s="160" t="s">
        <v>675</v>
      </c>
      <c r="Q857" s="163" t="s">
        <v>667</v>
      </c>
      <c r="R857" s="160">
        <v>1</v>
      </c>
      <c r="S857" s="169"/>
      <c r="T857" s="169"/>
      <c r="U857" s="160"/>
      <c r="V857" s="160"/>
      <c r="W857" s="160"/>
      <c r="X857" s="161">
        <v>0</v>
      </c>
      <c r="Y857" s="161">
        <v>0</v>
      </c>
      <c r="Z857" s="164" t="s">
        <v>2698</v>
      </c>
      <c r="AA857" s="165">
        <v>2021</v>
      </c>
      <c r="AB857" s="165">
        <v>9</v>
      </c>
      <c r="AC857" s="165">
        <v>27</v>
      </c>
      <c r="AD857" s="170" t="b">
        <f>IF(ISBLANK(GroupMember[[#This Row],[1. Identifiant interne d’exploitation agricole*]]),"",IF(ISERROR(MATCH(GroupMember[[#This Row],[1. Identifiant interne d’exploitation agricole*]],CertifiedCrop[1. Identifiant interne d’exploitation agricole*],0)),FALSE,TRUE))</f>
        <v>1</v>
      </c>
      <c r="AE857" s="170" t="b">
        <f>IF(ISBLANK(GroupMember[[#This Row],[1. Identifiant interne d’exploitation agricole*]]),"",IF(ISERROR(MATCH(GroupMember[[#This Row],[1. Identifiant interne d’exploitation agricole*]],FarmUnit[1. Identifiant interne d’exploitation agricole*],0)),FALSE,TRUE))</f>
        <v>1</v>
      </c>
      <c r="AF857" s="11" t="str">
        <f t="shared" si="52"/>
        <v>TOKPA  GONETY JOEL</v>
      </c>
      <c r="AG857" s="171" t="str">
        <f t="shared" si="53"/>
        <v>27/9/2021</v>
      </c>
      <c r="AH857" s="59">
        <f t="shared" si="55"/>
        <v>5</v>
      </c>
      <c r="AI857" s="57">
        <f t="shared" si="54"/>
        <v>0</v>
      </c>
    </row>
    <row r="858" spans="1:35" ht="13.5" x14ac:dyDescent="0.25">
      <c r="A858" s="160" t="s">
        <v>3228</v>
      </c>
      <c r="B858" s="160" t="s">
        <v>667</v>
      </c>
      <c r="C858" s="160" t="s">
        <v>3228</v>
      </c>
      <c r="D858" s="160" t="s">
        <v>2696</v>
      </c>
      <c r="E858" s="160" t="s">
        <v>669</v>
      </c>
      <c r="F858" s="160" t="s">
        <v>670</v>
      </c>
      <c r="G858" s="160" t="s">
        <v>671</v>
      </c>
      <c r="H858" s="161">
        <v>7</v>
      </c>
      <c r="I858" s="160" t="s">
        <v>3365</v>
      </c>
      <c r="J858" s="160">
        <v>1</v>
      </c>
      <c r="K858" s="161">
        <v>2021</v>
      </c>
      <c r="L858" s="169" t="s">
        <v>1112</v>
      </c>
      <c r="M858" s="169" t="s">
        <v>2803</v>
      </c>
      <c r="N858" s="162" t="s">
        <v>667</v>
      </c>
      <c r="O858" s="160" t="s">
        <v>667</v>
      </c>
      <c r="P858" s="160" t="s">
        <v>675</v>
      </c>
      <c r="Q858" s="163" t="s">
        <v>667</v>
      </c>
      <c r="R858" s="160">
        <v>1</v>
      </c>
      <c r="S858" s="169"/>
      <c r="T858" s="169"/>
      <c r="U858" s="160"/>
      <c r="V858" s="160"/>
      <c r="W858" s="160"/>
      <c r="X858" s="161">
        <v>0</v>
      </c>
      <c r="Y858" s="161">
        <v>0</v>
      </c>
      <c r="Z858" s="164" t="s">
        <v>2698</v>
      </c>
      <c r="AA858" s="165">
        <v>2021</v>
      </c>
      <c r="AB858" s="165">
        <v>10</v>
      </c>
      <c r="AC858" s="165">
        <v>11</v>
      </c>
      <c r="AD858" s="170" t="b">
        <f>IF(ISBLANK(GroupMember[[#This Row],[1. Identifiant interne d’exploitation agricole*]]),"",IF(ISERROR(MATCH(GroupMember[[#This Row],[1. Identifiant interne d’exploitation agricole*]],CertifiedCrop[1. Identifiant interne d’exploitation agricole*],0)),FALSE,TRUE))</f>
        <v>1</v>
      </c>
      <c r="AE858" s="170" t="b">
        <f>IF(ISBLANK(GroupMember[[#This Row],[1. Identifiant interne d’exploitation agricole*]]),"",IF(ISERROR(MATCH(GroupMember[[#This Row],[1. Identifiant interne d’exploitation agricole*]],FarmUnit[1. Identifiant interne d’exploitation agricole*],0)),FALSE,TRUE))</f>
        <v>1</v>
      </c>
      <c r="AF858" s="11" t="str">
        <f t="shared" si="52"/>
        <v>KOUIGON ADOLPH</v>
      </c>
      <c r="AG858" s="171" t="str">
        <f t="shared" si="53"/>
        <v>11/10/2021</v>
      </c>
      <c r="AH858" s="59">
        <f t="shared" si="55"/>
        <v>4</v>
      </c>
      <c r="AI858" s="57">
        <f t="shared" si="54"/>
        <v>0</v>
      </c>
    </row>
    <row r="859" spans="1:35" ht="13.5" x14ac:dyDescent="0.25">
      <c r="A859" s="160" t="s">
        <v>3229</v>
      </c>
      <c r="B859" s="160" t="s">
        <v>667</v>
      </c>
      <c r="C859" s="160" t="s">
        <v>3229</v>
      </c>
      <c r="D859" s="160" t="s">
        <v>2696</v>
      </c>
      <c r="E859" s="160" t="s">
        <v>669</v>
      </c>
      <c r="F859" s="160" t="s">
        <v>670</v>
      </c>
      <c r="G859" s="160" t="s">
        <v>671</v>
      </c>
      <c r="H859" s="161">
        <v>8</v>
      </c>
      <c r="I859" s="160" t="s">
        <v>3365</v>
      </c>
      <c r="J859" s="160">
        <v>1</v>
      </c>
      <c r="K859" s="161">
        <v>2021</v>
      </c>
      <c r="L859" s="169" t="s">
        <v>1250</v>
      </c>
      <c r="M859" s="169" t="s">
        <v>2859</v>
      </c>
      <c r="N859" s="162" t="s">
        <v>667</v>
      </c>
      <c r="O859" s="160" t="s">
        <v>667</v>
      </c>
      <c r="P859" s="160" t="s">
        <v>675</v>
      </c>
      <c r="Q859" s="163" t="s">
        <v>667</v>
      </c>
      <c r="R859" s="160">
        <v>2</v>
      </c>
      <c r="S859" s="169"/>
      <c r="T859" s="169"/>
      <c r="U859" s="160"/>
      <c r="V859" s="160"/>
      <c r="W859" s="160"/>
      <c r="X859" s="161">
        <v>0</v>
      </c>
      <c r="Y859" s="161">
        <v>0</v>
      </c>
      <c r="Z859" s="164" t="s">
        <v>2698</v>
      </c>
      <c r="AA859" s="165">
        <v>2021</v>
      </c>
      <c r="AB859" s="165">
        <v>10</v>
      </c>
      <c r="AC859" s="165">
        <v>11</v>
      </c>
      <c r="AD859" s="170" t="b">
        <f>IF(ISBLANK(GroupMember[[#This Row],[1. Identifiant interne d’exploitation agricole*]]),"",IF(ISERROR(MATCH(GroupMember[[#This Row],[1. Identifiant interne d’exploitation agricole*]],CertifiedCrop[1. Identifiant interne d’exploitation agricole*],0)),FALSE,TRUE))</f>
        <v>1</v>
      </c>
      <c r="AE859" s="170" t="b">
        <f>IF(ISBLANK(GroupMember[[#This Row],[1. Identifiant interne d’exploitation agricole*]]),"",IF(ISERROR(MATCH(GroupMember[[#This Row],[1. Identifiant interne d’exploitation agricole*]],FarmUnit[1. Identifiant interne d’exploitation agricole*],0)),FALSE,TRUE))</f>
        <v>1</v>
      </c>
      <c r="AF859" s="11" t="str">
        <f t="shared" si="52"/>
        <v>GUE ZINGBE MODESTE</v>
      </c>
      <c r="AG859" s="171" t="str">
        <f t="shared" si="53"/>
        <v>11/10/2021</v>
      </c>
      <c r="AH859" s="59">
        <f t="shared" si="55"/>
        <v>4</v>
      </c>
      <c r="AI859" s="57">
        <f t="shared" si="54"/>
        <v>0</v>
      </c>
    </row>
    <row r="860" spans="1:35" ht="13.5" x14ac:dyDescent="0.25">
      <c r="A860" s="160" t="s">
        <v>3230</v>
      </c>
      <c r="B860" s="160" t="s">
        <v>667</v>
      </c>
      <c r="C860" s="160" t="s">
        <v>3230</v>
      </c>
      <c r="D860" s="160" t="s">
        <v>2696</v>
      </c>
      <c r="E860" s="160" t="s">
        <v>669</v>
      </c>
      <c r="F860" s="160" t="s">
        <v>670</v>
      </c>
      <c r="G860" s="160" t="s">
        <v>671</v>
      </c>
      <c r="H860" s="161">
        <v>9</v>
      </c>
      <c r="I860" s="160" t="s">
        <v>3365</v>
      </c>
      <c r="J860" s="160">
        <v>1</v>
      </c>
      <c r="K860" s="161">
        <v>2021</v>
      </c>
      <c r="L860" s="169" t="s">
        <v>932</v>
      </c>
      <c r="M860" s="169" t="s">
        <v>3231</v>
      </c>
      <c r="N860" s="162" t="s">
        <v>667</v>
      </c>
      <c r="O860" s="160" t="s">
        <v>667</v>
      </c>
      <c r="P860" s="160" t="s">
        <v>675</v>
      </c>
      <c r="Q860" s="163" t="s">
        <v>667</v>
      </c>
      <c r="R860" s="160">
        <v>3</v>
      </c>
      <c r="S860" s="169"/>
      <c r="T860" s="169"/>
      <c r="U860" s="160"/>
      <c r="V860" s="160"/>
      <c r="W860" s="160"/>
      <c r="X860" s="161">
        <v>0</v>
      </c>
      <c r="Y860" s="161">
        <v>0</v>
      </c>
      <c r="Z860" s="164" t="s">
        <v>2698</v>
      </c>
      <c r="AA860" s="165">
        <v>2021</v>
      </c>
      <c r="AB860" s="165">
        <v>10</v>
      </c>
      <c r="AC860" s="165">
        <v>12</v>
      </c>
      <c r="AD860" s="170" t="b">
        <f>IF(ISBLANK(GroupMember[[#This Row],[1. Identifiant interne d’exploitation agricole*]]),"",IF(ISERROR(MATCH(GroupMember[[#This Row],[1. Identifiant interne d’exploitation agricole*]],CertifiedCrop[1. Identifiant interne d’exploitation agricole*],0)),FALSE,TRUE))</f>
        <v>1</v>
      </c>
      <c r="AE860" s="170" t="b">
        <f>IF(ISBLANK(GroupMember[[#This Row],[1. Identifiant interne d’exploitation agricole*]]),"",IF(ISERROR(MATCH(GroupMember[[#This Row],[1. Identifiant interne d’exploitation agricole*]],FarmUnit[1. Identifiant interne d’exploitation agricole*],0)),FALSE,TRUE))</f>
        <v>1</v>
      </c>
      <c r="AF860" s="11" t="str">
        <f t="shared" si="52"/>
        <v>KESSE  GUEU PROSPER</v>
      </c>
      <c r="AG860" s="171" t="str">
        <f t="shared" si="53"/>
        <v>12/10/2021</v>
      </c>
      <c r="AH860" s="59">
        <f t="shared" si="55"/>
        <v>4</v>
      </c>
      <c r="AI860" s="57">
        <f t="shared" si="54"/>
        <v>0</v>
      </c>
    </row>
    <row r="861" spans="1:35" ht="13.5" x14ac:dyDescent="0.25">
      <c r="A861" s="160" t="s">
        <v>3232</v>
      </c>
      <c r="B861" s="160" t="s">
        <v>667</v>
      </c>
      <c r="C861" s="160" t="s">
        <v>3232</v>
      </c>
      <c r="D861" s="160" t="s">
        <v>2696</v>
      </c>
      <c r="E861" s="160" t="s">
        <v>669</v>
      </c>
      <c r="F861" s="160" t="s">
        <v>670</v>
      </c>
      <c r="G861" s="160" t="s">
        <v>671</v>
      </c>
      <c r="H861" s="161">
        <v>10</v>
      </c>
      <c r="I861" s="160" t="s">
        <v>3365</v>
      </c>
      <c r="J861" s="160">
        <v>1</v>
      </c>
      <c r="K861" s="161">
        <v>2021</v>
      </c>
      <c r="L861" s="169" t="s">
        <v>2858</v>
      </c>
      <c r="M861" s="169" t="s">
        <v>724</v>
      </c>
      <c r="N861" s="162" t="s">
        <v>667</v>
      </c>
      <c r="O861" s="160" t="s">
        <v>667</v>
      </c>
      <c r="P861" s="160" t="s">
        <v>675</v>
      </c>
      <c r="Q861" s="163" t="s">
        <v>667</v>
      </c>
      <c r="R861" s="160">
        <v>4</v>
      </c>
      <c r="S861" s="169"/>
      <c r="T861" s="169"/>
      <c r="U861" s="160"/>
      <c r="V861" s="160"/>
      <c r="W861" s="160"/>
      <c r="X861" s="161">
        <v>0</v>
      </c>
      <c r="Y861" s="161">
        <v>0</v>
      </c>
      <c r="Z861" s="164" t="s">
        <v>2698</v>
      </c>
      <c r="AA861" s="165">
        <v>2021</v>
      </c>
      <c r="AB861" s="165">
        <v>10</v>
      </c>
      <c r="AC861" s="165">
        <v>12</v>
      </c>
      <c r="AD861" s="170" t="b">
        <f>IF(ISBLANK(GroupMember[[#This Row],[1. Identifiant interne d’exploitation agricole*]]),"",IF(ISERROR(MATCH(GroupMember[[#This Row],[1. Identifiant interne d’exploitation agricole*]],CertifiedCrop[1. Identifiant interne d’exploitation agricole*],0)),FALSE,TRUE))</f>
        <v>1</v>
      </c>
      <c r="AE861" s="170" t="b">
        <f>IF(ISBLANK(GroupMember[[#This Row],[1. Identifiant interne d’exploitation agricole*]]),"",IF(ISERROR(MATCH(GroupMember[[#This Row],[1. Identifiant interne d’exploitation agricole*]],FarmUnit[1. Identifiant interne d’exploitation agricole*],0)),FALSE,TRUE))</f>
        <v>1</v>
      </c>
      <c r="AF861" s="11" t="str">
        <f t="shared" si="52"/>
        <v>GUE  BLAISE</v>
      </c>
      <c r="AG861" s="171" t="str">
        <f t="shared" si="53"/>
        <v>12/10/2021</v>
      </c>
      <c r="AH861" s="59">
        <f t="shared" si="55"/>
        <v>4</v>
      </c>
      <c r="AI861" s="57">
        <f t="shared" si="54"/>
        <v>0</v>
      </c>
    </row>
    <row r="862" spans="1:35" ht="13.5" x14ac:dyDescent="0.25">
      <c r="A862" s="160" t="s">
        <v>3233</v>
      </c>
      <c r="B862" s="160" t="s">
        <v>667</v>
      </c>
      <c r="C862" s="160" t="s">
        <v>3233</v>
      </c>
      <c r="D862" s="160" t="s">
        <v>2696</v>
      </c>
      <c r="E862" s="160" t="s">
        <v>669</v>
      </c>
      <c r="F862" s="160" t="s">
        <v>670</v>
      </c>
      <c r="G862" s="160" t="s">
        <v>671</v>
      </c>
      <c r="H862" s="161">
        <v>11</v>
      </c>
      <c r="I862" s="160" t="s">
        <v>3365</v>
      </c>
      <c r="J862" s="160">
        <v>1</v>
      </c>
      <c r="K862" s="161">
        <v>2021</v>
      </c>
      <c r="L862" s="169" t="s">
        <v>856</v>
      </c>
      <c r="M862" s="169" t="s">
        <v>3234</v>
      </c>
      <c r="N862" s="162" t="s">
        <v>667</v>
      </c>
      <c r="O862" s="160" t="s">
        <v>667</v>
      </c>
      <c r="P862" s="160" t="s">
        <v>696</v>
      </c>
      <c r="Q862" s="163" t="s">
        <v>667</v>
      </c>
      <c r="R862" s="160">
        <v>3</v>
      </c>
      <c r="S862" s="169"/>
      <c r="T862" s="169"/>
      <c r="U862" s="160"/>
      <c r="V862" s="160"/>
      <c r="W862" s="160"/>
      <c r="X862" s="161">
        <v>0</v>
      </c>
      <c r="Y862" s="161">
        <v>0</v>
      </c>
      <c r="Z862" s="164" t="s">
        <v>2698</v>
      </c>
      <c r="AA862" s="165">
        <v>2021</v>
      </c>
      <c r="AB862" s="165">
        <v>10</v>
      </c>
      <c r="AC862" s="165">
        <v>12</v>
      </c>
      <c r="AD862" s="170" t="b">
        <f>IF(ISBLANK(GroupMember[[#This Row],[1. Identifiant interne d’exploitation agricole*]]),"",IF(ISERROR(MATCH(GroupMember[[#This Row],[1. Identifiant interne d’exploitation agricole*]],CertifiedCrop[1. Identifiant interne d’exploitation agricole*],0)),FALSE,TRUE))</f>
        <v>1</v>
      </c>
      <c r="AE862" s="170" t="b">
        <f>IF(ISBLANK(GroupMember[[#This Row],[1. Identifiant interne d’exploitation agricole*]]),"",IF(ISERROR(MATCH(GroupMember[[#This Row],[1. Identifiant interne d’exploitation agricole*]],FarmUnit[1. Identifiant interne d’exploitation agricole*],0)),FALSE,TRUE))</f>
        <v>1</v>
      </c>
      <c r="AF862" s="11" t="str">
        <f t="shared" si="52"/>
        <v>GBONGUE BLEU LEA</v>
      </c>
      <c r="AG862" s="171" t="str">
        <f t="shared" si="53"/>
        <v>12/10/2021</v>
      </c>
      <c r="AH862" s="59">
        <f t="shared" si="55"/>
        <v>4</v>
      </c>
      <c r="AI862" s="57">
        <f t="shared" si="54"/>
        <v>0</v>
      </c>
    </row>
    <row r="863" spans="1:35" ht="13.5" x14ac:dyDescent="0.25">
      <c r="A863" s="160" t="s">
        <v>3235</v>
      </c>
      <c r="B863" s="160" t="s">
        <v>667</v>
      </c>
      <c r="C863" s="160" t="s">
        <v>3235</v>
      </c>
      <c r="D863" s="160" t="s">
        <v>2696</v>
      </c>
      <c r="E863" s="160" t="s">
        <v>669</v>
      </c>
      <c r="F863" s="160" t="s">
        <v>670</v>
      </c>
      <c r="G863" s="160" t="s">
        <v>671</v>
      </c>
      <c r="H863" s="161">
        <v>6</v>
      </c>
      <c r="I863" s="160" t="s">
        <v>3365</v>
      </c>
      <c r="J863" s="160">
        <v>1</v>
      </c>
      <c r="K863" s="161">
        <v>2021</v>
      </c>
      <c r="L863" s="169" t="s">
        <v>3236</v>
      </c>
      <c r="M863" s="169" t="s">
        <v>2807</v>
      </c>
      <c r="N863" s="162" t="s">
        <v>667</v>
      </c>
      <c r="O863" s="160" t="s">
        <v>667</v>
      </c>
      <c r="P863" s="160" t="s">
        <v>675</v>
      </c>
      <c r="Q863" s="163" t="s">
        <v>667</v>
      </c>
      <c r="R863" s="160">
        <v>3</v>
      </c>
      <c r="S863" s="169"/>
      <c r="T863" s="169"/>
      <c r="U863" s="160"/>
      <c r="V863" s="160"/>
      <c r="W863" s="160"/>
      <c r="X863" s="161">
        <v>0</v>
      </c>
      <c r="Y863" s="161">
        <v>0</v>
      </c>
      <c r="Z863" s="164" t="s">
        <v>2698</v>
      </c>
      <c r="AA863" s="165">
        <v>2021</v>
      </c>
      <c r="AB863" s="165">
        <v>10</v>
      </c>
      <c r="AC863" s="165">
        <v>14</v>
      </c>
      <c r="AD863" s="170" t="b">
        <f>IF(ISBLANK(GroupMember[[#This Row],[1. Identifiant interne d’exploitation agricole*]]),"",IF(ISERROR(MATCH(GroupMember[[#This Row],[1. Identifiant interne d’exploitation agricole*]],CertifiedCrop[1. Identifiant interne d’exploitation agricole*],0)),FALSE,TRUE))</f>
        <v>1</v>
      </c>
      <c r="AE863" s="170" t="b">
        <f>IF(ISBLANK(GroupMember[[#This Row],[1. Identifiant interne d’exploitation agricole*]]),"",IF(ISERROR(MATCH(GroupMember[[#This Row],[1. Identifiant interne d’exploitation agricole*]],FarmUnit[1. Identifiant interne d’exploitation agricole*],0)),FALSE,TRUE))</f>
        <v>1</v>
      </c>
      <c r="AF863" s="11" t="str">
        <f t="shared" si="52"/>
        <v>BOUA TOKPA SAVANE</v>
      </c>
      <c r="AG863" s="171" t="str">
        <f t="shared" si="53"/>
        <v>14/10/2021</v>
      </c>
      <c r="AH863" s="59">
        <f t="shared" si="55"/>
        <v>4</v>
      </c>
      <c r="AI863" s="57">
        <f t="shared" si="54"/>
        <v>0</v>
      </c>
    </row>
    <row r="864" spans="1:35" ht="13.5" x14ac:dyDescent="0.25">
      <c r="A864" s="160" t="s">
        <v>3237</v>
      </c>
      <c r="B864" s="160" t="s">
        <v>667</v>
      </c>
      <c r="C864" s="160" t="s">
        <v>3237</v>
      </c>
      <c r="D864" s="160" t="s">
        <v>2696</v>
      </c>
      <c r="E864" s="160" t="s">
        <v>669</v>
      </c>
      <c r="F864" s="160" t="s">
        <v>670</v>
      </c>
      <c r="G864" s="160" t="s">
        <v>671</v>
      </c>
      <c r="H864" s="161">
        <v>9</v>
      </c>
      <c r="I864" s="160" t="s">
        <v>3365</v>
      </c>
      <c r="J864" s="160">
        <v>1</v>
      </c>
      <c r="K864" s="161">
        <v>2021</v>
      </c>
      <c r="L864" s="169" t="s">
        <v>3238</v>
      </c>
      <c r="M864" s="169" t="s">
        <v>724</v>
      </c>
      <c r="N864" s="162" t="s">
        <v>667</v>
      </c>
      <c r="O864" s="160" t="s">
        <v>667</v>
      </c>
      <c r="P864" s="160" t="s">
        <v>675</v>
      </c>
      <c r="Q864" s="163">
        <v>27030</v>
      </c>
      <c r="R864" s="160">
        <v>2</v>
      </c>
      <c r="S864" s="169"/>
      <c r="T864" s="169"/>
      <c r="U864" s="160"/>
      <c r="V864" s="160"/>
      <c r="W864" s="160"/>
      <c r="X864" s="161">
        <v>0</v>
      </c>
      <c r="Y864" s="161">
        <v>0</v>
      </c>
      <c r="Z864" s="164" t="s">
        <v>2698</v>
      </c>
      <c r="AA864" s="165">
        <v>2021</v>
      </c>
      <c r="AB864" s="165">
        <v>10</v>
      </c>
      <c r="AC864" s="165">
        <v>15</v>
      </c>
      <c r="AD864" s="170" t="b">
        <f>IF(ISBLANK(GroupMember[[#This Row],[1. Identifiant interne d’exploitation agricole*]]),"",IF(ISERROR(MATCH(GroupMember[[#This Row],[1. Identifiant interne d’exploitation agricole*]],CertifiedCrop[1. Identifiant interne d’exploitation agricole*],0)),FALSE,TRUE))</f>
        <v>1</v>
      </c>
      <c r="AE864" s="170" t="b">
        <f>IF(ISBLANK(GroupMember[[#This Row],[1. Identifiant interne d’exploitation agricole*]]),"",IF(ISERROR(MATCH(GroupMember[[#This Row],[1. Identifiant interne d’exploitation agricole*]],FarmUnit[1. Identifiant interne d’exploitation agricole*],0)),FALSE,TRUE))</f>
        <v>1</v>
      </c>
      <c r="AF864" s="11" t="str">
        <f t="shared" si="52"/>
        <v>DAGO BLAISE</v>
      </c>
      <c r="AG864" s="171" t="str">
        <f t="shared" si="53"/>
        <v>15/10/2021</v>
      </c>
      <c r="AH864" s="59">
        <f t="shared" si="55"/>
        <v>4</v>
      </c>
      <c r="AI864" s="57">
        <f t="shared" si="54"/>
        <v>0</v>
      </c>
    </row>
    <row r="865" spans="1:35" ht="13.5" x14ac:dyDescent="0.25">
      <c r="A865" s="160" t="s">
        <v>3239</v>
      </c>
      <c r="B865" s="160" t="s">
        <v>667</v>
      </c>
      <c r="C865" s="160" t="s">
        <v>3239</v>
      </c>
      <c r="D865" s="160" t="s">
        <v>2696</v>
      </c>
      <c r="E865" s="160" t="s">
        <v>669</v>
      </c>
      <c r="F865" s="160" t="s">
        <v>670</v>
      </c>
      <c r="G865" s="160" t="s">
        <v>671</v>
      </c>
      <c r="H865" s="161">
        <v>6</v>
      </c>
      <c r="I865" s="160" t="s">
        <v>3365</v>
      </c>
      <c r="J865" s="160">
        <v>1</v>
      </c>
      <c r="K865" s="161">
        <v>2021</v>
      </c>
      <c r="L865" s="169" t="s">
        <v>1405</v>
      </c>
      <c r="M865" s="169" t="s">
        <v>3240</v>
      </c>
      <c r="N865" s="162" t="s">
        <v>667</v>
      </c>
      <c r="O865" s="160" t="s">
        <v>667</v>
      </c>
      <c r="P865" s="160" t="s">
        <v>675</v>
      </c>
      <c r="Q865" s="163" t="s">
        <v>667</v>
      </c>
      <c r="R865" s="160">
        <v>8</v>
      </c>
      <c r="S865" s="169"/>
      <c r="T865" s="169"/>
      <c r="U865" s="160"/>
      <c r="V865" s="160"/>
      <c r="W865" s="160"/>
      <c r="X865" s="161">
        <v>0</v>
      </c>
      <c r="Y865" s="161">
        <v>0</v>
      </c>
      <c r="Z865" s="164" t="s">
        <v>2698</v>
      </c>
      <c r="AA865" s="165">
        <v>2021</v>
      </c>
      <c r="AB865" s="165">
        <v>10</v>
      </c>
      <c r="AC865" s="165">
        <v>18</v>
      </c>
      <c r="AD865" s="170" t="b">
        <f>IF(ISBLANK(GroupMember[[#This Row],[1. Identifiant interne d’exploitation agricole*]]),"",IF(ISERROR(MATCH(GroupMember[[#This Row],[1. Identifiant interne d’exploitation agricole*]],CertifiedCrop[1. Identifiant interne d’exploitation agricole*],0)),FALSE,TRUE))</f>
        <v>1</v>
      </c>
      <c r="AE865" s="170" t="b">
        <f>IF(ISBLANK(GroupMember[[#This Row],[1. Identifiant interne d’exploitation agricole*]]),"",IF(ISERROR(MATCH(GroupMember[[#This Row],[1. Identifiant interne d’exploitation agricole*]],FarmUnit[1. Identifiant interne d’exploitation agricole*],0)),FALSE,TRUE))</f>
        <v>1</v>
      </c>
      <c r="AF865" s="11" t="str">
        <f t="shared" si="52"/>
        <v>GUEU  SAHO JUNIOR</v>
      </c>
      <c r="AG865" s="171" t="str">
        <f t="shared" si="53"/>
        <v>18/10/2021</v>
      </c>
      <c r="AH865" s="59">
        <f t="shared" si="55"/>
        <v>4</v>
      </c>
      <c r="AI865" s="57">
        <f t="shared" si="54"/>
        <v>0</v>
      </c>
    </row>
    <row r="866" spans="1:35" ht="13.5" x14ac:dyDescent="0.25">
      <c r="A866" s="160" t="s">
        <v>3241</v>
      </c>
      <c r="B866" s="160" t="s">
        <v>667</v>
      </c>
      <c r="C866" s="160" t="s">
        <v>3241</v>
      </c>
      <c r="D866" s="160" t="s">
        <v>2696</v>
      </c>
      <c r="E866" s="160" t="s">
        <v>669</v>
      </c>
      <c r="F866" s="160" t="s">
        <v>670</v>
      </c>
      <c r="G866" s="160" t="s">
        <v>671</v>
      </c>
      <c r="H866" s="161">
        <v>8</v>
      </c>
      <c r="I866" s="160" t="s">
        <v>3365</v>
      </c>
      <c r="J866" s="160">
        <v>1</v>
      </c>
      <c r="K866" s="161">
        <v>2021</v>
      </c>
      <c r="L866" s="169" t="s">
        <v>1843</v>
      </c>
      <c r="M866" s="169" t="s">
        <v>2696</v>
      </c>
      <c r="N866" s="162" t="s">
        <v>3242</v>
      </c>
      <c r="O866" s="160" t="s">
        <v>667</v>
      </c>
      <c r="P866" s="160" t="s">
        <v>675</v>
      </c>
      <c r="Q866" s="163">
        <v>26514</v>
      </c>
      <c r="R866" s="160">
        <v>6</v>
      </c>
      <c r="S866" s="169"/>
      <c r="T866" s="169"/>
      <c r="U866" s="160"/>
      <c r="V866" s="160"/>
      <c r="W866" s="160"/>
      <c r="X866" s="161">
        <v>0</v>
      </c>
      <c r="Y866" s="161">
        <v>0</v>
      </c>
      <c r="Z866" s="164" t="s">
        <v>2698</v>
      </c>
      <c r="AA866" s="165">
        <v>2021</v>
      </c>
      <c r="AB866" s="165">
        <v>10</v>
      </c>
      <c r="AC866" s="165">
        <v>28</v>
      </c>
      <c r="AD866" s="170" t="b">
        <f>IF(ISBLANK(GroupMember[[#This Row],[1. Identifiant interne d’exploitation agricole*]]),"",IF(ISERROR(MATCH(GroupMember[[#This Row],[1. Identifiant interne d’exploitation agricole*]],CertifiedCrop[1. Identifiant interne d’exploitation agricole*],0)),FALSE,TRUE))</f>
        <v>1</v>
      </c>
      <c r="AE866" s="170" t="b">
        <f>IF(ISBLANK(GroupMember[[#This Row],[1. Identifiant interne d’exploitation agricole*]]),"",IF(ISERROR(MATCH(GroupMember[[#This Row],[1. Identifiant interne d’exploitation agricole*]],FarmUnit[1. Identifiant interne d’exploitation agricole*],0)),FALSE,TRUE))</f>
        <v>1</v>
      </c>
      <c r="AF866" s="11" t="str">
        <f t="shared" si="52"/>
        <v>DRISSA GAMA</v>
      </c>
      <c r="AG866" s="171" t="str">
        <f t="shared" si="53"/>
        <v>28/10/2021</v>
      </c>
      <c r="AH866" s="59">
        <f t="shared" si="55"/>
        <v>5</v>
      </c>
      <c r="AI866" s="57">
        <f t="shared" si="54"/>
        <v>0</v>
      </c>
    </row>
    <row r="867" spans="1:35" ht="13.5" x14ac:dyDescent="0.25">
      <c r="A867" s="160" t="s">
        <v>3243</v>
      </c>
      <c r="B867" s="160" t="s">
        <v>667</v>
      </c>
      <c r="C867" s="160" t="s">
        <v>3243</v>
      </c>
      <c r="D867" s="160" t="s">
        <v>2696</v>
      </c>
      <c r="E867" s="160" t="s">
        <v>669</v>
      </c>
      <c r="F867" s="160" t="s">
        <v>670</v>
      </c>
      <c r="G867" s="160" t="s">
        <v>671</v>
      </c>
      <c r="H867" s="161">
        <v>2</v>
      </c>
      <c r="I867" s="160" t="s">
        <v>3365</v>
      </c>
      <c r="J867" s="160">
        <v>1</v>
      </c>
      <c r="K867" s="161">
        <v>2021</v>
      </c>
      <c r="L867" s="169" t="s">
        <v>3244</v>
      </c>
      <c r="M867" s="169" t="s">
        <v>3223</v>
      </c>
      <c r="N867" s="162" t="s">
        <v>667</v>
      </c>
      <c r="O867" s="160" t="s">
        <v>667</v>
      </c>
      <c r="P867" s="160" t="s">
        <v>675</v>
      </c>
      <c r="Q867" s="163">
        <v>28856</v>
      </c>
      <c r="R867" s="160">
        <v>6</v>
      </c>
      <c r="S867" s="169"/>
      <c r="T867" s="169"/>
      <c r="U867" s="160"/>
      <c r="V867" s="160"/>
      <c r="W867" s="160"/>
      <c r="X867" s="161">
        <v>0</v>
      </c>
      <c r="Y867" s="161">
        <v>0</v>
      </c>
      <c r="Z867" s="164" t="s">
        <v>2698</v>
      </c>
      <c r="AA867" s="165">
        <v>2021</v>
      </c>
      <c r="AB867" s="165">
        <v>10</v>
      </c>
      <c r="AC867" s="165">
        <v>25</v>
      </c>
      <c r="AD867" s="170" t="b">
        <f>IF(ISBLANK(GroupMember[[#This Row],[1. Identifiant interne d’exploitation agricole*]]),"",IF(ISERROR(MATCH(GroupMember[[#This Row],[1. Identifiant interne d’exploitation agricole*]],CertifiedCrop[1. Identifiant interne d’exploitation agricole*],0)),FALSE,TRUE))</f>
        <v>1</v>
      </c>
      <c r="AE867" s="170" t="b">
        <f>IF(ISBLANK(GroupMember[[#This Row],[1. Identifiant interne d’exploitation agricole*]]),"",IF(ISERROR(MATCH(GroupMember[[#This Row],[1. Identifiant interne d’exploitation agricole*]],FarmUnit[1. Identifiant interne d’exploitation agricole*],0)),FALSE,TRUE))</f>
        <v>1</v>
      </c>
      <c r="AF867" s="11" t="str">
        <f t="shared" si="52"/>
        <v>DELIE SATIE</v>
      </c>
      <c r="AG867" s="171" t="str">
        <f t="shared" si="53"/>
        <v>25/10/2021</v>
      </c>
      <c r="AH867" s="59">
        <f t="shared" si="55"/>
        <v>5</v>
      </c>
      <c r="AI867" s="57">
        <f t="shared" si="54"/>
        <v>0</v>
      </c>
    </row>
    <row r="868" spans="1:35" ht="13.5" x14ac:dyDescent="0.25">
      <c r="A868" s="160" t="s">
        <v>3245</v>
      </c>
      <c r="B868" s="160" t="s">
        <v>667</v>
      </c>
      <c r="C868" s="160" t="s">
        <v>3245</v>
      </c>
      <c r="D868" s="160" t="s">
        <v>2696</v>
      </c>
      <c r="E868" s="160" t="s">
        <v>669</v>
      </c>
      <c r="F868" s="160" t="s">
        <v>670</v>
      </c>
      <c r="G868" s="160" t="s">
        <v>671</v>
      </c>
      <c r="H868" s="161">
        <v>2</v>
      </c>
      <c r="I868" s="160" t="s">
        <v>3365</v>
      </c>
      <c r="J868" s="160">
        <v>1</v>
      </c>
      <c r="K868" s="161">
        <v>2021</v>
      </c>
      <c r="L868" s="169" t="s">
        <v>3155</v>
      </c>
      <c r="M868" s="169" t="s">
        <v>3246</v>
      </c>
      <c r="N868" s="162" t="s">
        <v>3157</v>
      </c>
      <c r="O868" s="160" t="s">
        <v>667</v>
      </c>
      <c r="P868" s="160" t="s">
        <v>675</v>
      </c>
      <c r="Q868" s="163">
        <v>29221</v>
      </c>
      <c r="R868" s="160">
        <v>3</v>
      </c>
      <c r="S868" s="169"/>
      <c r="T868" s="169"/>
      <c r="U868" s="160"/>
      <c r="V868" s="160"/>
      <c r="W868" s="160"/>
      <c r="X868" s="161">
        <v>0</v>
      </c>
      <c r="Y868" s="161">
        <v>0</v>
      </c>
      <c r="Z868" s="164" t="s">
        <v>2698</v>
      </c>
      <c r="AA868" s="165">
        <v>2021</v>
      </c>
      <c r="AB868" s="165">
        <v>10</v>
      </c>
      <c r="AC868" s="165">
        <v>25</v>
      </c>
      <c r="AD868" s="170" t="b">
        <f>IF(ISBLANK(GroupMember[[#This Row],[1. Identifiant interne d’exploitation agricole*]]),"",IF(ISERROR(MATCH(GroupMember[[#This Row],[1. Identifiant interne d’exploitation agricole*]],CertifiedCrop[1. Identifiant interne d’exploitation agricole*],0)),FALSE,TRUE))</f>
        <v>1</v>
      </c>
      <c r="AE868" s="170" t="b">
        <f>IF(ISBLANK(GroupMember[[#This Row],[1. Identifiant interne d’exploitation agricole*]]),"",IF(ISERROR(MATCH(GroupMember[[#This Row],[1. Identifiant interne d’exploitation agricole*]],FarmUnit[1. Identifiant interne d’exploitation agricole*],0)),FALSE,TRUE))</f>
        <v>1</v>
      </c>
      <c r="AF868" s="11" t="str">
        <f t="shared" si="52"/>
        <v>GOKPA EVICE</v>
      </c>
      <c r="AG868" s="171" t="str">
        <f t="shared" si="53"/>
        <v>25/10/2021</v>
      </c>
      <c r="AH868" s="59">
        <f t="shared" si="55"/>
        <v>5</v>
      </c>
      <c r="AI868" s="57">
        <f t="shared" si="54"/>
        <v>0</v>
      </c>
    </row>
    <row r="869" spans="1:35" ht="13.5" x14ac:dyDescent="0.25">
      <c r="A869" s="160" t="s">
        <v>3247</v>
      </c>
      <c r="B869" s="160" t="s">
        <v>667</v>
      </c>
      <c r="C869" s="160" t="s">
        <v>3247</v>
      </c>
      <c r="D869" s="160" t="s">
        <v>2696</v>
      </c>
      <c r="E869" s="160" t="s">
        <v>669</v>
      </c>
      <c r="F869" s="160" t="s">
        <v>670</v>
      </c>
      <c r="G869" s="160" t="s">
        <v>671</v>
      </c>
      <c r="H869" s="161">
        <v>3</v>
      </c>
      <c r="I869" s="160" t="s">
        <v>3365</v>
      </c>
      <c r="J869" s="160">
        <v>1</v>
      </c>
      <c r="K869" s="161">
        <v>2021</v>
      </c>
      <c r="L869" s="169" t="s">
        <v>2870</v>
      </c>
      <c r="M869" s="169" t="s">
        <v>3248</v>
      </c>
      <c r="N869" s="162" t="s">
        <v>2926</v>
      </c>
      <c r="O869" s="160" t="s">
        <v>667</v>
      </c>
      <c r="P869" s="160" t="s">
        <v>675</v>
      </c>
      <c r="Q869" s="163">
        <v>27287</v>
      </c>
      <c r="R869" s="160">
        <v>6</v>
      </c>
      <c r="S869" s="169"/>
      <c r="T869" s="169"/>
      <c r="U869" s="160"/>
      <c r="V869" s="160"/>
      <c r="W869" s="160"/>
      <c r="X869" s="161">
        <v>0</v>
      </c>
      <c r="Y869" s="161">
        <v>0</v>
      </c>
      <c r="Z869" s="164" t="s">
        <v>2698</v>
      </c>
      <c r="AA869" s="165">
        <v>2021</v>
      </c>
      <c r="AB869" s="165">
        <v>10</v>
      </c>
      <c r="AC869" s="165">
        <v>25</v>
      </c>
      <c r="AD869" s="170" t="b">
        <f>IF(ISBLANK(GroupMember[[#This Row],[1. Identifiant interne d’exploitation agricole*]]),"",IF(ISERROR(MATCH(GroupMember[[#This Row],[1. Identifiant interne d’exploitation agricole*]],CertifiedCrop[1. Identifiant interne d’exploitation agricole*],0)),FALSE,TRUE))</f>
        <v>1</v>
      </c>
      <c r="AE869" s="170" t="b">
        <f>IF(ISBLANK(GroupMember[[#This Row],[1. Identifiant interne d’exploitation agricole*]]),"",IF(ISERROR(MATCH(GroupMember[[#This Row],[1. Identifiant interne d’exploitation agricole*]],FarmUnit[1. Identifiant interne d’exploitation agricole*],0)),FALSE,TRUE))</f>
        <v>1</v>
      </c>
      <c r="AF869" s="11" t="str">
        <f t="shared" si="52"/>
        <v>KOUADIO  YOBOUE HELEINE</v>
      </c>
      <c r="AG869" s="171" t="str">
        <f t="shared" si="53"/>
        <v>25/10/2021</v>
      </c>
      <c r="AH869" s="59">
        <f t="shared" si="55"/>
        <v>5</v>
      </c>
      <c r="AI869" s="57">
        <f t="shared" si="54"/>
        <v>0</v>
      </c>
    </row>
    <row r="870" spans="1:35" ht="13.5" x14ac:dyDescent="0.25">
      <c r="A870" s="160" t="s">
        <v>3249</v>
      </c>
      <c r="B870" s="160" t="s">
        <v>667</v>
      </c>
      <c r="C870" s="160" t="s">
        <v>3249</v>
      </c>
      <c r="D870" s="160" t="s">
        <v>2696</v>
      </c>
      <c r="E870" s="160" t="s">
        <v>669</v>
      </c>
      <c r="F870" s="160" t="s">
        <v>670</v>
      </c>
      <c r="G870" s="160" t="s">
        <v>671</v>
      </c>
      <c r="H870" s="161">
        <v>4</v>
      </c>
      <c r="I870" s="160" t="s">
        <v>3365</v>
      </c>
      <c r="J870" s="160">
        <v>1</v>
      </c>
      <c r="K870" s="161">
        <v>2021</v>
      </c>
      <c r="L870" s="169" t="s">
        <v>2858</v>
      </c>
      <c r="M870" s="169" t="s">
        <v>1947</v>
      </c>
      <c r="N870" s="162" t="s">
        <v>667</v>
      </c>
      <c r="O870" s="160" t="s">
        <v>667</v>
      </c>
      <c r="P870" s="160" t="s">
        <v>675</v>
      </c>
      <c r="Q870" s="163">
        <v>21916</v>
      </c>
      <c r="R870" s="160">
        <v>3</v>
      </c>
      <c r="S870" s="169"/>
      <c r="T870" s="169"/>
      <c r="U870" s="160"/>
      <c r="V870" s="160"/>
      <c r="W870" s="160"/>
      <c r="X870" s="161">
        <v>0</v>
      </c>
      <c r="Y870" s="161">
        <v>0</v>
      </c>
      <c r="Z870" s="164" t="s">
        <v>2698</v>
      </c>
      <c r="AA870" s="165">
        <v>2021</v>
      </c>
      <c r="AB870" s="165">
        <v>10</v>
      </c>
      <c r="AC870" s="165">
        <v>27</v>
      </c>
      <c r="AD870" s="170" t="b">
        <f>IF(ISBLANK(GroupMember[[#This Row],[1. Identifiant interne d’exploitation agricole*]]),"",IF(ISERROR(MATCH(GroupMember[[#This Row],[1. Identifiant interne d’exploitation agricole*]],CertifiedCrop[1. Identifiant interne d’exploitation agricole*],0)),FALSE,TRUE))</f>
        <v>1</v>
      </c>
      <c r="AE870" s="170" t="b">
        <f>IF(ISBLANK(GroupMember[[#This Row],[1. Identifiant interne d’exploitation agricole*]]),"",IF(ISERROR(MATCH(GroupMember[[#This Row],[1. Identifiant interne d’exploitation agricole*]],FarmUnit[1. Identifiant interne d’exploitation agricole*],0)),FALSE,TRUE))</f>
        <v>1</v>
      </c>
      <c r="AF870" s="11" t="str">
        <f t="shared" si="52"/>
        <v>GUE  BINJAMIN</v>
      </c>
      <c r="AG870" s="171" t="str">
        <f t="shared" si="53"/>
        <v>27/10/2021</v>
      </c>
      <c r="AH870" s="59">
        <f t="shared" si="55"/>
        <v>3</v>
      </c>
      <c r="AI870" s="57">
        <f t="shared" si="54"/>
        <v>0</v>
      </c>
    </row>
    <row r="871" spans="1:35" ht="13.5" x14ac:dyDescent="0.25">
      <c r="A871" s="160" t="s">
        <v>3250</v>
      </c>
      <c r="B871" s="160" t="s">
        <v>667</v>
      </c>
      <c r="C871" s="160" t="s">
        <v>3250</v>
      </c>
      <c r="D871" s="160" t="s">
        <v>2696</v>
      </c>
      <c r="E871" s="160" t="s">
        <v>669</v>
      </c>
      <c r="F871" s="160" t="s">
        <v>670</v>
      </c>
      <c r="G871" s="160" t="s">
        <v>671</v>
      </c>
      <c r="H871" s="161">
        <v>4</v>
      </c>
      <c r="I871" s="160" t="s">
        <v>3365</v>
      </c>
      <c r="J871" s="160">
        <v>1</v>
      </c>
      <c r="K871" s="161">
        <v>2021</v>
      </c>
      <c r="L871" s="169" t="s">
        <v>845</v>
      </c>
      <c r="M871" s="169" t="s">
        <v>3251</v>
      </c>
      <c r="N871" s="162" t="s">
        <v>667</v>
      </c>
      <c r="O871" s="160" t="s">
        <v>667</v>
      </c>
      <c r="P871" s="160" t="s">
        <v>696</v>
      </c>
      <c r="Q871" s="163">
        <v>29221</v>
      </c>
      <c r="R871" s="160">
        <v>7</v>
      </c>
      <c r="S871" s="169"/>
      <c r="T871" s="169"/>
      <c r="U871" s="160"/>
      <c r="V871" s="160"/>
      <c r="W871" s="160"/>
      <c r="X871" s="161">
        <v>0</v>
      </c>
      <c r="Y871" s="161">
        <v>0</v>
      </c>
      <c r="Z871" s="164" t="s">
        <v>2698</v>
      </c>
      <c r="AA871" s="165">
        <v>2021</v>
      </c>
      <c r="AB871" s="165">
        <v>10</v>
      </c>
      <c r="AC871" s="165">
        <v>28</v>
      </c>
      <c r="AD871" s="170" t="b">
        <f>IF(ISBLANK(GroupMember[[#This Row],[1. Identifiant interne d’exploitation agricole*]]),"",IF(ISERROR(MATCH(GroupMember[[#This Row],[1. Identifiant interne d’exploitation agricole*]],CertifiedCrop[1. Identifiant interne d’exploitation agricole*],0)),FALSE,TRUE))</f>
        <v>1</v>
      </c>
      <c r="AE871" s="170" t="b">
        <f>IF(ISBLANK(GroupMember[[#This Row],[1. Identifiant interne d’exploitation agricole*]]),"",IF(ISERROR(MATCH(GroupMember[[#This Row],[1. Identifiant interne d’exploitation agricole*]],FarmUnit[1. Identifiant interne d’exploitation agricole*],0)),FALSE,TRUE))</f>
        <v>1</v>
      </c>
      <c r="AF871" s="11" t="str">
        <f t="shared" si="52"/>
        <v>TIA  LYDIE</v>
      </c>
      <c r="AG871" s="171" t="str">
        <f t="shared" si="53"/>
        <v>28/10/2021</v>
      </c>
      <c r="AH871" s="59">
        <f t="shared" si="55"/>
        <v>5</v>
      </c>
      <c r="AI871" s="57">
        <f t="shared" si="54"/>
        <v>0</v>
      </c>
    </row>
    <row r="872" spans="1:35" ht="13.5" x14ac:dyDescent="0.25">
      <c r="A872" s="160" t="s">
        <v>3252</v>
      </c>
      <c r="B872" s="160" t="s">
        <v>667</v>
      </c>
      <c r="C872" s="160" t="s">
        <v>3252</v>
      </c>
      <c r="D872" s="160" t="s">
        <v>2696</v>
      </c>
      <c r="E872" s="160" t="s">
        <v>669</v>
      </c>
      <c r="F872" s="160" t="s">
        <v>670</v>
      </c>
      <c r="G872" s="160" t="s">
        <v>671</v>
      </c>
      <c r="H872" s="161">
        <v>4</v>
      </c>
      <c r="I872" s="160" t="s">
        <v>3365</v>
      </c>
      <c r="J872" s="160">
        <v>1</v>
      </c>
      <c r="K872" s="161">
        <v>2021</v>
      </c>
      <c r="L872" s="169" t="s">
        <v>2783</v>
      </c>
      <c r="M872" s="169" t="s">
        <v>3253</v>
      </c>
      <c r="N872" s="162" t="s">
        <v>667</v>
      </c>
      <c r="O872" s="160" t="s">
        <v>667</v>
      </c>
      <c r="P872" s="160" t="s">
        <v>675</v>
      </c>
      <c r="Q872" s="163">
        <v>25600</v>
      </c>
      <c r="R872" s="160">
        <v>3</v>
      </c>
      <c r="S872" s="169"/>
      <c r="T872" s="169"/>
      <c r="U872" s="160"/>
      <c r="V872" s="160"/>
      <c r="W872" s="160"/>
      <c r="X872" s="161">
        <v>0</v>
      </c>
      <c r="Y872" s="161">
        <v>0</v>
      </c>
      <c r="Z872" s="164" t="s">
        <v>2698</v>
      </c>
      <c r="AA872" s="165">
        <v>2021</v>
      </c>
      <c r="AB872" s="165">
        <v>10</v>
      </c>
      <c r="AC872" s="165">
        <v>28</v>
      </c>
      <c r="AD872" s="170" t="b">
        <f>IF(ISBLANK(GroupMember[[#This Row],[1. Identifiant interne d’exploitation agricole*]]),"",IF(ISERROR(MATCH(GroupMember[[#This Row],[1. Identifiant interne d’exploitation agricole*]],CertifiedCrop[1. Identifiant interne d’exploitation agricole*],0)),FALSE,TRUE))</f>
        <v>1</v>
      </c>
      <c r="AE872" s="170" t="b">
        <f>IF(ISBLANK(GroupMember[[#This Row],[1. Identifiant interne d’exploitation agricole*]]),"",IF(ISERROR(MATCH(GroupMember[[#This Row],[1. Identifiant interne d’exploitation agricole*]],FarmUnit[1. Identifiant interne d’exploitation agricole*],0)),FALSE,TRUE))</f>
        <v>1</v>
      </c>
      <c r="AF872" s="11" t="str">
        <f t="shared" si="52"/>
        <v>KAMBIRE  BOFLO FLENAN</v>
      </c>
      <c r="AG872" s="171" t="str">
        <f t="shared" si="53"/>
        <v>28/10/2021</v>
      </c>
      <c r="AH872" s="59">
        <f t="shared" si="55"/>
        <v>5</v>
      </c>
      <c r="AI872" s="57">
        <f t="shared" si="54"/>
        <v>0</v>
      </c>
    </row>
    <row r="873" spans="1:35" ht="13.5" x14ac:dyDescent="0.25">
      <c r="A873" s="160" t="s">
        <v>3254</v>
      </c>
      <c r="B873" s="160" t="s">
        <v>667</v>
      </c>
      <c r="C873" s="160" t="s">
        <v>3254</v>
      </c>
      <c r="D873" s="160" t="s">
        <v>2696</v>
      </c>
      <c r="E873" s="160" t="s">
        <v>669</v>
      </c>
      <c r="F873" s="160" t="s">
        <v>670</v>
      </c>
      <c r="G873" s="160" t="s">
        <v>671</v>
      </c>
      <c r="H873" s="161">
        <v>2</v>
      </c>
      <c r="I873" s="160" t="s">
        <v>3365</v>
      </c>
      <c r="J873" s="160">
        <v>1</v>
      </c>
      <c r="K873" s="161">
        <v>2021</v>
      </c>
      <c r="L873" s="169" t="s">
        <v>802</v>
      </c>
      <c r="M873" s="169" t="s">
        <v>3255</v>
      </c>
      <c r="N873" s="162" t="s">
        <v>667</v>
      </c>
      <c r="O873" s="160" t="s">
        <v>667</v>
      </c>
      <c r="P873" s="160" t="s">
        <v>696</v>
      </c>
      <c r="Q873" s="163">
        <v>26665</v>
      </c>
      <c r="R873" s="160">
        <v>3</v>
      </c>
      <c r="S873" s="169"/>
      <c r="T873" s="169"/>
      <c r="U873" s="160"/>
      <c r="V873" s="160"/>
      <c r="W873" s="160"/>
      <c r="X873" s="161">
        <v>0</v>
      </c>
      <c r="Y873" s="161">
        <v>0</v>
      </c>
      <c r="Z873" s="164" t="s">
        <v>2698</v>
      </c>
      <c r="AA873" s="165">
        <v>2021</v>
      </c>
      <c r="AB873" s="165">
        <v>10</v>
      </c>
      <c r="AC873" s="165">
        <v>28</v>
      </c>
      <c r="AD873" s="170" t="b">
        <f>IF(ISBLANK(GroupMember[[#This Row],[1. Identifiant interne d’exploitation agricole*]]),"",IF(ISERROR(MATCH(GroupMember[[#This Row],[1. Identifiant interne d’exploitation agricole*]],CertifiedCrop[1. Identifiant interne d’exploitation agricole*],0)),FALSE,TRUE))</f>
        <v>1</v>
      </c>
      <c r="AE873" s="170" t="b">
        <f>IF(ISBLANK(GroupMember[[#This Row],[1. Identifiant interne d’exploitation agricole*]]),"",IF(ISERROR(MATCH(GroupMember[[#This Row],[1. Identifiant interne d’exploitation agricole*]],FarmUnit[1. Identifiant interne d’exploitation agricole*],0)),FALSE,TRUE))</f>
        <v>1</v>
      </c>
      <c r="AF873" s="11" t="str">
        <f t="shared" si="52"/>
        <v>KONAN MARIAM NOEL</v>
      </c>
      <c r="AG873" s="171" t="str">
        <f t="shared" si="53"/>
        <v>28/10/2021</v>
      </c>
      <c r="AH873" s="59">
        <f t="shared" si="55"/>
        <v>5</v>
      </c>
      <c r="AI873" s="57">
        <f t="shared" si="54"/>
        <v>0</v>
      </c>
    </row>
    <row r="874" spans="1:35" ht="13.5" x14ac:dyDescent="0.25">
      <c r="A874" s="160" t="s">
        <v>3256</v>
      </c>
      <c r="B874" s="160" t="s">
        <v>667</v>
      </c>
      <c r="C874" s="160" t="s">
        <v>3256</v>
      </c>
      <c r="D874" s="160" t="s">
        <v>2696</v>
      </c>
      <c r="E874" s="160" t="s">
        <v>669</v>
      </c>
      <c r="F874" s="160" t="s">
        <v>670</v>
      </c>
      <c r="G874" s="160" t="s">
        <v>671</v>
      </c>
      <c r="H874" s="161">
        <v>5</v>
      </c>
      <c r="I874" s="160" t="s">
        <v>3365</v>
      </c>
      <c r="J874" s="160">
        <v>1</v>
      </c>
      <c r="K874" s="161">
        <v>2021</v>
      </c>
      <c r="L874" s="169" t="s">
        <v>986</v>
      </c>
      <c r="M874" s="169" t="s">
        <v>2003</v>
      </c>
      <c r="N874" s="162" t="s">
        <v>3257</v>
      </c>
      <c r="O874" s="160" t="s">
        <v>667</v>
      </c>
      <c r="P874" s="160" t="s">
        <v>675</v>
      </c>
      <c r="Q874" s="163">
        <v>11021</v>
      </c>
      <c r="R874" s="160">
        <v>3</v>
      </c>
      <c r="S874" s="169"/>
      <c r="T874" s="169"/>
      <c r="U874" s="160"/>
      <c r="V874" s="160"/>
      <c r="W874" s="160"/>
      <c r="X874" s="161">
        <v>0</v>
      </c>
      <c r="Y874" s="161">
        <v>0</v>
      </c>
      <c r="Z874" s="164" t="s">
        <v>2698</v>
      </c>
      <c r="AA874" s="165">
        <v>2021</v>
      </c>
      <c r="AB874" s="165">
        <v>10</v>
      </c>
      <c r="AC874" s="165">
        <v>29</v>
      </c>
      <c r="AD874" s="170" t="b">
        <f>IF(ISBLANK(GroupMember[[#This Row],[1. Identifiant interne d’exploitation agricole*]]),"",IF(ISERROR(MATCH(GroupMember[[#This Row],[1. Identifiant interne d’exploitation agricole*]],CertifiedCrop[1. Identifiant interne d’exploitation agricole*],0)),FALSE,TRUE))</f>
        <v>1</v>
      </c>
      <c r="AE874" s="170" t="b">
        <f>IF(ISBLANK(GroupMember[[#This Row],[1. Identifiant interne d’exploitation agricole*]]),"",IF(ISERROR(MATCH(GroupMember[[#This Row],[1. Identifiant interne d’exploitation agricole*]],FarmUnit[1. Identifiant interne d’exploitation agricole*],0)),FALSE,TRUE))</f>
        <v>1</v>
      </c>
      <c r="AF874" s="11" t="str">
        <f t="shared" si="52"/>
        <v>KPAN MARTIN</v>
      </c>
      <c r="AG874" s="171" t="str">
        <f t="shared" si="53"/>
        <v>29/10/2021</v>
      </c>
      <c r="AH874" s="59">
        <f t="shared" si="55"/>
        <v>5</v>
      </c>
      <c r="AI874" s="57">
        <f t="shared" si="54"/>
        <v>0</v>
      </c>
    </row>
    <row r="875" spans="1:35" ht="13.5" x14ac:dyDescent="0.25">
      <c r="A875" s="160" t="s">
        <v>3258</v>
      </c>
      <c r="B875" s="160" t="s">
        <v>667</v>
      </c>
      <c r="C875" s="160" t="s">
        <v>3258</v>
      </c>
      <c r="D875" s="160" t="s">
        <v>2696</v>
      </c>
      <c r="E875" s="160" t="s">
        <v>669</v>
      </c>
      <c r="F875" s="160" t="s">
        <v>670</v>
      </c>
      <c r="G875" s="160" t="s">
        <v>671</v>
      </c>
      <c r="H875" s="161">
        <v>5</v>
      </c>
      <c r="I875" s="160" t="s">
        <v>3365</v>
      </c>
      <c r="J875" s="160">
        <v>1</v>
      </c>
      <c r="K875" s="161">
        <v>2021</v>
      </c>
      <c r="L875" s="169" t="s">
        <v>3259</v>
      </c>
      <c r="M875" s="169" t="s">
        <v>1752</v>
      </c>
      <c r="N875" s="162" t="s">
        <v>3109</v>
      </c>
      <c r="O875" s="160" t="s">
        <v>667</v>
      </c>
      <c r="P875" s="160" t="s">
        <v>675</v>
      </c>
      <c r="Q875" s="163">
        <v>21976</v>
      </c>
      <c r="R875" s="160">
        <v>3</v>
      </c>
      <c r="S875" s="169"/>
      <c r="T875" s="169"/>
      <c r="U875" s="160"/>
      <c r="V875" s="160"/>
      <c r="W875" s="160"/>
      <c r="X875" s="161">
        <v>0</v>
      </c>
      <c r="Y875" s="161">
        <v>0</v>
      </c>
      <c r="Z875" s="164" t="s">
        <v>2698</v>
      </c>
      <c r="AA875" s="165">
        <v>2021</v>
      </c>
      <c r="AB875" s="165">
        <v>10</v>
      </c>
      <c r="AC875" s="165">
        <v>29</v>
      </c>
      <c r="AD875" s="170" t="b">
        <f>IF(ISBLANK(GroupMember[[#This Row],[1. Identifiant interne d’exploitation agricole*]]),"",IF(ISERROR(MATCH(GroupMember[[#This Row],[1. Identifiant interne d’exploitation agricole*]],CertifiedCrop[1. Identifiant interne d’exploitation agricole*],0)),FALSE,TRUE))</f>
        <v>1</v>
      </c>
      <c r="AE875" s="170" t="b">
        <f>IF(ISBLANK(GroupMember[[#This Row],[1. Identifiant interne d’exploitation agricole*]]),"",IF(ISERROR(MATCH(GroupMember[[#This Row],[1. Identifiant interne d’exploitation agricole*]],FarmUnit[1. Identifiant interne d’exploitation agricole*],0)),FALSE,TRUE))</f>
        <v>1</v>
      </c>
      <c r="AF875" s="11" t="str">
        <f t="shared" si="52"/>
        <v>GONNETY JOSEPH</v>
      </c>
      <c r="AG875" s="171" t="str">
        <f t="shared" si="53"/>
        <v>29/10/2021</v>
      </c>
      <c r="AH875" s="59">
        <f t="shared" si="55"/>
        <v>5</v>
      </c>
      <c r="AI875" s="57">
        <f t="shared" si="54"/>
        <v>0</v>
      </c>
    </row>
    <row r="876" spans="1:35" ht="13.5" x14ac:dyDescent="0.25">
      <c r="A876" s="160" t="s">
        <v>3260</v>
      </c>
      <c r="B876" s="160" t="s">
        <v>667</v>
      </c>
      <c r="C876" s="160" t="s">
        <v>3260</v>
      </c>
      <c r="D876" s="160" t="s">
        <v>2696</v>
      </c>
      <c r="E876" s="160" t="s">
        <v>669</v>
      </c>
      <c r="F876" s="160" t="s">
        <v>670</v>
      </c>
      <c r="G876" s="160" t="s">
        <v>671</v>
      </c>
      <c r="H876" s="161">
        <v>4</v>
      </c>
      <c r="I876" s="160" t="s">
        <v>3365</v>
      </c>
      <c r="J876" s="160">
        <v>1</v>
      </c>
      <c r="K876" s="161">
        <v>2021</v>
      </c>
      <c r="L876" s="169" t="s">
        <v>3261</v>
      </c>
      <c r="M876" s="169" t="s">
        <v>3262</v>
      </c>
      <c r="N876" s="162" t="s">
        <v>3263</v>
      </c>
      <c r="O876" s="160" t="s">
        <v>667</v>
      </c>
      <c r="P876" s="160" t="s">
        <v>675</v>
      </c>
      <c r="Q876" s="163">
        <v>29443</v>
      </c>
      <c r="R876" s="160">
        <v>3</v>
      </c>
      <c r="S876" s="169"/>
      <c r="T876" s="169"/>
      <c r="U876" s="160"/>
      <c r="V876" s="160"/>
      <c r="W876" s="160"/>
      <c r="X876" s="161">
        <v>0</v>
      </c>
      <c r="Y876" s="161">
        <v>0</v>
      </c>
      <c r="Z876" s="164" t="s">
        <v>2698</v>
      </c>
      <c r="AA876" s="165">
        <v>2021</v>
      </c>
      <c r="AB876" s="165">
        <v>10</v>
      </c>
      <c r="AC876" s="165">
        <v>29</v>
      </c>
      <c r="AD876" s="170" t="b">
        <f>IF(ISBLANK(GroupMember[[#This Row],[1. Identifiant interne d’exploitation agricole*]]),"",IF(ISERROR(MATCH(GroupMember[[#This Row],[1. Identifiant interne d’exploitation agricole*]],CertifiedCrop[1. Identifiant interne d’exploitation agricole*],0)),FALSE,TRUE))</f>
        <v>1</v>
      </c>
      <c r="AE876" s="170" t="b">
        <f>IF(ISBLANK(GroupMember[[#This Row],[1. Identifiant interne d’exploitation agricole*]]),"",IF(ISERROR(MATCH(GroupMember[[#This Row],[1. Identifiant interne d’exploitation agricole*]],FarmUnit[1. Identifiant interne d’exploitation agricole*],0)),FALSE,TRUE))</f>
        <v>1</v>
      </c>
      <c r="AF876" s="11" t="str">
        <f t="shared" si="52"/>
        <v>AMACOULY BALY</v>
      </c>
      <c r="AG876" s="171" t="str">
        <f t="shared" si="53"/>
        <v>29/10/2021</v>
      </c>
      <c r="AH876" s="59">
        <f t="shared" si="55"/>
        <v>5</v>
      </c>
      <c r="AI876" s="57">
        <f t="shared" si="54"/>
        <v>0</v>
      </c>
    </row>
    <row r="877" spans="1:35" ht="13.5" x14ac:dyDescent="0.25">
      <c r="A877" s="160" t="s">
        <v>3264</v>
      </c>
      <c r="B877" s="160" t="s">
        <v>667</v>
      </c>
      <c r="C877" s="160" t="s">
        <v>3264</v>
      </c>
      <c r="D877" s="160" t="s">
        <v>2696</v>
      </c>
      <c r="E877" s="160" t="s">
        <v>669</v>
      </c>
      <c r="F877" s="160" t="s">
        <v>670</v>
      </c>
      <c r="G877" s="160" t="s">
        <v>671</v>
      </c>
      <c r="H877" s="161">
        <v>4</v>
      </c>
      <c r="I877" s="160" t="s">
        <v>3365</v>
      </c>
      <c r="J877" s="160">
        <v>1</v>
      </c>
      <c r="K877" s="161">
        <v>2021</v>
      </c>
      <c r="L877" s="169" t="s">
        <v>2858</v>
      </c>
      <c r="M877" s="169" t="s">
        <v>3265</v>
      </c>
      <c r="N877" s="162" t="s">
        <v>3266</v>
      </c>
      <c r="O877" s="160" t="s">
        <v>667</v>
      </c>
      <c r="P877" s="160" t="s">
        <v>696</v>
      </c>
      <c r="Q877" s="163">
        <v>32572</v>
      </c>
      <c r="R877" s="160">
        <v>4</v>
      </c>
      <c r="S877" s="169"/>
      <c r="T877" s="169"/>
      <c r="U877" s="160"/>
      <c r="V877" s="160"/>
      <c r="W877" s="160"/>
      <c r="X877" s="161">
        <v>0</v>
      </c>
      <c r="Y877" s="161">
        <v>0</v>
      </c>
      <c r="Z877" s="164" t="s">
        <v>2698</v>
      </c>
      <c r="AA877" s="165">
        <v>2021</v>
      </c>
      <c r="AB877" s="165">
        <v>10</v>
      </c>
      <c r="AC877" s="165">
        <v>29</v>
      </c>
      <c r="AD877" s="170" t="b">
        <f>IF(ISBLANK(GroupMember[[#This Row],[1. Identifiant interne d’exploitation agricole*]]),"",IF(ISERROR(MATCH(GroupMember[[#This Row],[1. Identifiant interne d’exploitation agricole*]],CertifiedCrop[1. Identifiant interne d’exploitation agricole*],0)),FALSE,TRUE))</f>
        <v>1</v>
      </c>
      <c r="AE877" s="170" t="b">
        <f>IF(ISBLANK(GroupMember[[#This Row],[1. Identifiant interne d’exploitation agricole*]]),"",IF(ISERROR(MATCH(GroupMember[[#This Row],[1. Identifiant interne d’exploitation agricole*]],FarmUnit[1. Identifiant interne d’exploitation agricole*],0)),FALSE,TRUE))</f>
        <v>1</v>
      </c>
      <c r="AF877" s="11" t="str">
        <f t="shared" si="52"/>
        <v>GUE  DROH PHILOMENE</v>
      </c>
      <c r="AG877" s="171" t="str">
        <f t="shared" si="53"/>
        <v>29/10/2021</v>
      </c>
      <c r="AH877" s="59">
        <f t="shared" si="55"/>
        <v>5</v>
      </c>
      <c r="AI877" s="57">
        <f t="shared" si="54"/>
        <v>0</v>
      </c>
    </row>
    <row r="878" spans="1:35" ht="13.5" x14ac:dyDescent="0.25">
      <c r="A878" s="160" t="s">
        <v>3267</v>
      </c>
      <c r="B878" s="160" t="s">
        <v>667</v>
      </c>
      <c r="C878" s="160" t="s">
        <v>3267</v>
      </c>
      <c r="D878" s="160" t="s">
        <v>2696</v>
      </c>
      <c r="E878" s="160" t="s">
        <v>669</v>
      </c>
      <c r="F878" s="160" t="s">
        <v>670</v>
      </c>
      <c r="G878" s="160" t="s">
        <v>671</v>
      </c>
      <c r="H878" s="161">
        <v>6.15</v>
      </c>
      <c r="I878" s="160" t="s">
        <v>3365</v>
      </c>
      <c r="J878" s="160">
        <v>1</v>
      </c>
      <c r="K878" s="161">
        <v>2021</v>
      </c>
      <c r="L878" s="169" t="s">
        <v>1384</v>
      </c>
      <c r="M878" s="169" t="s">
        <v>3268</v>
      </c>
      <c r="N878" s="162" t="s">
        <v>3269</v>
      </c>
      <c r="O878" s="160" t="s">
        <v>667</v>
      </c>
      <c r="P878" s="160" t="s">
        <v>675</v>
      </c>
      <c r="Q878" s="163">
        <v>28856</v>
      </c>
      <c r="R878" s="160">
        <v>6</v>
      </c>
      <c r="S878" s="169"/>
      <c r="T878" s="169"/>
      <c r="U878" s="160"/>
      <c r="V878" s="160"/>
      <c r="W878" s="160"/>
      <c r="X878" s="161">
        <v>0</v>
      </c>
      <c r="Y878" s="161">
        <v>0</v>
      </c>
      <c r="Z878" s="164" t="s">
        <v>2698</v>
      </c>
      <c r="AA878" s="165">
        <v>2021</v>
      </c>
      <c r="AB878" s="165">
        <v>10</v>
      </c>
      <c r="AC878" s="165">
        <v>29</v>
      </c>
      <c r="AD878" s="170" t="b">
        <f>IF(ISBLANK(GroupMember[[#This Row],[1. Identifiant interne d’exploitation agricole*]]),"",IF(ISERROR(MATCH(GroupMember[[#This Row],[1. Identifiant interne d’exploitation agricole*]],CertifiedCrop[1. Identifiant interne d’exploitation agricole*],0)),FALSE,TRUE))</f>
        <v>1</v>
      </c>
      <c r="AE878" s="170" t="b">
        <f>IF(ISBLANK(GroupMember[[#This Row],[1. Identifiant interne d’exploitation agricole*]]),"",IF(ISERROR(MATCH(GroupMember[[#This Row],[1. Identifiant interne d’exploitation agricole*]],FarmUnit[1. Identifiant interne d’exploitation agricole*],0)),FALSE,TRUE))</f>
        <v>1</v>
      </c>
      <c r="AF878" s="11" t="str">
        <f t="shared" si="52"/>
        <v>DROH  GOMA DANIEL</v>
      </c>
      <c r="AG878" s="171" t="str">
        <f t="shared" si="53"/>
        <v>29/10/2021</v>
      </c>
      <c r="AH878" s="59">
        <f t="shared" si="55"/>
        <v>5</v>
      </c>
      <c r="AI878" s="57">
        <f t="shared" si="54"/>
        <v>0</v>
      </c>
    </row>
    <row r="879" spans="1:35" ht="13.5" x14ac:dyDescent="0.25">
      <c r="A879" s="160" t="s">
        <v>3270</v>
      </c>
      <c r="B879" s="160" t="s">
        <v>667</v>
      </c>
      <c r="C879" s="160" t="s">
        <v>3270</v>
      </c>
      <c r="D879" s="160" t="s">
        <v>2696</v>
      </c>
      <c r="E879" s="160" t="s">
        <v>669</v>
      </c>
      <c r="F879" s="160" t="s">
        <v>670</v>
      </c>
      <c r="G879" s="160" t="s">
        <v>671</v>
      </c>
      <c r="H879" s="161">
        <v>3</v>
      </c>
      <c r="I879" s="160" t="s">
        <v>3365</v>
      </c>
      <c r="J879" s="160">
        <v>1</v>
      </c>
      <c r="K879" s="161">
        <v>2021</v>
      </c>
      <c r="L879" s="169" t="s">
        <v>3026</v>
      </c>
      <c r="M879" s="169" t="s">
        <v>3271</v>
      </c>
      <c r="N879" s="162" t="s">
        <v>3272</v>
      </c>
      <c r="O879" s="160" t="s">
        <v>667</v>
      </c>
      <c r="P879" s="160" t="s">
        <v>696</v>
      </c>
      <c r="Q879" s="163">
        <v>25600</v>
      </c>
      <c r="R879" s="160">
        <v>8</v>
      </c>
      <c r="S879" s="169"/>
      <c r="T879" s="169"/>
      <c r="U879" s="160"/>
      <c r="V879" s="160"/>
      <c r="W879" s="160"/>
      <c r="X879" s="161">
        <v>0</v>
      </c>
      <c r="Y879" s="161">
        <v>0</v>
      </c>
      <c r="Z879" s="164" t="s">
        <v>2698</v>
      </c>
      <c r="AA879" s="165">
        <v>2021</v>
      </c>
      <c r="AB879" s="165">
        <v>10</v>
      </c>
      <c r="AC879" s="165">
        <v>30</v>
      </c>
      <c r="AD879" s="170" t="b">
        <f>IF(ISBLANK(GroupMember[[#This Row],[1. Identifiant interne d’exploitation agricole*]]),"",IF(ISERROR(MATCH(GroupMember[[#This Row],[1. Identifiant interne d’exploitation agricole*]],CertifiedCrop[1. Identifiant interne d’exploitation agricole*],0)),FALSE,TRUE))</f>
        <v>1</v>
      </c>
      <c r="AE879" s="170" t="b">
        <f>IF(ISBLANK(GroupMember[[#This Row],[1. Identifiant interne d’exploitation agricole*]]),"",IF(ISERROR(MATCH(GroupMember[[#This Row],[1. Identifiant interne d’exploitation agricole*]],FarmUnit[1. Identifiant interne d’exploitation agricole*],0)),FALSE,TRUE))</f>
        <v>1</v>
      </c>
      <c r="AF879" s="11" t="str">
        <f t="shared" si="52"/>
        <v>KOFFI  AKISSI MARIE SALOME</v>
      </c>
      <c r="AG879" s="171" t="str">
        <f t="shared" si="53"/>
        <v>30/10/2021</v>
      </c>
      <c r="AH879" s="59">
        <f t="shared" si="55"/>
        <v>4</v>
      </c>
      <c r="AI879" s="57">
        <f t="shared" si="54"/>
        <v>0</v>
      </c>
    </row>
    <row r="880" spans="1:35" ht="13.5" x14ac:dyDescent="0.25">
      <c r="A880" s="160" t="s">
        <v>3273</v>
      </c>
      <c r="B880" s="160" t="s">
        <v>667</v>
      </c>
      <c r="C880" s="160" t="s">
        <v>3273</v>
      </c>
      <c r="D880" s="160" t="s">
        <v>2696</v>
      </c>
      <c r="E880" s="160" t="s">
        <v>669</v>
      </c>
      <c r="F880" s="160" t="s">
        <v>670</v>
      </c>
      <c r="G880" s="160" t="s">
        <v>671</v>
      </c>
      <c r="H880" s="161">
        <v>2</v>
      </c>
      <c r="I880" s="160" t="s">
        <v>3365</v>
      </c>
      <c r="J880" s="160">
        <v>1</v>
      </c>
      <c r="K880" s="161">
        <v>2021</v>
      </c>
      <c r="L880" s="169" t="s">
        <v>3274</v>
      </c>
      <c r="M880" s="169" t="s">
        <v>1582</v>
      </c>
      <c r="N880" s="162" t="s">
        <v>2909</v>
      </c>
      <c r="O880" s="160" t="s">
        <v>667</v>
      </c>
      <c r="P880" s="160" t="s">
        <v>696</v>
      </c>
      <c r="Q880" s="163">
        <v>34121</v>
      </c>
      <c r="R880" s="160">
        <v>3</v>
      </c>
      <c r="S880" s="169"/>
      <c r="T880" s="169"/>
      <c r="U880" s="160"/>
      <c r="V880" s="160"/>
      <c r="W880" s="160"/>
      <c r="X880" s="161">
        <v>0</v>
      </c>
      <c r="Y880" s="161">
        <v>0</v>
      </c>
      <c r="Z880" s="164" t="s">
        <v>2698</v>
      </c>
      <c r="AA880" s="165">
        <v>2021</v>
      </c>
      <c r="AB880" s="165">
        <v>10</v>
      </c>
      <c r="AC880" s="165">
        <v>30</v>
      </c>
      <c r="AD880" s="170" t="b">
        <f>IF(ISBLANK(GroupMember[[#This Row],[1. Identifiant interne d’exploitation agricole*]]),"",IF(ISERROR(MATCH(GroupMember[[#This Row],[1. Identifiant interne d’exploitation agricole*]],CertifiedCrop[1. Identifiant interne d’exploitation agricole*],0)),FALSE,TRUE))</f>
        <v>1</v>
      </c>
      <c r="AE880" s="170" t="b">
        <f>IF(ISBLANK(GroupMember[[#This Row],[1. Identifiant interne d’exploitation agricole*]]),"",IF(ISERROR(MATCH(GroupMember[[#This Row],[1. Identifiant interne d’exploitation agricole*]],FarmUnit[1. Identifiant interne d’exploitation agricole*],0)),FALSE,TRUE))</f>
        <v>1</v>
      </c>
      <c r="AF880" s="11" t="str">
        <f t="shared" si="52"/>
        <v>KOUISSAN THERESE</v>
      </c>
      <c r="AG880" s="171" t="str">
        <f t="shared" si="53"/>
        <v>30/10/2021</v>
      </c>
      <c r="AH880" s="59">
        <f t="shared" si="55"/>
        <v>4</v>
      </c>
      <c r="AI880" s="57">
        <f t="shared" si="54"/>
        <v>0</v>
      </c>
    </row>
    <row r="881" spans="1:35" ht="13.5" x14ac:dyDescent="0.25">
      <c r="A881" s="160" t="s">
        <v>3275</v>
      </c>
      <c r="B881" s="160" t="s">
        <v>667</v>
      </c>
      <c r="C881" s="160" t="s">
        <v>3275</v>
      </c>
      <c r="D881" s="160" t="s">
        <v>2696</v>
      </c>
      <c r="E881" s="160" t="s">
        <v>669</v>
      </c>
      <c r="F881" s="160" t="s">
        <v>670</v>
      </c>
      <c r="G881" s="160" t="s">
        <v>671</v>
      </c>
      <c r="H881" s="161">
        <v>2</v>
      </c>
      <c r="I881" s="160" t="s">
        <v>3365</v>
      </c>
      <c r="J881" s="160">
        <v>1</v>
      </c>
      <c r="K881" s="161">
        <v>2021</v>
      </c>
      <c r="L881" s="169" t="s">
        <v>1250</v>
      </c>
      <c r="M881" s="169" t="s">
        <v>2772</v>
      </c>
      <c r="N881" s="162" t="s">
        <v>2773</v>
      </c>
      <c r="O881" s="160" t="s">
        <v>667</v>
      </c>
      <c r="P881" s="160" t="s">
        <v>675</v>
      </c>
      <c r="Q881" s="163">
        <v>32540</v>
      </c>
      <c r="R881" s="160">
        <v>4</v>
      </c>
      <c r="S881" s="169"/>
      <c r="T881" s="169"/>
      <c r="U881" s="160"/>
      <c r="V881" s="160"/>
      <c r="W881" s="160"/>
      <c r="X881" s="161">
        <v>0</v>
      </c>
      <c r="Y881" s="161">
        <v>0</v>
      </c>
      <c r="Z881" s="164" t="s">
        <v>2698</v>
      </c>
      <c r="AA881" s="165">
        <v>2021</v>
      </c>
      <c r="AB881" s="165">
        <v>10</v>
      </c>
      <c r="AC881" s="165">
        <v>30</v>
      </c>
      <c r="AD881" s="170" t="b">
        <f>IF(ISBLANK(GroupMember[[#This Row],[1. Identifiant interne d’exploitation agricole*]]),"",IF(ISERROR(MATCH(GroupMember[[#This Row],[1. Identifiant interne d’exploitation agricole*]],CertifiedCrop[1. Identifiant interne d’exploitation agricole*],0)),FALSE,TRUE))</f>
        <v>1</v>
      </c>
      <c r="AE881" s="170" t="b">
        <f>IF(ISBLANK(GroupMember[[#This Row],[1. Identifiant interne d’exploitation agricole*]]),"",IF(ISERROR(MATCH(GroupMember[[#This Row],[1. Identifiant interne d’exploitation agricole*]],FarmUnit[1. Identifiant interne d’exploitation agricole*],0)),FALSE,TRUE))</f>
        <v>1</v>
      </c>
      <c r="AF881" s="11" t="str">
        <f t="shared" si="52"/>
        <v>GUE KPAN ADRIEN</v>
      </c>
      <c r="AG881" s="171" t="str">
        <f t="shared" si="53"/>
        <v>30/10/2021</v>
      </c>
      <c r="AH881" s="59">
        <f t="shared" si="55"/>
        <v>4</v>
      </c>
      <c r="AI881" s="57">
        <f t="shared" si="54"/>
        <v>0</v>
      </c>
    </row>
    <row r="882" spans="1:35" ht="13.5" x14ac:dyDescent="0.25">
      <c r="A882" s="160" t="s">
        <v>3276</v>
      </c>
      <c r="B882" s="160" t="s">
        <v>667</v>
      </c>
      <c r="C882" s="160" t="s">
        <v>3276</v>
      </c>
      <c r="D882" s="160" t="s">
        <v>2696</v>
      </c>
      <c r="E882" s="160" t="s">
        <v>669</v>
      </c>
      <c r="F882" s="160" t="s">
        <v>670</v>
      </c>
      <c r="G882" s="160" t="s">
        <v>671</v>
      </c>
      <c r="H882" s="161">
        <v>3</v>
      </c>
      <c r="I882" s="160" t="s">
        <v>3365</v>
      </c>
      <c r="J882" s="160">
        <v>1</v>
      </c>
      <c r="K882" s="161">
        <v>2021</v>
      </c>
      <c r="L882" s="169" t="s">
        <v>2187</v>
      </c>
      <c r="M882" s="169" t="s">
        <v>3277</v>
      </c>
      <c r="N882" s="162" t="s">
        <v>2997</v>
      </c>
      <c r="O882" s="160" t="s">
        <v>667</v>
      </c>
      <c r="P882" s="160" t="s">
        <v>675</v>
      </c>
      <c r="Q882" s="163">
        <v>30471</v>
      </c>
      <c r="R882" s="160">
        <v>4</v>
      </c>
      <c r="S882" s="169"/>
      <c r="T882" s="169"/>
      <c r="U882" s="160"/>
      <c r="V882" s="160"/>
      <c r="W882" s="160"/>
      <c r="X882" s="161">
        <v>0</v>
      </c>
      <c r="Y882" s="161">
        <v>0</v>
      </c>
      <c r="Z882" s="164" t="s">
        <v>2698</v>
      </c>
      <c r="AA882" s="165">
        <v>2021</v>
      </c>
      <c r="AB882" s="165">
        <v>11</v>
      </c>
      <c r="AC882" s="165">
        <v>10</v>
      </c>
      <c r="AD882" s="170" t="b">
        <f>IF(ISBLANK(GroupMember[[#This Row],[1. Identifiant interne d’exploitation agricole*]]),"",IF(ISERROR(MATCH(GroupMember[[#This Row],[1. Identifiant interne d’exploitation agricole*]],CertifiedCrop[1. Identifiant interne d’exploitation agricole*],0)),FALSE,TRUE))</f>
        <v>1</v>
      </c>
      <c r="AE882" s="170" t="b">
        <f>IF(ISBLANK(GroupMember[[#This Row],[1. Identifiant interne d’exploitation agricole*]]),"",IF(ISERROR(MATCH(GroupMember[[#This Row],[1. Identifiant interne d’exploitation agricole*]],FarmUnit[1. Identifiant interne d’exploitation agricole*],0)),FALSE,TRUE))</f>
        <v>1</v>
      </c>
      <c r="AF882" s="11" t="str">
        <f t="shared" si="52"/>
        <v>TOKPA  GBA LAHI</v>
      </c>
      <c r="AG882" s="171" t="str">
        <f t="shared" si="53"/>
        <v>10/11/2021</v>
      </c>
      <c r="AH882" s="59">
        <f t="shared" si="55"/>
        <v>5</v>
      </c>
      <c r="AI882" s="57">
        <f t="shared" si="54"/>
        <v>0</v>
      </c>
    </row>
    <row r="883" spans="1:35" ht="13.5" x14ac:dyDescent="0.25">
      <c r="A883" s="160" t="s">
        <v>3278</v>
      </c>
      <c r="B883" s="160" t="s">
        <v>667</v>
      </c>
      <c r="C883" s="160" t="s">
        <v>3278</v>
      </c>
      <c r="D883" s="160" t="s">
        <v>2696</v>
      </c>
      <c r="E883" s="160" t="s">
        <v>669</v>
      </c>
      <c r="F883" s="160" t="s">
        <v>670</v>
      </c>
      <c r="G883" s="160" t="s">
        <v>671</v>
      </c>
      <c r="H883" s="161">
        <v>5</v>
      </c>
      <c r="I883" s="160" t="s">
        <v>3365</v>
      </c>
      <c r="J883" s="160">
        <v>1</v>
      </c>
      <c r="K883" s="161">
        <v>2021</v>
      </c>
      <c r="L883" s="169" t="s">
        <v>889</v>
      </c>
      <c r="M883" s="169" t="s">
        <v>2851</v>
      </c>
      <c r="N883" s="162" t="s">
        <v>2852</v>
      </c>
      <c r="O883" s="160" t="s">
        <v>667</v>
      </c>
      <c r="P883" s="160" t="s">
        <v>696</v>
      </c>
      <c r="Q883" s="163" t="s">
        <v>667</v>
      </c>
      <c r="R883" s="160">
        <v>5</v>
      </c>
      <c r="S883" s="169"/>
      <c r="T883" s="169"/>
      <c r="U883" s="160"/>
      <c r="V883" s="160"/>
      <c r="W883" s="160"/>
      <c r="X883" s="161">
        <v>0</v>
      </c>
      <c r="Y883" s="161">
        <v>0</v>
      </c>
      <c r="Z883" s="164" t="s">
        <v>2698</v>
      </c>
      <c r="AA883" s="165">
        <v>2021</v>
      </c>
      <c r="AB883" s="165">
        <v>11</v>
      </c>
      <c r="AC883" s="165">
        <v>18</v>
      </c>
      <c r="AD883" s="170" t="b">
        <f>IF(ISBLANK(GroupMember[[#This Row],[1. Identifiant interne d’exploitation agricole*]]),"",IF(ISERROR(MATCH(GroupMember[[#This Row],[1. Identifiant interne d’exploitation agricole*]],CertifiedCrop[1. Identifiant interne d’exploitation agricole*],0)),FALSE,TRUE))</f>
        <v>1</v>
      </c>
      <c r="AE883" s="170" t="b">
        <f>IF(ISBLANK(GroupMember[[#This Row],[1. Identifiant interne d’exploitation agricole*]]),"",IF(ISERROR(MATCH(GroupMember[[#This Row],[1. Identifiant interne d’exploitation agricole*]],FarmUnit[1. Identifiant interne d’exploitation agricole*],0)),FALSE,TRUE))</f>
        <v>1</v>
      </c>
      <c r="AF883" s="11" t="str">
        <f t="shared" ref="AF883:AF913" si="56">IFERROR(CONCATENATE(L883," ",M883),"")</f>
        <v>TIA COLETTE</v>
      </c>
      <c r="AG883" s="171" t="str">
        <f t="shared" ref="AG883:AG913" si="57">CONCATENATE(AC883,"/",AB883,"/",AA883)</f>
        <v>18/11/2021</v>
      </c>
      <c r="AH883" s="59">
        <f t="shared" si="55"/>
        <v>5</v>
      </c>
      <c r="AI883" s="57">
        <f t="shared" ref="AI883:AI913" si="58">IF((X883+Y883/12)&lt;0,"",(X883+Y883/12))</f>
        <v>0</v>
      </c>
    </row>
    <row r="884" spans="1:35" ht="13.5" x14ac:dyDescent="0.25">
      <c r="A884" s="160" t="s">
        <v>3279</v>
      </c>
      <c r="B884" s="160" t="s">
        <v>667</v>
      </c>
      <c r="C884" s="160" t="s">
        <v>3279</v>
      </c>
      <c r="D884" s="160" t="s">
        <v>2696</v>
      </c>
      <c r="E884" s="160" t="s">
        <v>669</v>
      </c>
      <c r="F884" s="160" t="s">
        <v>670</v>
      </c>
      <c r="G884" s="160" t="s">
        <v>671</v>
      </c>
      <c r="H884" s="161">
        <v>6</v>
      </c>
      <c r="I884" s="160" t="s">
        <v>3365</v>
      </c>
      <c r="J884" s="160">
        <v>1</v>
      </c>
      <c r="K884" s="161">
        <v>2021</v>
      </c>
      <c r="L884" s="169" t="s">
        <v>1719</v>
      </c>
      <c r="M884" s="169" t="s">
        <v>3144</v>
      </c>
      <c r="N884" s="162" t="s">
        <v>3145</v>
      </c>
      <c r="O884" s="160" t="s">
        <v>667</v>
      </c>
      <c r="P884" s="160" t="s">
        <v>675</v>
      </c>
      <c r="Q884" s="163">
        <v>26460</v>
      </c>
      <c r="R884" s="160">
        <v>5</v>
      </c>
      <c r="S884" s="169"/>
      <c r="T884" s="169"/>
      <c r="U884" s="160"/>
      <c r="V884" s="160"/>
      <c r="W884" s="160"/>
      <c r="X884" s="161">
        <v>0</v>
      </c>
      <c r="Y884" s="161">
        <v>0</v>
      </c>
      <c r="Z884" s="164" t="s">
        <v>2698</v>
      </c>
      <c r="AA884" s="165">
        <v>2021</v>
      </c>
      <c r="AB884" s="165">
        <v>11</v>
      </c>
      <c r="AC884" s="165">
        <v>18</v>
      </c>
      <c r="AD884" s="170" t="b">
        <f>IF(ISBLANK(GroupMember[[#This Row],[1. Identifiant interne d’exploitation agricole*]]),"",IF(ISERROR(MATCH(GroupMember[[#This Row],[1. Identifiant interne d’exploitation agricole*]],CertifiedCrop[1. Identifiant interne d’exploitation agricole*],0)),FALSE,TRUE))</f>
        <v>1</v>
      </c>
      <c r="AE884" s="170" t="b">
        <f>IF(ISBLANK(GroupMember[[#This Row],[1. Identifiant interne d’exploitation agricole*]]),"",IF(ISERROR(MATCH(GroupMember[[#This Row],[1. Identifiant interne d’exploitation agricole*]],FarmUnit[1. Identifiant interne d’exploitation agricole*],0)),FALSE,TRUE))</f>
        <v>1</v>
      </c>
      <c r="AF884" s="11" t="str">
        <f t="shared" si="56"/>
        <v>BLEU INNOCENT</v>
      </c>
      <c r="AG884" s="171" t="str">
        <f t="shared" si="57"/>
        <v>18/11/2021</v>
      </c>
      <c r="AH884" s="59">
        <f t="shared" si="55"/>
        <v>5</v>
      </c>
      <c r="AI884" s="57">
        <f t="shared" si="58"/>
        <v>0</v>
      </c>
    </row>
    <row r="885" spans="1:35" ht="13.5" x14ac:dyDescent="0.25">
      <c r="A885" s="160" t="s">
        <v>3280</v>
      </c>
      <c r="B885" s="160" t="s">
        <v>667</v>
      </c>
      <c r="C885" s="160" t="s">
        <v>3280</v>
      </c>
      <c r="D885" s="160" t="s">
        <v>2696</v>
      </c>
      <c r="E885" s="160" t="s">
        <v>669</v>
      </c>
      <c r="F885" s="160" t="s">
        <v>670</v>
      </c>
      <c r="G885" s="160" t="s">
        <v>671</v>
      </c>
      <c r="H885" s="161">
        <v>5</v>
      </c>
      <c r="I885" s="160" t="s">
        <v>3365</v>
      </c>
      <c r="J885" s="160">
        <v>1</v>
      </c>
      <c r="K885" s="161">
        <v>2021</v>
      </c>
      <c r="L885" s="169" t="s">
        <v>3281</v>
      </c>
      <c r="M885" s="169" t="s">
        <v>3282</v>
      </c>
      <c r="N885" s="162" t="s">
        <v>667</v>
      </c>
      <c r="O885" s="160" t="s">
        <v>667</v>
      </c>
      <c r="P885" s="160" t="s">
        <v>675</v>
      </c>
      <c r="Q885" s="163">
        <v>25569</v>
      </c>
      <c r="R885" s="160">
        <v>5</v>
      </c>
      <c r="S885" s="169"/>
      <c r="T885" s="169"/>
      <c r="U885" s="160"/>
      <c r="V885" s="160"/>
      <c r="W885" s="160"/>
      <c r="X885" s="161">
        <v>0</v>
      </c>
      <c r="Y885" s="161">
        <v>0</v>
      </c>
      <c r="Z885" s="164" t="s">
        <v>2698</v>
      </c>
      <c r="AA885" s="165">
        <v>2021</v>
      </c>
      <c r="AB885" s="165">
        <v>11</v>
      </c>
      <c r="AC885" s="165">
        <v>19</v>
      </c>
      <c r="AD885" s="170" t="b">
        <f>IF(ISBLANK(GroupMember[[#This Row],[1. Identifiant interne d’exploitation agricole*]]),"",IF(ISERROR(MATCH(GroupMember[[#This Row],[1. Identifiant interne d’exploitation agricole*]],CertifiedCrop[1. Identifiant interne d’exploitation agricole*],0)),FALSE,TRUE))</f>
        <v>1</v>
      </c>
      <c r="AE885" s="170" t="b">
        <f>IF(ISBLANK(GroupMember[[#This Row],[1. Identifiant interne d’exploitation agricole*]]),"",IF(ISERROR(MATCH(GroupMember[[#This Row],[1. Identifiant interne d’exploitation agricole*]],FarmUnit[1. Identifiant interne d’exploitation agricole*],0)),FALSE,TRUE))</f>
        <v>1</v>
      </c>
      <c r="AF885" s="11" t="str">
        <f t="shared" si="56"/>
        <v>GUELA SEBASTIN</v>
      </c>
      <c r="AG885" s="171" t="str">
        <f t="shared" si="57"/>
        <v>19/11/2021</v>
      </c>
      <c r="AH885" s="59">
        <f t="shared" si="55"/>
        <v>5</v>
      </c>
      <c r="AI885" s="57">
        <f t="shared" si="58"/>
        <v>0</v>
      </c>
    </row>
    <row r="886" spans="1:35" ht="13.5" x14ac:dyDescent="0.25">
      <c r="A886" s="160" t="s">
        <v>3283</v>
      </c>
      <c r="B886" s="160" t="s">
        <v>667</v>
      </c>
      <c r="C886" s="160" t="s">
        <v>3283</v>
      </c>
      <c r="D886" s="160" t="s">
        <v>2696</v>
      </c>
      <c r="E886" s="160" t="s">
        <v>669</v>
      </c>
      <c r="F886" s="160" t="s">
        <v>670</v>
      </c>
      <c r="G886" s="160" t="s">
        <v>671</v>
      </c>
      <c r="H886" s="161">
        <v>7</v>
      </c>
      <c r="I886" s="160" t="s">
        <v>3365</v>
      </c>
      <c r="J886" s="160">
        <v>1</v>
      </c>
      <c r="K886" s="161">
        <v>2021</v>
      </c>
      <c r="L886" s="169" t="s">
        <v>3281</v>
      </c>
      <c r="M886" s="169" t="s">
        <v>1253</v>
      </c>
      <c r="N886" s="162" t="s">
        <v>667</v>
      </c>
      <c r="O886" s="160" t="s">
        <v>667</v>
      </c>
      <c r="P886" s="160" t="s">
        <v>675</v>
      </c>
      <c r="Q886" s="163" t="s">
        <v>667</v>
      </c>
      <c r="R886" s="160">
        <v>6</v>
      </c>
      <c r="S886" s="169"/>
      <c r="T886" s="169"/>
      <c r="U886" s="160"/>
      <c r="V886" s="160"/>
      <c r="W886" s="160"/>
      <c r="X886" s="161">
        <v>0</v>
      </c>
      <c r="Y886" s="161">
        <v>0</v>
      </c>
      <c r="Z886" s="164" t="s">
        <v>2698</v>
      </c>
      <c r="AA886" s="165">
        <v>2021</v>
      </c>
      <c r="AB886" s="165">
        <v>11</v>
      </c>
      <c r="AC886" s="165">
        <v>19</v>
      </c>
      <c r="AD886" s="170" t="b">
        <f>IF(ISBLANK(GroupMember[[#This Row],[1. Identifiant interne d’exploitation agricole*]]),"",IF(ISERROR(MATCH(GroupMember[[#This Row],[1. Identifiant interne d’exploitation agricole*]],CertifiedCrop[1. Identifiant interne d’exploitation agricole*],0)),FALSE,TRUE))</f>
        <v>1</v>
      </c>
      <c r="AE886" s="170" t="b">
        <f>IF(ISBLANK(GroupMember[[#This Row],[1. Identifiant interne d’exploitation agricole*]]),"",IF(ISERROR(MATCH(GroupMember[[#This Row],[1. Identifiant interne d’exploitation agricole*]],FarmUnit[1. Identifiant interne d’exploitation agricole*],0)),FALSE,TRUE))</f>
        <v>1</v>
      </c>
      <c r="AF886" s="11" t="str">
        <f t="shared" si="56"/>
        <v>GUELA TIEMOKO</v>
      </c>
      <c r="AG886" s="171" t="str">
        <f t="shared" si="57"/>
        <v>19/11/2021</v>
      </c>
      <c r="AH886" s="59">
        <f t="shared" si="55"/>
        <v>5</v>
      </c>
      <c r="AI886" s="57">
        <f t="shared" si="58"/>
        <v>0</v>
      </c>
    </row>
    <row r="887" spans="1:35" ht="13.5" x14ac:dyDescent="0.25">
      <c r="A887" s="160" t="s">
        <v>3284</v>
      </c>
      <c r="B887" s="160" t="s">
        <v>667</v>
      </c>
      <c r="C887" s="160" t="s">
        <v>3284</v>
      </c>
      <c r="D887" s="160" t="s">
        <v>2696</v>
      </c>
      <c r="E887" s="160" t="s">
        <v>669</v>
      </c>
      <c r="F887" s="160" t="s">
        <v>670</v>
      </c>
      <c r="G887" s="160" t="s">
        <v>671</v>
      </c>
      <c r="H887" s="161">
        <v>1</v>
      </c>
      <c r="I887" s="160" t="s">
        <v>3365</v>
      </c>
      <c r="J887" s="160">
        <v>1</v>
      </c>
      <c r="K887" s="161">
        <v>2021</v>
      </c>
      <c r="L887" s="169" t="s">
        <v>1588</v>
      </c>
      <c r="M887" s="169" t="s">
        <v>3285</v>
      </c>
      <c r="N887" s="162" t="s">
        <v>3286</v>
      </c>
      <c r="O887" s="160" t="s">
        <v>667</v>
      </c>
      <c r="P887" s="160" t="s">
        <v>675</v>
      </c>
      <c r="Q887" s="163">
        <v>25447</v>
      </c>
      <c r="R887" s="160">
        <v>5</v>
      </c>
      <c r="S887" s="169"/>
      <c r="T887" s="169"/>
      <c r="U887" s="160"/>
      <c r="V887" s="160"/>
      <c r="W887" s="160"/>
      <c r="X887" s="161">
        <v>0</v>
      </c>
      <c r="Y887" s="161">
        <v>0</v>
      </c>
      <c r="Z887" s="164" t="s">
        <v>2698</v>
      </c>
      <c r="AA887" s="165">
        <v>2021</v>
      </c>
      <c r="AB887" s="165">
        <v>11</v>
      </c>
      <c r="AC887" s="165">
        <v>19</v>
      </c>
      <c r="AD887" s="170" t="b">
        <f>IF(ISBLANK(GroupMember[[#This Row],[1. Identifiant interne d’exploitation agricole*]]),"",IF(ISERROR(MATCH(GroupMember[[#This Row],[1. Identifiant interne d’exploitation agricole*]],CertifiedCrop[1. Identifiant interne d’exploitation agricole*],0)),FALSE,TRUE))</f>
        <v>1</v>
      </c>
      <c r="AE887" s="170" t="b">
        <f>IF(ISBLANK(GroupMember[[#This Row],[1. Identifiant interne d’exploitation agricole*]]),"",IF(ISERROR(MATCH(GroupMember[[#This Row],[1. Identifiant interne d’exploitation agricole*]],FarmUnit[1. Identifiant interne d’exploitation agricole*],0)),FALSE,TRUE))</f>
        <v>1</v>
      </c>
      <c r="AF887" s="11" t="str">
        <f t="shared" si="56"/>
        <v>GOH BOYOLO</v>
      </c>
      <c r="AG887" s="171" t="str">
        <f t="shared" si="57"/>
        <v>19/11/2021</v>
      </c>
      <c r="AH887" s="59">
        <f t="shared" si="55"/>
        <v>5</v>
      </c>
      <c r="AI887" s="57">
        <f t="shared" si="58"/>
        <v>0</v>
      </c>
    </row>
    <row r="888" spans="1:35" ht="13.5" x14ac:dyDescent="0.25">
      <c r="A888" s="160" t="s">
        <v>3287</v>
      </c>
      <c r="B888" s="160" t="s">
        <v>667</v>
      </c>
      <c r="C888" s="160" t="s">
        <v>3287</v>
      </c>
      <c r="D888" s="160" t="s">
        <v>2696</v>
      </c>
      <c r="E888" s="160" t="s">
        <v>669</v>
      </c>
      <c r="F888" s="160" t="s">
        <v>670</v>
      </c>
      <c r="G888" s="160" t="s">
        <v>671</v>
      </c>
      <c r="H888" s="161">
        <v>2</v>
      </c>
      <c r="I888" s="160" t="s">
        <v>3365</v>
      </c>
      <c r="J888" s="160">
        <v>1</v>
      </c>
      <c r="K888" s="161">
        <v>2021</v>
      </c>
      <c r="L888" s="169" t="s">
        <v>3288</v>
      </c>
      <c r="M888" s="169" t="s">
        <v>3289</v>
      </c>
      <c r="N888" s="162" t="s">
        <v>3290</v>
      </c>
      <c r="O888" s="160" t="s">
        <v>667</v>
      </c>
      <c r="P888" s="160" t="s">
        <v>675</v>
      </c>
      <c r="Q888" s="163">
        <v>22169</v>
      </c>
      <c r="R888" s="160">
        <v>5</v>
      </c>
      <c r="S888" s="169"/>
      <c r="T888" s="169"/>
      <c r="U888" s="160"/>
      <c r="V888" s="160"/>
      <c r="W888" s="160"/>
      <c r="X888" s="161">
        <v>0</v>
      </c>
      <c r="Y888" s="161">
        <v>0</v>
      </c>
      <c r="Z888" s="164" t="s">
        <v>2698</v>
      </c>
      <c r="AA888" s="165">
        <v>2021</v>
      </c>
      <c r="AB888" s="165">
        <v>11</v>
      </c>
      <c r="AC888" s="165">
        <v>19</v>
      </c>
      <c r="AD888" s="170" t="b">
        <f>IF(ISBLANK(GroupMember[[#This Row],[1. Identifiant interne d’exploitation agricole*]]),"",IF(ISERROR(MATCH(GroupMember[[#This Row],[1. Identifiant interne d’exploitation agricole*]],CertifiedCrop[1. Identifiant interne d’exploitation agricole*],0)),FALSE,TRUE))</f>
        <v>1</v>
      </c>
      <c r="AE888" s="170" t="b">
        <f>IF(ISBLANK(GroupMember[[#This Row],[1. Identifiant interne d’exploitation agricole*]]),"",IF(ISERROR(MATCH(GroupMember[[#This Row],[1. Identifiant interne d’exploitation agricole*]],FarmUnit[1. Identifiant interne d’exploitation agricole*],0)),FALSE,TRUE))</f>
        <v>1</v>
      </c>
      <c r="AF888" s="11" t="str">
        <f t="shared" si="56"/>
        <v>HIEN GNOUGUILE</v>
      </c>
      <c r="AG888" s="171" t="str">
        <f t="shared" si="57"/>
        <v>19/11/2021</v>
      </c>
      <c r="AH888" s="59">
        <f t="shared" si="55"/>
        <v>5</v>
      </c>
      <c r="AI888" s="57">
        <f t="shared" si="58"/>
        <v>0</v>
      </c>
    </row>
    <row r="889" spans="1:35" ht="13.5" x14ac:dyDescent="0.25">
      <c r="A889" s="160" t="s">
        <v>3291</v>
      </c>
      <c r="B889" s="160" t="s">
        <v>667</v>
      </c>
      <c r="C889" s="160" t="s">
        <v>3291</v>
      </c>
      <c r="D889" s="160" t="s">
        <v>2696</v>
      </c>
      <c r="E889" s="160" t="s">
        <v>669</v>
      </c>
      <c r="F889" s="160" t="s">
        <v>670</v>
      </c>
      <c r="G889" s="160" t="s">
        <v>671</v>
      </c>
      <c r="H889" s="161">
        <v>7</v>
      </c>
      <c r="I889" s="160" t="s">
        <v>3365</v>
      </c>
      <c r="J889" s="160">
        <v>1</v>
      </c>
      <c r="K889" s="161">
        <v>2021</v>
      </c>
      <c r="L889" s="169" t="s">
        <v>3030</v>
      </c>
      <c r="M889" s="169" t="s">
        <v>2100</v>
      </c>
      <c r="N889" s="162" t="s">
        <v>3032</v>
      </c>
      <c r="O889" s="160" t="s">
        <v>667</v>
      </c>
      <c r="P889" s="160" t="s">
        <v>675</v>
      </c>
      <c r="Q889" s="163">
        <v>26064</v>
      </c>
      <c r="R889" s="160">
        <v>4</v>
      </c>
      <c r="S889" s="169"/>
      <c r="T889" s="169"/>
      <c r="U889" s="160"/>
      <c r="V889" s="160"/>
      <c r="W889" s="160"/>
      <c r="X889" s="161">
        <v>0</v>
      </c>
      <c r="Y889" s="161">
        <v>0</v>
      </c>
      <c r="Z889" s="164" t="s">
        <v>2698</v>
      </c>
      <c r="AA889" s="165">
        <v>2021</v>
      </c>
      <c r="AB889" s="165">
        <v>11</v>
      </c>
      <c r="AC889" s="165">
        <v>19</v>
      </c>
      <c r="AD889" s="170" t="b">
        <f>IF(ISBLANK(GroupMember[[#This Row],[1. Identifiant interne d’exploitation agricole*]]),"",IF(ISERROR(MATCH(GroupMember[[#This Row],[1. Identifiant interne d’exploitation agricole*]],CertifiedCrop[1. Identifiant interne d’exploitation agricole*],0)),FALSE,TRUE))</f>
        <v>1</v>
      </c>
      <c r="AE889" s="170" t="b">
        <f>IF(ISBLANK(GroupMember[[#This Row],[1. Identifiant interne d’exploitation agricole*]]),"",IF(ISERROR(MATCH(GroupMember[[#This Row],[1. Identifiant interne d’exploitation agricole*]],FarmUnit[1. Identifiant interne d’exploitation agricole*],0)),FALSE,TRUE))</f>
        <v>1</v>
      </c>
      <c r="AF889" s="11" t="str">
        <f t="shared" si="56"/>
        <v>SANSAN KAMBIRE</v>
      </c>
      <c r="AG889" s="171" t="str">
        <f t="shared" si="57"/>
        <v>19/11/2021</v>
      </c>
      <c r="AH889" s="59">
        <f t="shared" si="55"/>
        <v>5</v>
      </c>
      <c r="AI889" s="57">
        <f t="shared" si="58"/>
        <v>0</v>
      </c>
    </row>
    <row r="890" spans="1:35" ht="13.5" x14ac:dyDescent="0.25">
      <c r="A890" s="160" t="s">
        <v>3292</v>
      </c>
      <c r="B890" s="160" t="s">
        <v>667</v>
      </c>
      <c r="C890" s="160" t="s">
        <v>3292</v>
      </c>
      <c r="D890" s="160" t="s">
        <v>2696</v>
      </c>
      <c r="E890" s="160" t="s">
        <v>669</v>
      </c>
      <c r="F890" s="160" t="s">
        <v>670</v>
      </c>
      <c r="G890" s="160" t="s">
        <v>671</v>
      </c>
      <c r="H890" s="161">
        <v>6</v>
      </c>
      <c r="I890" s="160" t="s">
        <v>3365</v>
      </c>
      <c r="J890" s="160">
        <v>1</v>
      </c>
      <c r="K890" s="161">
        <v>2021</v>
      </c>
      <c r="L890" s="169" t="s">
        <v>2919</v>
      </c>
      <c r="M890" s="169" t="s">
        <v>3293</v>
      </c>
      <c r="N890" s="162" t="s">
        <v>667</v>
      </c>
      <c r="O890" s="160" t="s">
        <v>667</v>
      </c>
      <c r="P890" s="160" t="s">
        <v>675</v>
      </c>
      <c r="Q890" s="163">
        <v>28764</v>
      </c>
      <c r="R890" s="160">
        <v>4</v>
      </c>
      <c r="S890" s="169"/>
      <c r="T890" s="169"/>
      <c r="U890" s="160"/>
      <c r="V890" s="160"/>
      <c r="W890" s="160"/>
      <c r="X890" s="161">
        <v>0</v>
      </c>
      <c r="Y890" s="161">
        <v>0</v>
      </c>
      <c r="Z890" s="164" t="s">
        <v>2698</v>
      </c>
      <c r="AA890" s="165">
        <v>2021</v>
      </c>
      <c r="AB890" s="165">
        <v>11</v>
      </c>
      <c r="AC890" s="165">
        <v>20</v>
      </c>
      <c r="AD890" s="170" t="b">
        <f>IF(ISBLANK(GroupMember[[#This Row],[1. Identifiant interne d’exploitation agricole*]]),"",IF(ISERROR(MATCH(GroupMember[[#This Row],[1. Identifiant interne d’exploitation agricole*]],CertifiedCrop[1. Identifiant interne d’exploitation agricole*],0)),FALSE,TRUE))</f>
        <v>1</v>
      </c>
      <c r="AE890" s="170" t="b">
        <f>IF(ISBLANK(GroupMember[[#This Row],[1. Identifiant interne d’exploitation agricole*]]),"",IF(ISERROR(MATCH(GroupMember[[#This Row],[1. Identifiant interne d’exploitation agricole*]],FarmUnit[1. Identifiant interne d’exploitation agricole*],0)),FALSE,TRUE))</f>
        <v>1</v>
      </c>
      <c r="AF890" s="11" t="str">
        <f t="shared" si="56"/>
        <v>GOMAN TIA MEDARD</v>
      </c>
      <c r="AG890" s="171" t="str">
        <f t="shared" si="57"/>
        <v>20/11/2021</v>
      </c>
      <c r="AH890" s="59">
        <f t="shared" si="55"/>
        <v>5</v>
      </c>
      <c r="AI890" s="57">
        <f t="shared" si="58"/>
        <v>0</v>
      </c>
    </row>
    <row r="891" spans="1:35" ht="13.5" x14ac:dyDescent="0.25">
      <c r="A891" s="160" t="s">
        <v>3294</v>
      </c>
      <c r="B891" s="160" t="s">
        <v>667</v>
      </c>
      <c r="C891" s="160" t="s">
        <v>3294</v>
      </c>
      <c r="D891" s="160" t="s">
        <v>2696</v>
      </c>
      <c r="E891" s="160" t="s">
        <v>669</v>
      </c>
      <c r="F891" s="160" t="s">
        <v>670</v>
      </c>
      <c r="G891" s="160" t="s">
        <v>671</v>
      </c>
      <c r="H891" s="161">
        <v>6</v>
      </c>
      <c r="I891" s="160" t="s">
        <v>3365</v>
      </c>
      <c r="J891" s="160">
        <v>1</v>
      </c>
      <c r="K891" s="161">
        <v>2021</v>
      </c>
      <c r="L891" s="169" t="s">
        <v>1173</v>
      </c>
      <c r="M891" s="169" t="s">
        <v>982</v>
      </c>
      <c r="N891" s="162" t="s">
        <v>667</v>
      </c>
      <c r="O891" s="160" t="s">
        <v>667</v>
      </c>
      <c r="P891" s="160" t="s">
        <v>675</v>
      </c>
      <c r="Q891" s="163" t="s">
        <v>667</v>
      </c>
      <c r="R891" s="160">
        <v>6</v>
      </c>
      <c r="S891" s="169"/>
      <c r="T891" s="169"/>
      <c r="U891" s="160"/>
      <c r="V891" s="160"/>
      <c r="W891" s="160"/>
      <c r="X891" s="161">
        <v>0</v>
      </c>
      <c r="Y891" s="161">
        <v>0</v>
      </c>
      <c r="Z891" s="164" t="s">
        <v>2698</v>
      </c>
      <c r="AA891" s="165">
        <v>2021</v>
      </c>
      <c r="AB891" s="165">
        <v>11</v>
      </c>
      <c r="AC891" s="165">
        <v>20</v>
      </c>
      <c r="AD891" s="170" t="b">
        <f>IF(ISBLANK(GroupMember[[#This Row],[1. Identifiant interne d’exploitation agricole*]]),"",IF(ISERROR(MATCH(GroupMember[[#This Row],[1. Identifiant interne d’exploitation agricole*]],CertifiedCrop[1. Identifiant interne d’exploitation agricole*],0)),FALSE,TRUE))</f>
        <v>1</v>
      </c>
      <c r="AE891" s="170" t="b">
        <f>IF(ISBLANK(GroupMember[[#This Row],[1. Identifiant interne d’exploitation agricole*]]),"",IF(ISERROR(MATCH(GroupMember[[#This Row],[1. Identifiant interne d’exploitation agricole*]],FarmUnit[1. Identifiant interne d’exploitation agricole*],0)),FALSE,TRUE))</f>
        <v>1</v>
      </c>
      <c r="AF891" s="11" t="str">
        <f t="shared" si="56"/>
        <v>SOUMAHORO GONDO</v>
      </c>
      <c r="AG891" s="171" t="str">
        <f t="shared" si="57"/>
        <v>20/11/2021</v>
      </c>
      <c r="AH891" s="59">
        <f t="shared" si="55"/>
        <v>5</v>
      </c>
      <c r="AI891" s="57">
        <f t="shared" si="58"/>
        <v>0</v>
      </c>
    </row>
    <row r="892" spans="1:35" ht="13.5" x14ac:dyDescent="0.25">
      <c r="A892" s="160" t="s">
        <v>3295</v>
      </c>
      <c r="B892" s="160" t="s">
        <v>667</v>
      </c>
      <c r="C892" s="160" t="s">
        <v>3295</v>
      </c>
      <c r="D892" s="160" t="s">
        <v>2696</v>
      </c>
      <c r="E892" s="160" t="s">
        <v>669</v>
      </c>
      <c r="F892" s="160" t="s">
        <v>670</v>
      </c>
      <c r="G892" s="160" t="s">
        <v>671</v>
      </c>
      <c r="H892" s="161">
        <v>7</v>
      </c>
      <c r="I892" s="160" t="s">
        <v>3365</v>
      </c>
      <c r="J892" s="160">
        <v>1</v>
      </c>
      <c r="K892" s="161">
        <v>2021</v>
      </c>
      <c r="L892" s="169" t="s">
        <v>2858</v>
      </c>
      <c r="M892" s="169" t="s">
        <v>1406</v>
      </c>
      <c r="N892" s="162" t="s">
        <v>667</v>
      </c>
      <c r="O892" s="160" t="s">
        <v>667</v>
      </c>
      <c r="P892" s="160" t="s">
        <v>675</v>
      </c>
      <c r="Q892" s="163">
        <v>28710</v>
      </c>
      <c r="R892" s="160">
        <v>8</v>
      </c>
      <c r="S892" s="169"/>
      <c r="T892" s="169"/>
      <c r="U892" s="160"/>
      <c r="V892" s="160"/>
      <c r="W892" s="160"/>
      <c r="X892" s="161">
        <v>0</v>
      </c>
      <c r="Y892" s="161">
        <v>0</v>
      </c>
      <c r="Z892" s="164" t="s">
        <v>2698</v>
      </c>
      <c r="AA892" s="165">
        <v>2021</v>
      </c>
      <c r="AB892" s="165">
        <v>11</v>
      </c>
      <c r="AC892" s="165">
        <v>20</v>
      </c>
      <c r="AD892" s="170" t="b">
        <f>IF(ISBLANK(GroupMember[[#This Row],[1. Identifiant interne d’exploitation agricole*]]),"",IF(ISERROR(MATCH(GroupMember[[#This Row],[1. Identifiant interne d’exploitation agricole*]],CertifiedCrop[1. Identifiant interne d’exploitation agricole*],0)),FALSE,TRUE))</f>
        <v>1</v>
      </c>
      <c r="AE892" s="170" t="b">
        <f>IF(ISBLANK(GroupMember[[#This Row],[1. Identifiant interne d’exploitation agricole*]]),"",IF(ISERROR(MATCH(GroupMember[[#This Row],[1. Identifiant interne d’exploitation agricole*]],FarmUnit[1. Identifiant interne d’exploitation agricole*],0)),FALSE,TRUE))</f>
        <v>1</v>
      </c>
      <c r="AF892" s="11" t="str">
        <f t="shared" si="56"/>
        <v>GUE  PASCAL</v>
      </c>
      <c r="AG892" s="171" t="str">
        <f t="shared" si="57"/>
        <v>20/11/2021</v>
      </c>
      <c r="AH892" s="59">
        <f t="shared" si="55"/>
        <v>5</v>
      </c>
      <c r="AI892" s="57">
        <f t="shared" si="58"/>
        <v>0</v>
      </c>
    </row>
    <row r="893" spans="1:35" ht="13.5" x14ac:dyDescent="0.25">
      <c r="A893" s="160" t="s">
        <v>3296</v>
      </c>
      <c r="B893" s="160" t="s">
        <v>667</v>
      </c>
      <c r="C893" s="160" t="s">
        <v>3296</v>
      </c>
      <c r="D893" s="160" t="s">
        <v>2696</v>
      </c>
      <c r="E893" s="160" t="s">
        <v>669</v>
      </c>
      <c r="F893" s="160" t="s">
        <v>670</v>
      </c>
      <c r="G893" s="160" t="s">
        <v>671</v>
      </c>
      <c r="H893" s="161">
        <v>5</v>
      </c>
      <c r="I893" s="160" t="s">
        <v>3365</v>
      </c>
      <c r="J893" s="160">
        <v>1</v>
      </c>
      <c r="K893" s="161">
        <v>2021</v>
      </c>
      <c r="L893" s="169" t="s">
        <v>1083</v>
      </c>
      <c r="M893" s="169" t="s">
        <v>3297</v>
      </c>
      <c r="N893" s="162" t="s">
        <v>667</v>
      </c>
      <c r="O893" s="160" t="s">
        <v>667</v>
      </c>
      <c r="P893" s="160" t="s">
        <v>675</v>
      </c>
      <c r="Q893" s="163">
        <v>28491</v>
      </c>
      <c r="R893" s="160">
        <v>3</v>
      </c>
      <c r="S893" s="169"/>
      <c r="T893" s="169"/>
      <c r="U893" s="160"/>
      <c r="V893" s="160"/>
      <c r="W893" s="160"/>
      <c r="X893" s="161">
        <v>0</v>
      </c>
      <c r="Y893" s="161">
        <v>0</v>
      </c>
      <c r="Z893" s="164" t="s">
        <v>2698</v>
      </c>
      <c r="AA893" s="165">
        <v>2021</v>
      </c>
      <c r="AB893" s="165">
        <v>11</v>
      </c>
      <c r="AC893" s="165">
        <v>20</v>
      </c>
      <c r="AD893" s="170" t="b">
        <f>IF(ISBLANK(GroupMember[[#This Row],[1. Identifiant interne d’exploitation agricole*]]),"",IF(ISERROR(MATCH(GroupMember[[#This Row],[1. Identifiant interne d’exploitation agricole*]],CertifiedCrop[1. Identifiant interne d’exploitation agricole*],0)),FALSE,TRUE))</f>
        <v>1</v>
      </c>
      <c r="AE893" s="170" t="b">
        <f>IF(ISBLANK(GroupMember[[#This Row],[1. Identifiant interne d’exploitation agricole*]]),"",IF(ISERROR(MATCH(GroupMember[[#This Row],[1. Identifiant interne d’exploitation agricole*]],FarmUnit[1. Identifiant interne d’exploitation agricole*],0)),FALSE,TRUE))</f>
        <v>1</v>
      </c>
      <c r="AF893" s="11" t="str">
        <f t="shared" si="56"/>
        <v>MONSIA GIDAS</v>
      </c>
      <c r="AG893" s="171" t="str">
        <f t="shared" si="57"/>
        <v>20/11/2021</v>
      </c>
      <c r="AH893" s="59">
        <f t="shared" si="55"/>
        <v>5</v>
      </c>
      <c r="AI893" s="57">
        <f t="shared" si="58"/>
        <v>0</v>
      </c>
    </row>
    <row r="894" spans="1:35" ht="13.5" x14ac:dyDescent="0.25">
      <c r="A894" s="160" t="s">
        <v>3298</v>
      </c>
      <c r="B894" s="160" t="s">
        <v>667</v>
      </c>
      <c r="C894" s="160" t="s">
        <v>3298</v>
      </c>
      <c r="D894" s="160" t="s">
        <v>2696</v>
      </c>
      <c r="E894" s="160" t="s">
        <v>669</v>
      </c>
      <c r="F894" s="160" t="s">
        <v>670</v>
      </c>
      <c r="G894" s="160" t="s">
        <v>671</v>
      </c>
      <c r="H894" s="161">
        <v>7</v>
      </c>
      <c r="I894" s="160" t="s">
        <v>3365</v>
      </c>
      <c r="J894" s="160">
        <v>1</v>
      </c>
      <c r="K894" s="161">
        <v>2021</v>
      </c>
      <c r="L894" s="169" t="s">
        <v>1206</v>
      </c>
      <c r="M894" s="169" t="s">
        <v>3299</v>
      </c>
      <c r="N894" s="162" t="s">
        <v>667</v>
      </c>
      <c r="O894" s="160" t="s">
        <v>667</v>
      </c>
      <c r="P894" s="160" t="s">
        <v>675</v>
      </c>
      <c r="Q894" s="163" t="s">
        <v>667</v>
      </c>
      <c r="R894" s="160">
        <v>5</v>
      </c>
      <c r="S894" s="169"/>
      <c r="T894" s="169"/>
      <c r="U894" s="160"/>
      <c r="V894" s="160"/>
      <c r="W894" s="160"/>
      <c r="X894" s="161">
        <v>0</v>
      </c>
      <c r="Y894" s="161">
        <v>0</v>
      </c>
      <c r="Z894" s="164" t="s">
        <v>2698</v>
      </c>
      <c r="AA894" s="165">
        <v>2021</v>
      </c>
      <c r="AB894" s="165">
        <v>11</v>
      </c>
      <c r="AC894" s="165">
        <v>20</v>
      </c>
      <c r="AD894" s="170" t="b">
        <f>IF(ISBLANK(GroupMember[[#This Row],[1. Identifiant interne d’exploitation agricole*]]),"",IF(ISERROR(MATCH(GroupMember[[#This Row],[1. Identifiant interne d’exploitation agricole*]],CertifiedCrop[1. Identifiant interne d’exploitation agricole*],0)),FALSE,TRUE))</f>
        <v>1</v>
      </c>
      <c r="AE894" s="170" t="b">
        <f>IF(ISBLANK(GroupMember[[#This Row],[1. Identifiant interne d’exploitation agricole*]]),"",IF(ISERROR(MATCH(GroupMember[[#This Row],[1. Identifiant interne d’exploitation agricole*]],FarmUnit[1. Identifiant interne d’exploitation agricole*],0)),FALSE,TRUE))</f>
        <v>1</v>
      </c>
      <c r="AF894" s="11" t="str">
        <f t="shared" si="56"/>
        <v>KOUASSI  DAH</v>
      </c>
      <c r="AG894" s="171" t="str">
        <f t="shared" si="57"/>
        <v>20/11/2021</v>
      </c>
      <c r="AH894" s="59">
        <f t="shared" si="55"/>
        <v>5</v>
      </c>
      <c r="AI894" s="57">
        <f t="shared" si="58"/>
        <v>0</v>
      </c>
    </row>
    <row r="895" spans="1:35" ht="26.25" x14ac:dyDescent="0.25">
      <c r="A895" s="160" t="s">
        <v>3300</v>
      </c>
      <c r="B895" s="160" t="s">
        <v>667</v>
      </c>
      <c r="C895" s="160" t="s">
        <v>3300</v>
      </c>
      <c r="D895" s="160" t="s">
        <v>2696</v>
      </c>
      <c r="E895" s="160" t="s">
        <v>669</v>
      </c>
      <c r="F895" s="160" t="s">
        <v>670</v>
      </c>
      <c r="G895" s="160" t="s">
        <v>671</v>
      </c>
      <c r="H895" s="161">
        <v>6</v>
      </c>
      <c r="I895" s="160" t="s">
        <v>3365</v>
      </c>
      <c r="J895" s="160">
        <v>1</v>
      </c>
      <c r="K895" s="161">
        <v>2021</v>
      </c>
      <c r="L895" s="169" t="s">
        <v>3301</v>
      </c>
      <c r="M895" s="169" t="s">
        <v>3302</v>
      </c>
      <c r="N895" s="162" t="s">
        <v>667</v>
      </c>
      <c r="O895" s="160" t="s">
        <v>667</v>
      </c>
      <c r="P895" s="160" t="s">
        <v>696</v>
      </c>
      <c r="Q895" s="163" t="s">
        <v>667</v>
      </c>
      <c r="R895" s="160">
        <v>5</v>
      </c>
      <c r="S895" s="169"/>
      <c r="T895" s="169"/>
      <c r="U895" s="160"/>
      <c r="V895" s="160"/>
      <c r="W895" s="160"/>
      <c r="X895" s="161">
        <v>0</v>
      </c>
      <c r="Y895" s="161">
        <v>0</v>
      </c>
      <c r="Z895" s="164" t="s">
        <v>2698</v>
      </c>
      <c r="AA895" s="165">
        <v>2021</v>
      </c>
      <c r="AB895" s="165">
        <v>11</v>
      </c>
      <c r="AC895" s="165">
        <v>21</v>
      </c>
      <c r="AD895" s="170" t="b">
        <f>IF(ISBLANK(GroupMember[[#This Row],[1. Identifiant interne d’exploitation agricole*]]),"",IF(ISERROR(MATCH(GroupMember[[#This Row],[1. Identifiant interne d’exploitation agricole*]],CertifiedCrop[1. Identifiant interne d’exploitation agricole*],0)),FALSE,TRUE))</f>
        <v>1</v>
      </c>
      <c r="AE895" s="170" t="b">
        <f>IF(ISBLANK(GroupMember[[#This Row],[1. Identifiant interne d’exploitation agricole*]]),"",IF(ISERROR(MATCH(GroupMember[[#This Row],[1. Identifiant interne d’exploitation agricole*]],FarmUnit[1. Identifiant interne d’exploitation agricole*],0)),FALSE,TRUE))</f>
        <v>1</v>
      </c>
      <c r="AF895" s="11" t="str">
        <f t="shared" si="56"/>
        <v>FLAN GBEU KESSE APPOLINAIRE</v>
      </c>
      <c r="AG895" s="171" t="str">
        <f t="shared" si="57"/>
        <v>21/11/2021</v>
      </c>
      <c r="AH895" s="59">
        <f t="shared" si="55"/>
        <v>3</v>
      </c>
      <c r="AI895" s="57">
        <f t="shared" si="58"/>
        <v>0</v>
      </c>
    </row>
    <row r="896" spans="1:35" ht="13.5" x14ac:dyDescent="0.25">
      <c r="A896" s="160" t="s">
        <v>3303</v>
      </c>
      <c r="B896" s="160" t="s">
        <v>667</v>
      </c>
      <c r="C896" s="160" t="s">
        <v>3303</v>
      </c>
      <c r="D896" s="160" t="s">
        <v>2696</v>
      </c>
      <c r="E896" s="160" t="s">
        <v>669</v>
      </c>
      <c r="F896" s="160" t="s">
        <v>670</v>
      </c>
      <c r="G896" s="160" t="s">
        <v>671</v>
      </c>
      <c r="H896" s="161">
        <v>4</v>
      </c>
      <c r="I896" s="160" t="s">
        <v>3365</v>
      </c>
      <c r="J896" s="160">
        <v>1</v>
      </c>
      <c r="K896" s="161">
        <v>2021</v>
      </c>
      <c r="L896" s="169" t="s">
        <v>2858</v>
      </c>
      <c r="M896" s="169" t="s">
        <v>2775</v>
      </c>
      <c r="N896" s="162" t="s">
        <v>2776</v>
      </c>
      <c r="O896" s="160" t="s">
        <v>667</v>
      </c>
      <c r="P896" s="160" t="s">
        <v>675</v>
      </c>
      <c r="Q896" s="163">
        <v>28915</v>
      </c>
      <c r="R896" s="160">
        <v>2</v>
      </c>
      <c r="S896" s="169"/>
      <c r="T896" s="169"/>
      <c r="U896" s="160"/>
      <c r="V896" s="160"/>
      <c r="W896" s="160"/>
      <c r="X896" s="161">
        <v>0</v>
      </c>
      <c r="Y896" s="161">
        <v>0</v>
      </c>
      <c r="Z896" s="164" t="s">
        <v>2698</v>
      </c>
      <c r="AA896" s="165">
        <v>2021</v>
      </c>
      <c r="AB896" s="165">
        <v>11</v>
      </c>
      <c r="AC896" s="165">
        <v>21</v>
      </c>
      <c r="AD896" s="170" t="b">
        <f>IF(ISBLANK(GroupMember[[#This Row],[1. Identifiant interne d’exploitation agricole*]]),"",IF(ISERROR(MATCH(GroupMember[[#This Row],[1. Identifiant interne d’exploitation agricole*]],CertifiedCrop[1. Identifiant interne d’exploitation agricole*],0)),FALSE,TRUE))</f>
        <v>1</v>
      </c>
      <c r="AE896" s="170" t="b">
        <f>IF(ISBLANK(GroupMember[[#This Row],[1. Identifiant interne d’exploitation agricole*]]),"",IF(ISERROR(MATCH(GroupMember[[#This Row],[1. Identifiant interne d’exploitation agricole*]],FarmUnit[1. Identifiant interne d’exploitation agricole*],0)),FALSE,TRUE))</f>
        <v>1</v>
      </c>
      <c r="AF896" s="11" t="str">
        <f t="shared" si="56"/>
        <v>GUE  ZINGBE ENORC</v>
      </c>
      <c r="AG896" s="171" t="str">
        <f t="shared" si="57"/>
        <v>21/11/2021</v>
      </c>
      <c r="AH896" s="59">
        <f t="shared" si="55"/>
        <v>3</v>
      </c>
      <c r="AI896" s="57">
        <f t="shared" si="58"/>
        <v>0</v>
      </c>
    </row>
    <row r="897" spans="1:35" ht="13.5" x14ac:dyDescent="0.25">
      <c r="A897" s="160" t="s">
        <v>3304</v>
      </c>
      <c r="B897" s="160" t="s">
        <v>667</v>
      </c>
      <c r="C897" s="160" t="s">
        <v>3304</v>
      </c>
      <c r="D897" s="160" t="s">
        <v>2696</v>
      </c>
      <c r="E897" s="160" t="s">
        <v>669</v>
      </c>
      <c r="F897" s="160" t="s">
        <v>670</v>
      </c>
      <c r="G897" s="160" t="s">
        <v>671</v>
      </c>
      <c r="H897" s="161">
        <v>3.5</v>
      </c>
      <c r="I897" s="160" t="s">
        <v>3365</v>
      </c>
      <c r="J897" s="160">
        <v>1</v>
      </c>
      <c r="K897" s="161">
        <v>2021</v>
      </c>
      <c r="L897" s="169" t="s">
        <v>1150</v>
      </c>
      <c r="M897" s="169" t="s">
        <v>3305</v>
      </c>
      <c r="N897" s="162" t="s">
        <v>667</v>
      </c>
      <c r="O897" s="160" t="s">
        <v>667</v>
      </c>
      <c r="P897" s="160" t="s">
        <v>675</v>
      </c>
      <c r="Q897" s="163">
        <v>26177</v>
      </c>
      <c r="R897" s="160">
        <v>2</v>
      </c>
      <c r="S897" s="169"/>
      <c r="T897" s="169"/>
      <c r="U897" s="160"/>
      <c r="V897" s="160"/>
      <c r="W897" s="160"/>
      <c r="X897" s="161">
        <v>0</v>
      </c>
      <c r="Y897" s="161">
        <v>0</v>
      </c>
      <c r="Z897" s="164" t="s">
        <v>2698</v>
      </c>
      <c r="AA897" s="165">
        <v>2021</v>
      </c>
      <c r="AB897" s="165">
        <v>11</v>
      </c>
      <c r="AC897" s="165">
        <v>21</v>
      </c>
      <c r="AD897" s="170" t="b">
        <f>IF(ISBLANK(GroupMember[[#This Row],[1. Identifiant interne d’exploitation agricole*]]),"",IF(ISERROR(MATCH(GroupMember[[#This Row],[1. Identifiant interne d’exploitation agricole*]],CertifiedCrop[1. Identifiant interne d’exploitation agricole*],0)),FALSE,TRUE))</f>
        <v>1</v>
      </c>
      <c r="AE897" s="170" t="b">
        <f>IF(ISBLANK(GroupMember[[#This Row],[1. Identifiant interne d’exploitation agricole*]]),"",IF(ISERROR(MATCH(GroupMember[[#This Row],[1. Identifiant interne d’exploitation agricole*]],FarmUnit[1. Identifiant interne d’exploitation agricole*],0)),FALSE,TRUE))</f>
        <v>1</v>
      </c>
      <c r="AF897" s="11" t="str">
        <f t="shared" si="56"/>
        <v>SAHI  ZINGBE CHARLES</v>
      </c>
      <c r="AG897" s="171" t="str">
        <f t="shared" si="57"/>
        <v>21/11/2021</v>
      </c>
      <c r="AH897" s="59">
        <f t="shared" si="55"/>
        <v>3</v>
      </c>
      <c r="AI897" s="57">
        <f t="shared" si="58"/>
        <v>0</v>
      </c>
    </row>
    <row r="898" spans="1:35" ht="13.5" x14ac:dyDescent="0.25">
      <c r="A898" s="160" t="s">
        <v>3306</v>
      </c>
      <c r="B898" s="160" t="s">
        <v>667</v>
      </c>
      <c r="C898" s="160" t="s">
        <v>3306</v>
      </c>
      <c r="D898" s="160" t="s">
        <v>2696</v>
      </c>
      <c r="E898" s="160" t="s">
        <v>669</v>
      </c>
      <c r="F898" s="160" t="s">
        <v>670</v>
      </c>
      <c r="G898" s="160" t="s">
        <v>671</v>
      </c>
      <c r="H898" s="161">
        <v>3</v>
      </c>
      <c r="I898" s="160" t="s">
        <v>3365</v>
      </c>
      <c r="J898" s="160">
        <v>1</v>
      </c>
      <c r="K898" s="161">
        <v>2021</v>
      </c>
      <c r="L898" s="169" t="s">
        <v>3307</v>
      </c>
      <c r="M898" s="169" t="s">
        <v>3308</v>
      </c>
      <c r="N898" s="162" t="s">
        <v>667</v>
      </c>
      <c r="O898" s="160" t="s">
        <v>667</v>
      </c>
      <c r="P898" s="160" t="s">
        <v>675</v>
      </c>
      <c r="Q898" s="163">
        <v>29465</v>
      </c>
      <c r="R898" s="160">
        <v>2</v>
      </c>
      <c r="S898" s="169"/>
      <c r="T898" s="169"/>
      <c r="U898" s="160"/>
      <c r="V898" s="160"/>
      <c r="W898" s="160"/>
      <c r="X898" s="161">
        <v>0</v>
      </c>
      <c r="Y898" s="161">
        <v>0</v>
      </c>
      <c r="Z898" s="164" t="s">
        <v>2698</v>
      </c>
      <c r="AA898" s="165">
        <v>2021</v>
      </c>
      <c r="AB898" s="165">
        <v>11</v>
      </c>
      <c r="AC898" s="165">
        <v>22</v>
      </c>
      <c r="AD898" s="170" t="b">
        <f>IF(ISBLANK(GroupMember[[#This Row],[1. Identifiant interne d’exploitation agricole*]]),"",IF(ISERROR(MATCH(GroupMember[[#This Row],[1. Identifiant interne d’exploitation agricole*]],CertifiedCrop[1. Identifiant interne d’exploitation agricole*],0)),FALSE,TRUE))</f>
        <v>1</v>
      </c>
      <c r="AE898" s="170" t="b">
        <f>IF(ISBLANK(GroupMember[[#This Row],[1. Identifiant interne d’exploitation agricole*]]),"",IF(ISERROR(MATCH(GroupMember[[#This Row],[1. Identifiant interne d’exploitation agricole*]],FarmUnit[1. Identifiant interne d’exploitation agricole*],0)),FALSE,TRUE))</f>
        <v>1</v>
      </c>
      <c r="AF898" s="11" t="str">
        <f t="shared" si="56"/>
        <v>KOUA ZINGBE</v>
      </c>
      <c r="AG898" s="171" t="str">
        <f t="shared" si="57"/>
        <v>22/11/2021</v>
      </c>
      <c r="AH898" s="59">
        <f t="shared" si="55"/>
        <v>3</v>
      </c>
      <c r="AI898" s="57">
        <f t="shared" si="58"/>
        <v>0</v>
      </c>
    </row>
    <row r="899" spans="1:35" ht="13.5" x14ac:dyDescent="0.25">
      <c r="A899" s="160" t="s">
        <v>3309</v>
      </c>
      <c r="B899" s="160" t="s">
        <v>667</v>
      </c>
      <c r="C899" s="160" t="s">
        <v>3309</v>
      </c>
      <c r="D899" s="160" t="s">
        <v>2696</v>
      </c>
      <c r="E899" s="160" t="s">
        <v>669</v>
      </c>
      <c r="F899" s="160" t="s">
        <v>670</v>
      </c>
      <c r="G899" s="160" t="s">
        <v>671</v>
      </c>
      <c r="H899" s="161">
        <v>4</v>
      </c>
      <c r="I899" s="160" t="s">
        <v>3365</v>
      </c>
      <c r="J899" s="160">
        <v>1</v>
      </c>
      <c r="K899" s="161">
        <v>2021</v>
      </c>
      <c r="L899" s="169" t="s">
        <v>932</v>
      </c>
      <c r="M899" s="169" t="s">
        <v>3310</v>
      </c>
      <c r="N899" s="162" t="s">
        <v>667</v>
      </c>
      <c r="O899" s="160" t="s">
        <v>667</v>
      </c>
      <c r="P899" s="160" t="s">
        <v>675</v>
      </c>
      <c r="Q899" s="163">
        <v>25630</v>
      </c>
      <c r="R899" s="160">
        <v>3</v>
      </c>
      <c r="S899" s="169"/>
      <c r="T899" s="169"/>
      <c r="U899" s="160"/>
      <c r="V899" s="160"/>
      <c r="W899" s="160"/>
      <c r="X899" s="161">
        <v>0</v>
      </c>
      <c r="Y899" s="161">
        <v>0</v>
      </c>
      <c r="Z899" s="164" t="s">
        <v>2698</v>
      </c>
      <c r="AA899" s="165">
        <v>2021</v>
      </c>
      <c r="AB899" s="165">
        <v>11</v>
      </c>
      <c r="AC899" s="165">
        <v>22</v>
      </c>
      <c r="AD899" s="170" t="b">
        <f>IF(ISBLANK(GroupMember[[#This Row],[1. Identifiant interne d’exploitation agricole*]]),"",IF(ISERROR(MATCH(GroupMember[[#This Row],[1. Identifiant interne d’exploitation agricole*]],CertifiedCrop[1. Identifiant interne d’exploitation agricole*],0)),FALSE,TRUE))</f>
        <v>1</v>
      </c>
      <c r="AE899" s="170" t="b">
        <f>IF(ISBLANK(GroupMember[[#This Row],[1. Identifiant interne d’exploitation agricole*]]),"",IF(ISERROR(MATCH(GroupMember[[#This Row],[1. Identifiant interne d’exploitation agricole*]],FarmUnit[1. Identifiant interne d’exploitation agricole*],0)),FALSE,TRUE))</f>
        <v>1</v>
      </c>
      <c r="AF899" s="11" t="str">
        <f t="shared" si="56"/>
        <v>KESSE  GOMAN JONAS</v>
      </c>
      <c r="AG899" s="171" t="str">
        <f t="shared" si="57"/>
        <v>22/11/2021</v>
      </c>
      <c r="AH899" s="59">
        <f t="shared" ref="AH899:AH913" si="59">COUNTIFS(Z:Z,Z899,AG:AG,AG899)</f>
        <v>3</v>
      </c>
      <c r="AI899" s="57">
        <f t="shared" si="58"/>
        <v>0</v>
      </c>
    </row>
    <row r="900" spans="1:35" ht="13.5" x14ac:dyDescent="0.25">
      <c r="A900" s="160" t="s">
        <v>3311</v>
      </c>
      <c r="B900" s="160" t="s">
        <v>667</v>
      </c>
      <c r="C900" s="160" t="s">
        <v>3311</v>
      </c>
      <c r="D900" s="160" t="s">
        <v>2696</v>
      </c>
      <c r="E900" s="160" t="s">
        <v>669</v>
      </c>
      <c r="F900" s="160" t="s">
        <v>670</v>
      </c>
      <c r="G900" s="160" t="s">
        <v>671</v>
      </c>
      <c r="H900" s="161">
        <v>4</v>
      </c>
      <c r="I900" s="160" t="s">
        <v>3365</v>
      </c>
      <c r="J900" s="160">
        <v>1</v>
      </c>
      <c r="K900" s="161">
        <v>2021</v>
      </c>
      <c r="L900" s="169" t="s">
        <v>2895</v>
      </c>
      <c r="M900" s="169" t="s">
        <v>937</v>
      </c>
      <c r="N900" s="162" t="s">
        <v>667</v>
      </c>
      <c r="O900" s="160" t="s">
        <v>667</v>
      </c>
      <c r="P900" s="160" t="s">
        <v>675</v>
      </c>
      <c r="Q900" s="163">
        <v>25630</v>
      </c>
      <c r="R900" s="160">
        <v>4</v>
      </c>
      <c r="S900" s="169"/>
      <c r="T900" s="169"/>
      <c r="U900" s="160"/>
      <c r="V900" s="160"/>
      <c r="W900" s="160"/>
      <c r="X900" s="161">
        <v>0</v>
      </c>
      <c r="Y900" s="161">
        <v>0</v>
      </c>
      <c r="Z900" s="164" t="s">
        <v>2698</v>
      </c>
      <c r="AA900" s="165">
        <v>2021</v>
      </c>
      <c r="AB900" s="165">
        <v>11</v>
      </c>
      <c r="AC900" s="165">
        <v>22</v>
      </c>
      <c r="AD900" s="170" t="b">
        <f>IF(ISBLANK(GroupMember[[#This Row],[1. Identifiant interne d’exploitation agricole*]]),"",IF(ISERROR(MATCH(GroupMember[[#This Row],[1. Identifiant interne d’exploitation agricole*]],CertifiedCrop[1. Identifiant interne d’exploitation agricole*],0)),FALSE,TRUE))</f>
        <v>1</v>
      </c>
      <c r="AE900" s="170" t="b">
        <f>IF(ISBLANK(GroupMember[[#This Row],[1. Identifiant interne d’exploitation agricole*]]),"",IF(ISERROR(MATCH(GroupMember[[#This Row],[1. Identifiant interne d’exploitation agricole*]],FarmUnit[1. Identifiant interne d’exploitation agricole*],0)),FALSE,TRUE))</f>
        <v>1</v>
      </c>
      <c r="AF900" s="11" t="str">
        <f t="shared" si="56"/>
        <v>FLANGBEU  KESSE</v>
      </c>
      <c r="AG900" s="171" t="str">
        <f t="shared" si="57"/>
        <v>22/11/2021</v>
      </c>
      <c r="AH900" s="59">
        <f t="shared" si="59"/>
        <v>3</v>
      </c>
      <c r="AI900" s="57">
        <f t="shared" si="58"/>
        <v>0</v>
      </c>
    </row>
    <row r="901" spans="1:35" ht="13.5" x14ac:dyDescent="0.25">
      <c r="A901" s="160" t="s">
        <v>3312</v>
      </c>
      <c r="B901" s="160" t="s">
        <v>667</v>
      </c>
      <c r="C901" s="160" t="s">
        <v>3312</v>
      </c>
      <c r="D901" s="160" t="s">
        <v>2696</v>
      </c>
      <c r="E901" s="160" t="s">
        <v>669</v>
      </c>
      <c r="F901" s="160" t="s">
        <v>670</v>
      </c>
      <c r="G901" s="160" t="s">
        <v>671</v>
      </c>
      <c r="H901" s="161">
        <v>3</v>
      </c>
      <c r="I901" s="160" t="s">
        <v>3365</v>
      </c>
      <c r="J901" s="160">
        <v>1</v>
      </c>
      <c r="K901" s="161">
        <v>2021</v>
      </c>
      <c r="L901" s="169" t="s">
        <v>3313</v>
      </c>
      <c r="M901" s="169" t="s">
        <v>3314</v>
      </c>
      <c r="N901" s="162" t="s">
        <v>667</v>
      </c>
      <c r="O901" s="160" t="s">
        <v>667</v>
      </c>
      <c r="P901" s="160" t="s">
        <v>675</v>
      </c>
      <c r="Q901" s="163">
        <v>28185</v>
      </c>
      <c r="R901" s="160">
        <v>3</v>
      </c>
      <c r="S901" s="169"/>
      <c r="T901" s="169"/>
      <c r="U901" s="160"/>
      <c r="V901" s="160"/>
      <c r="W901" s="160"/>
      <c r="X901" s="161">
        <v>0</v>
      </c>
      <c r="Y901" s="161">
        <v>0</v>
      </c>
      <c r="Z901" s="164" t="s">
        <v>2698</v>
      </c>
      <c r="AA901" s="165">
        <v>2021</v>
      </c>
      <c r="AB901" s="165">
        <v>11</v>
      </c>
      <c r="AC901" s="165">
        <v>23</v>
      </c>
      <c r="AD901" s="170" t="b">
        <f>IF(ISBLANK(GroupMember[[#This Row],[1. Identifiant interne d’exploitation agricole*]]),"",IF(ISERROR(MATCH(GroupMember[[#This Row],[1. Identifiant interne d’exploitation agricole*]],CertifiedCrop[1. Identifiant interne d’exploitation agricole*],0)),FALSE,TRUE))</f>
        <v>1</v>
      </c>
      <c r="AE901" s="170" t="b">
        <f>IF(ISBLANK(GroupMember[[#This Row],[1. Identifiant interne d’exploitation agricole*]]),"",IF(ISERROR(MATCH(GroupMember[[#This Row],[1. Identifiant interne d’exploitation agricole*]],FarmUnit[1. Identifiant interne d’exploitation agricole*],0)),FALSE,TRUE))</f>
        <v>1</v>
      </c>
      <c r="AF901" s="11" t="str">
        <f t="shared" si="56"/>
        <v>KAMBOU  SIA</v>
      </c>
      <c r="AG901" s="171" t="str">
        <f t="shared" si="57"/>
        <v>23/11/2021</v>
      </c>
      <c r="AH901" s="59">
        <f t="shared" si="59"/>
        <v>3</v>
      </c>
      <c r="AI901" s="57">
        <f t="shared" si="58"/>
        <v>0</v>
      </c>
    </row>
    <row r="902" spans="1:35" ht="13.5" x14ac:dyDescent="0.25">
      <c r="A902" s="160" t="s">
        <v>3315</v>
      </c>
      <c r="B902" s="160" t="s">
        <v>667</v>
      </c>
      <c r="C902" s="160" t="s">
        <v>3315</v>
      </c>
      <c r="D902" s="160" t="s">
        <v>2696</v>
      </c>
      <c r="E902" s="160" t="s">
        <v>669</v>
      </c>
      <c r="F902" s="160" t="s">
        <v>670</v>
      </c>
      <c r="G902" s="160" t="s">
        <v>671</v>
      </c>
      <c r="H902" s="161">
        <v>6</v>
      </c>
      <c r="I902" s="160" t="s">
        <v>3365</v>
      </c>
      <c r="J902" s="160">
        <v>1</v>
      </c>
      <c r="K902" s="161">
        <v>2021</v>
      </c>
      <c r="L902" s="169" t="s">
        <v>1405</v>
      </c>
      <c r="M902" s="169" t="s">
        <v>1253</v>
      </c>
      <c r="N902" s="162" t="s">
        <v>3316</v>
      </c>
      <c r="O902" s="160" t="s">
        <v>667</v>
      </c>
      <c r="P902" s="160" t="s">
        <v>675</v>
      </c>
      <c r="Q902" s="163">
        <v>26917</v>
      </c>
      <c r="R902" s="160">
        <v>5</v>
      </c>
      <c r="S902" s="169"/>
      <c r="T902" s="169"/>
      <c r="U902" s="160"/>
      <c r="V902" s="160"/>
      <c r="W902" s="160"/>
      <c r="X902" s="161">
        <v>0</v>
      </c>
      <c r="Y902" s="161">
        <v>0</v>
      </c>
      <c r="Z902" s="164" t="s">
        <v>2698</v>
      </c>
      <c r="AA902" s="165">
        <v>2021</v>
      </c>
      <c r="AB902" s="165">
        <v>11</v>
      </c>
      <c r="AC902" s="165">
        <v>23</v>
      </c>
      <c r="AD902" s="170" t="b">
        <f>IF(ISBLANK(GroupMember[[#This Row],[1. Identifiant interne d’exploitation agricole*]]),"",IF(ISERROR(MATCH(GroupMember[[#This Row],[1. Identifiant interne d’exploitation agricole*]],CertifiedCrop[1. Identifiant interne d’exploitation agricole*],0)),FALSE,TRUE))</f>
        <v>1</v>
      </c>
      <c r="AE902" s="170" t="b">
        <f>IF(ISBLANK(GroupMember[[#This Row],[1. Identifiant interne d’exploitation agricole*]]),"",IF(ISERROR(MATCH(GroupMember[[#This Row],[1. Identifiant interne d’exploitation agricole*]],FarmUnit[1. Identifiant interne d’exploitation agricole*],0)),FALSE,TRUE))</f>
        <v>1</v>
      </c>
      <c r="AF902" s="11" t="str">
        <f t="shared" si="56"/>
        <v>GUEU  TIEMOKO</v>
      </c>
      <c r="AG902" s="171" t="str">
        <f t="shared" si="57"/>
        <v>23/11/2021</v>
      </c>
      <c r="AH902" s="59">
        <f t="shared" si="59"/>
        <v>3</v>
      </c>
      <c r="AI902" s="57">
        <f t="shared" si="58"/>
        <v>0</v>
      </c>
    </row>
    <row r="903" spans="1:35" ht="13.5" x14ac:dyDescent="0.25">
      <c r="A903" s="160" t="s">
        <v>3317</v>
      </c>
      <c r="B903" s="160" t="s">
        <v>667</v>
      </c>
      <c r="C903" s="160" t="s">
        <v>3317</v>
      </c>
      <c r="D903" s="160" t="s">
        <v>2696</v>
      </c>
      <c r="E903" s="160" t="s">
        <v>669</v>
      </c>
      <c r="F903" s="160" t="s">
        <v>670</v>
      </c>
      <c r="G903" s="160" t="s">
        <v>671</v>
      </c>
      <c r="H903" s="161">
        <v>3</v>
      </c>
      <c r="I903" s="160" t="s">
        <v>3365</v>
      </c>
      <c r="J903" s="160">
        <v>1</v>
      </c>
      <c r="K903" s="161">
        <v>2021</v>
      </c>
      <c r="L903" s="169" t="s">
        <v>1173</v>
      </c>
      <c r="M903" s="169" t="s">
        <v>3318</v>
      </c>
      <c r="N903" s="162" t="s">
        <v>667</v>
      </c>
      <c r="O903" s="160" t="s">
        <v>667</v>
      </c>
      <c r="P903" s="160" t="s">
        <v>675</v>
      </c>
      <c r="Q903" s="163">
        <v>25355</v>
      </c>
      <c r="R903" s="160">
        <v>2</v>
      </c>
      <c r="S903" s="169"/>
      <c r="T903" s="169"/>
      <c r="U903" s="160"/>
      <c r="V903" s="160"/>
      <c r="W903" s="160"/>
      <c r="X903" s="161">
        <v>0</v>
      </c>
      <c r="Y903" s="161">
        <v>0</v>
      </c>
      <c r="Z903" s="164" t="s">
        <v>2698</v>
      </c>
      <c r="AA903" s="165">
        <v>2021</v>
      </c>
      <c r="AB903" s="165">
        <v>11</v>
      </c>
      <c r="AC903" s="165">
        <v>23</v>
      </c>
      <c r="AD903" s="170" t="b">
        <f>IF(ISBLANK(GroupMember[[#This Row],[1. Identifiant interne d’exploitation agricole*]]),"",IF(ISERROR(MATCH(GroupMember[[#This Row],[1. Identifiant interne d’exploitation agricole*]],CertifiedCrop[1. Identifiant interne d’exploitation agricole*],0)),FALSE,TRUE))</f>
        <v>1</v>
      </c>
      <c r="AE903" s="170" t="b">
        <f>IF(ISBLANK(GroupMember[[#This Row],[1. Identifiant interne d’exploitation agricole*]]),"",IF(ISERROR(MATCH(GroupMember[[#This Row],[1. Identifiant interne d’exploitation agricole*]],FarmUnit[1. Identifiant interne d’exploitation agricole*],0)),FALSE,TRUE))</f>
        <v>1</v>
      </c>
      <c r="AF903" s="11" t="str">
        <f t="shared" si="56"/>
        <v>SOUMAHORO GONDO JULIEN</v>
      </c>
      <c r="AG903" s="171" t="str">
        <f t="shared" si="57"/>
        <v>23/11/2021</v>
      </c>
      <c r="AH903" s="59">
        <f t="shared" si="59"/>
        <v>3</v>
      </c>
      <c r="AI903" s="57">
        <f t="shared" si="58"/>
        <v>0</v>
      </c>
    </row>
    <row r="904" spans="1:35" ht="13.5" x14ac:dyDescent="0.25">
      <c r="A904" s="160" t="s">
        <v>3319</v>
      </c>
      <c r="B904" s="160" t="s">
        <v>667</v>
      </c>
      <c r="C904" s="160" t="s">
        <v>3319</v>
      </c>
      <c r="D904" s="160" t="s">
        <v>2696</v>
      </c>
      <c r="E904" s="160" t="s">
        <v>669</v>
      </c>
      <c r="F904" s="160" t="s">
        <v>670</v>
      </c>
      <c r="G904" s="160" t="s">
        <v>671</v>
      </c>
      <c r="H904" s="161">
        <v>5</v>
      </c>
      <c r="I904" s="160" t="s">
        <v>3365</v>
      </c>
      <c r="J904" s="160">
        <v>1</v>
      </c>
      <c r="K904" s="161">
        <v>2021</v>
      </c>
      <c r="L904" s="169" t="s">
        <v>3320</v>
      </c>
      <c r="M904" s="169" t="s">
        <v>3321</v>
      </c>
      <c r="N904" s="162" t="s">
        <v>667</v>
      </c>
      <c r="O904" s="160" t="s">
        <v>667</v>
      </c>
      <c r="P904" s="160" t="s">
        <v>675</v>
      </c>
      <c r="Q904" s="163" t="s">
        <v>667</v>
      </c>
      <c r="R904" s="160">
        <v>5</v>
      </c>
      <c r="S904" s="169"/>
      <c r="T904" s="169"/>
      <c r="U904" s="160"/>
      <c r="V904" s="160"/>
      <c r="W904" s="160"/>
      <c r="X904" s="161">
        <v>0</v>
      </c>
      <c r="Y904" s="161">
        <v>0</v>
      </c>
      <c r="Z904" s="164" t="s">
        <v>2698</v>
      </c>
      <c r="AA904" s="165">
        <v>2021</v>
      </c>
      <c r="AB904" s="165">
        <v>11</v>
      </c>
      <c r="AC904" s="165">
        <v>24</v>
      </c>
      <c r="AD904" s="170" t="b">
        <f>IF(ISBLANK(GroupMember[[#This Row],[1. Identifiant interne d’exploitation agricole*]]),"",IF(ISERROR(MATCH(GroupMember[[#This Row],[1. Identifiant interne d’exploitation agricole*]],CertifiedCrop[1. Identifiant interne d’exploitation agricole*],0)),FALSE,TRUE))</f>
        <v>1</v>
      </c>
      <c r="AE904" s="170" t="b">
        <f>IF(ISBLANK(GroupMember[[#This Row],[1. Identifiant interne d’exploitation agricole*]]),"",IF(ISERROR(MATCH(GroupMember[[#This Row],[1. Identifiant interne d’exploitation agricole*]],FarmUnit[1. Identifiant interne d’exploitation agricole*],0)),FALSE,TRUE))</f>
        <v>1</v>
      </c>
      <c r="AF904" s="11" t="str">
        <f t="shared" si="56"/>
        <v>DRO BAZEMIN INNOCENT</v>
      </c>
      <c r="AG904" s="171" t="str">
        <f t="shared" si="57"/>
        <v>24/11/2021</v>
      </c>
      <c r="AH904" s="59">
        <f t="shared" si="59"/>
        <v>4</v>
      </c>
      <c r="AI904" s="57">
        <f t="shared" si="58"/>
        <v>0</v>
      </c>
    </row>
    <row r="905" spans="1:35" ht="13.5" x14ac:dyDescent="0.25">
      <c r="A905" s="160" t="s">
        <v>3322</v>
      </c>
      <c r="B905" s="160" t="s">
        <v>667</v>
      </c>
      <c r="C905" s="160" t="s">
        <v>3322</v>
      </c>
      <c r="D905" s="160" t="s">
        <v>2696</v>
      </c>
      <c r="E905" s="160" t="s">
        <v>669</v>
      </c>
      <c r="F905" s="160" t="s">
        <v>670</v>
      </c>
      <c r="G905" s="160" t="s">
        <v>671</v>
      </c>
      <c r="H905" s="161">
        <v>6</v>
      </c>
      <c r="I905" s="160" t="s">
        <v>3365</v>
      </c>
      <c r="J905" s="160">
        <v>1</v>
      </c>
      <c r="K905" s="161">
        <v>2021</v>
      </c>
      <c r="L905" s="169" t="s">
        <v>3281</v>
      </c>
      <c r="M905" s="169" t="s">
        <v>3323</v>
      </c>
      <c r="N905" s="162" t="s">
        <v>667</v>
      </c>
      <c r="O905" s="160" t="s">
        <v>667</v>
      </c>
      <c r="P905" s="160" t="s">
        <v>675</v>
      </c>
      <c r="Q905" s="163" t="s">
        <v>667</v>
      </c>
      <c r="R905" s="160">
        <v>5</v>
      </c>
      <c r="S905" s="169"/>
      <c r="T905" s="169"/>
      <c r="U905" s="160"/>
      <c r="V905" s="160"/>
      <c r="W905" s="160"/>
      <c r="X905" s="161">
        <v>0</v>
      </c>
      <c r="Y905" s="161">
        <v>0</v>
      </c>
      <c r="Z905" s="164" t="s">
        <v>2698</v>
      </c>
      <c r="AA905" s="165">
        <v>2021</v>
      </c>
      <c r="AB905" s="165">
        <v>11</v>
      </c>
      <c r="AC905" s="165">
        <v>24</v>
      </c>
      <c r="AD905" s="170" t="b">
        <f>IF(ISBLANK(GroupMember[[#This Row],[1. Identifiant interne d’exploitation agricole*]]),"",IF(ISERROR(MATCH(GroupMember[[#This Row],[1. Identifiant interne d’exploitation agricole*]],CertifiedCrop[1. Identifiant interne d’exploitation agricole*],0)),FALSE,TRUE))</f>
        <v>1</v>
      </c>
      <c r="AE905" s="170" t="b">
        <f>IF(ISBLANK(GroupMember[[#This Row],[1. Identifiant interne d’exploitation agricole*]]),"",IF(ISERROR(MATCH(GroupMember[[#This Row],[1. Identifiant interne d’exploitation agricole*]],FarmUnit[1. Identifiant interne d’exploitation agricole*],0)),FALSE,TRUE))</f>
        <v>1</v>
      </c>
      <c r="AF905" s="11" t="str">
        <f t="shared" si="56"/>
        <v>GUELA TIA NINLE</v>
      </c>
      <c r="AG905" s="171" t="str">
        <f t="shared" si="57"/>
        <v>24/11/2021</v>
      </c>
      <c r="AH905" s="59">
        <f t="shared" si="59"/>
        <v>4</v>
      </c>
      <c r="AI905" s="57">
        <f t="shared" si="58"/>
        <v>0</v>
      </c>
    </row>
    <row r="906" spans="1:35" ht="13.5" x14ac:dyDescent="0.25">
      <c r="A906" s="160" t="s">
        <v>3324</v>
      </c>
      <c r="B906" s="160" t="s">
        <v>667</v>
      </c>
      <c r="C906" s="160" t="s">
        <v>3324</v>
      </c>
      <c r="D906" s="160" t="s">
        <v>2696</v>
      </c>
      <c r="E906" s="160" t="s">
        <v>669</v>
      </c>
      <c r="F906" s="160" t="s">
        <v>670</v>
      </c>
      <c r="G906" s="160" t="s">
        <v>671</v>
      </c>
      <c r="H906" s="161">
        <v>5</v>
      </c>
      <c r="I906" s="160" t="s">
        <v>3365</v>
      </c>
      <c r="J906" s="160">
        <v>1</v>
      </c>
      <c r="K906" s="161">
        <v>2021</v>
      </c>
      <c r="L906" s="169" t="s">
        <v>3325</v>
      </c>
      <c r="M906" s="169" t="s">
        <v>3326</v>
      </c>
      <c r="N906" s="162" t="s">
        <v>667</v>
      </c>
      <c r="O906" s="160" t="s">
        <v>667</v>
      </c>
      <c r="P906" s="160" t="s">
        <v>696</v>
      </c>
      <c r="Q906" s="163" t="s">
        <v>667</v>
      </c>
      <c r="R906" s="160">
        <v>2</v>
      </c>
      <c r="S906" s="169"/>
      <c r="T906" s="169"/>
      <c r="U906" s="160"/>
      <c r="V906" s="160"/>
      <c r="W906" s="160"/>
      <c r="X906" s="161">
        <v>0</v>
      </c>
      <c r="Y906" s="161">
        <v>0</v>
      </c>
      <c r="Z906" s="164" t="s">
        <v>2698</v>
      </c>
      <c r="AA906" s="165">
        <v>2021</v>
      </c>
      <c r="AB906" s="165">
        <v>11</v>
      </c>
      <c r="AC906" s="165">
        <v>24</v>
      </c>
      <c r="AD906" s="170" t="b">
        <f>IF(ISBLANK(GroupMember[[#This Row],[1. Identifiant interne d’exploitation agricole*]]),"",IF(ISERROR(MATCH(GroupMember[[#This Row],[1. Identifiant interne d’exploitation agricole*]],CertifiedCrop[1. Identifiant interne d’exploitation agricole*],0)),FALSE,TRUE))</f>
        <v>1</v>
      </c>
      <c r="AE906" s="170" t="b">
        <f>IF(ISBLANK(GroupMember[[#This Row],[1. Identifiant interne d’exploitation agricole*]]),"",IF(ISERROR(MATCH(GroupMember[[#This Row],[1. Identifiant interne d’exploitation agricole*]],FarmUnit[1. Identifiant interne d’exploitation agricole*],0)),FALSE,TRUE))</f>
        <v>1</v>
      </c>
      <c r="AF906" s="11" t="str">
        <f t="shared" si="56"/>
        <v>SIAMANGBE  KOUE MICHELLE</v>
      </c>
      <c r="AG906" s="171" t="str">
        <f t="shared" si="57"/>
        <v>24/11/2021</v>
      </c>
      <c r="AH906" s="59">
        <f t="shared" si="59"/>
        <v>4</v>
      </c>
      <c r="AI906" s="57">
        <f t="shared" si="58"/>
        <v>0</v>
      </c>
    </row>
    <row r="907" spans="1:35" ht="13.5" x14ac:dyDescent="0.25">
      <c r="A907" s="160" t="s">
        <v>3327</v>
      </c>
      <c r="B907" s="160" t="s">
        <v>667</v>
      </c>
      <c r="C907" s="160" t="s">
        <v>3327</v>
      </c>
      <c r="D907" s="160" t="s">
        <v>2696</v>
      </c>
      <c r="E907" s="160" t="s">
        <v>669</v>
      </c>
      <c r="F907" s="160" t="s">
        <v>670</v>
      </c>
      <c r="G907" s="160" t="s">
        <v>671</v>
      </c>
      <c r="H907" s="161">
        <v>7</v>
      </c>
      <c r="I907" s="160" t="s">
        <v>3365</v>
      </c>
      <c r="J907" s="160">
        <v>1</v>
      </c>
      <c r="K907" s="161">
        <v>2021</v>
      </c>
      <c r="L907" s="169" t="s">
        <v>3328</v>
      </c>
      <c r="M907" s="169" t="s">
        <v>840</v>
      </c>
      <c r="N907" s="162" t="s">
        <v>667</v>
      </c>
      <c r="O907" s="160" t="s">
        <v>667</v>
      </c>
      <c r="P907" s="160" t="s">
        <v>675</v>
      </c>
      <c r="Q907" s="163" t="s">
        <v>667</v>
      </c>
      <c r="R907" s="160">
        <v>2</v>
      </c>
      <c r="S907" s="169"/>
      <c r="T907" s="169"/>
      <c r="U907" s="160"/>
      <c r="V907" s="160"/>
      <c r="W907" s="160"/>
      <c r="X907" s="161">
        <v>0</v>
      </c>
      <c r="Y907" s="161">
        <v>0</v>
      </c>
      <c r="Z907" s="164" t="s">
        <v>2698</v>
      </c>
      <c r="AA907" s="165">
        <v>2021</v>
      </c>
      <c r="AB907" s="165">
        <v>11</v>
      </c>
      <c r="AC907" s="165">
        <v>24</v>
      </c>
      <c r="AD907" s="170" t="b">
        <f>IF(ISBLANK(GroupMember[[#This Row],[1. Identifiant interne d’exploitation agricole*]]),"",IF(ISERROR(MATCH(GroupMember[[#This Row],[1. Identifiant interne d’exploitation agricole*]],CertifiedCrop[1. Identifiant interne d’exploitation agricole*],0)),FALSE,TRUE))</f>
        <v>1</v>
      </c>
      <c r="AE907" s="170" t="b">
        <f>IF(ISBLANK(GroupMember[[#This Row],[1. Identifiant interne d’exploitation agricole*]]),"",IF(ISERROR(MATCH(GroupMember[[#This Row],[1. Identifiant interne d’exploitation agricole*]],FarmUnit[1. Identifiant interne d’exploitation agricole*],0)),FALSE,TRUE))</f>
        <v>1</v>
      </c>
      <c r="AF907" s="11" t="str">
        <f t="shared" si="56"/>
        <v>MEYAWO DIOMANDE</v>
      </c>
      <c r="AG907" s="171" t="str">
        <f t="shared" si="57"/>
        <v>24/11/2021</v>
      </c>
      <c r="AH907" s="59">
        <f t="shared" si="59"/>
        <v>4</v>
      </c>
      <c r="AI907" s="57">
        <f t="shared" si="58"/>
        <v>0</v>
      </c>
    </row>
    <row r="908" spans="1:35" ht="13.5" x14ac:dyDescent="0.25">
      <c r="A908" s="160" t="s">
        <v>3329</v>
      </c>
      <c r="B908" s="160" t="s">
        <v>667</v>
      </c>
      <c r="C908" s="160" t="s">
        <v>3329</v>
      </c>
      <c r="D908" s="160" t="s">
        <v>2696</v>
      </c>
      <c r="E908" s="160" t="s">
        <v>669</v>
      </c>
      <c r="F908" s="160" t="s">
        <v>670</v>
      </c>
      <c r="G908" s="160" t="s">
        <v>671</v>
      </c>
      <c r="H908" s="161">
        <v>5</v>
      </c>
      <c r="I908" s="160" t="s">
        <v>3365</v>
      </c>
      <c r="J908" s="160">
        <v>1</v>
      </c>
      <c r="K908" s="161">
        <v>2021</v>
      </c>
      <c r="L908" s="169" t="s">
        <v>889</v>
      </c>
      <c r="M908" s="169" t="s">
        <v>3330</v>
      </c>
      <c r="N908" s="162" t="s">
        <v>667</v>
      </c>
      <c r="O908" s="160" t="s">
        <v>667</v>
      </c>
      <c r="P908" s="160" t="s">
        <v>675</v>
      </c>
      <c r="Q908" s="163" t="s">
        <v>667</v>
      </c>
      <c r="R908" s="160">
        <v>3</v>
      </c>
      <c r="S908" s="169"/>
      <c r="T908" s="169"/>
      <c r="U908" s="160"/>
      <c r="V908" s="160"/>
      <c r="W908" s="160"/>
      <c r="X908" s="161">
        <v>0</v>
      </c>
      <c r="Y908" s="161">
        <v>0</v>
      </c>
      <c r="Z908" s="164" t="s">
        <v>2698</v>
      </c>
      <c r="AA908" s="165">
        <v>2021</v>
      </c>
      <c r="AB908" s="165">
        <v>11</v>
      </c>
      <c r="AC908" s="165">
        <v>25</v>
      </c>
      <c r="AD908" s="170" t="b">
        <f>IF(ISBLANK(GroupMember[[#This Row],[1. Identifiant interne d’exploitation agricole*]]),"",IF(ISERROR(MATCH(GroupMember[[#This Row],[1. Identifiant interne d’exploitation agricole*]],CertifiedCrop[1. Identifiant interne d’exploitation agricole*],0)),FALSE,TRUE))</f>
        <v>1</v>
      </c>
      <c r="AE908" s="170" t="b">
        <f>IF(ISBLANK(GroupMember[[#This Row],[1. Identifiant interne d’exploitation agricole*]]),"",IF(ISERROR(MATCH(GroupMember[[#This Row],[1. Identifiant interne d’exploitation agricole*]],FarmUnit[1. Identifiant interne d’exploitation agricole*],0)),FALSE,TRUE))</f>
        <v>1</v>
      </c>
      <c r="AF908" s="11" t="str">
        <f t="shared" si="56"/>
        <v>TIA GONOU PRISCA</v>
      </c>
      <c r="AG908" s="171" t="str">
        <f t="shared" si="57"/>
        <v>25/11/2021</v>
      </c>
      <c r="AH908" s="59">
        <f t="shared" si="59"/>
        <v>3</v>
      </c>
      <c r="AI908" s="57">
        <f t="shared" si="58"/>
        <v>0</v>
      </c>
    </row>
    <row r="909" spans="1:35" ht="13.5" x14ac:dyDescent="0.25">
      <c r="A909" s="160" t="s">
        <v>3331</v>
      </c>
      <c r="B909" s="160" t="s">
        <v>667</v>
      </c>
      <c r="C909" s="160" t="s">
        <v>3331</v>
      </c>
      <c r="D909" s="160" t="s">
        <v>2696</v>
      </c>
      <c r="E909" s="160" t="s">
        <v>669</v>
      </c>
      <c r="F909" s="160" t="s">
        <v>670</v>
      </c>
      <c r="G909" s="160" t="s">
        <v>671</v>
      </c>
      <c r="H909" s="161">
        <v>6</v>
      </c>
      <c r="I909" s="160" t="s">
        <v>3365</v>
      </c>
      <c r="J909" s="160">
        <v>1</v>
      </c>
      <c r="K909" s="161">
        <v>2021</v>
      </c>
      <c r="L909" s="169" t="s">
        <v>2088</v>
      </c>
      <c r="M909" s="169" t="s">
        <v>3332</v>
      </c>
      <c r="N909" s="162" t="s">
        <v>667</v>
      </c>
      <c r="O909" s="160" t="s">
        <v>667</v>
      </c>
      <c r="P909" s="160" t="s">
        <v>696</v>
      </c>
      <c r="Q909" s="163" t="s">
        <v>667</v>
      </c>
      <c r="R909" s="160">
        <v>3</v>
      </c>
      <c r="S909" s="169"/>
      <c r="T909" s="169"/>
      <c r="U909" s="160"/>
      <c r="V909" s="160"/>
      <c r="W909" s="160"/>
      <c r="X909" s="161">
        <v>0</v>
      </c>
      <c r="Y909" s="161">
        <v>0</v>
      </c>
      <c r="Z909" s="164" t="s">
        <v>2698</v>
      </c>
      <c r="AA909" s="165">
        <v>2021</v>
      </c>
      <c r="AB909" s="165">
        <v>11</v>
      </c>
      <c r="AC909" s="165">
        <v>25</v>
      </c>
      <c r="AD909" s="170" t="b">
        <f>IF(ISBLANK(GroupMember[[#This Row],[1. Identifiant interne d’exploitation agricole*]]),"",IF(ISERROR(MATCH(GroupMember[[#This Row],[1. Identifiant interne d’exploitation agricole*]],CertifiedCrop[1. Identifiant interne d’exploitation agricole*],0)),FALSE,TRUE))</f>
        <v>1</v>
      </c>
      <c r="AE909" s="170" t="b">
        <f>IF(ISBLANK(GroupMember[[#This Row],[1. Identifiant interne d’exploitation agricole*]]),"",IF(ISERROR(MATCH(GroupMember[[#This Row],[1. Identifiant interne d’exploitation agricole*]],FarmUnit[1. Identifiant interne d’exploitation agricole*],0)),FALSE,TRUE))</f>
        <v>1</v>
      </c>
      <c r="AF909" s="11" t="str">
        <f t="shared" si="56"/>
        <v>DAN ZOLOU PRISCA</v>
      </c>
      <c r="AG909" s="171" t="str">
        <f t="shared" si="57"/>
        <v>25/11/2021</v>
      </c>
      <c r="AH909" s="59">
        <f t="shared" si="59"/>
        <v>3</v>
      </c>
      <c r="AI909" s="57">
        <f t="shared" si="58"/>
        <v>0</v>
      </c>
    </row>
    <row r="910" spans="1:35" ht="13.5" x14ac:dyDescent="0.25">
      <c r="A910" s="160" t="s">
        <v>3333</v>
      </c>
      <c r="B910" s="160" t="s">
        <v>667</v>
      </c>
      <c r="C910" s="160" t="s">
        <v>3333</v>
      </c>
      <c r="D910" s="160" t="s">
        <v>2696</v>
      </c>
      <c r="E910" s="160" t="s">
        <v>669</v>
      </c>
      <c r="F910" s="160" t="s">
        <v>670</v>
      </c>
      <c r="G910" s="160" t="s">
        <v>671</v>
      </c>
      <c r="H910" s="161">
        <v>7</v>
      </c>
      <c r="I910" s="160" t="s">
        <v>3365</v>
      </c>
      <c r="J910" s="160">
        <v>1</v>
      </c>
      <c r="K910" s="161">
        <v>2021</v>
      </c>
      <c r="L910" s="169" t="s">
        <v>3334</v>
      </c>
      <c r="M910" s="169" t="s">
        <v>1627</v>
      </c>
      <c r="N910" s="162" t="s">
        <v>667</v>
      </c>
      <c r="O910" s="160" t="s">
        <v>667</v>
      </c>
      <c r="P910" s="160" t="s">
        <v>675</v>
      </c>
      <c r="Q910" s="163" t="s">
        <v>667</v>
      </c>
      <c r="R910" s="160">
        <v>4</v>
      </c>
      <c r="S910" s="169"/>
      <c r="T910" s="169"/>
      <c r="U910" s="160"/>
      <c r="V910" s="160"/>
      <c r="W910" s="160"/>
      <c r="X910" s="161">
        <v>0</v>
      </c>
      <c r="Y910" s="161">
        <v>0</v>
      </c>
      <c r="Z910" s="164" t="s">
        <v>2698</v>
      </c>
      <c r="AA910" s="165">
        <v>2021</v>
      </c>
      <c r="AB910" s="165">
        <v>11</v>
      </c>
      <c r="AC910" s="165">
        <v>25</v>
      </c>
      <c r="AD910" s="170" t="b">
        <f>IF(ISBLANK(GroupMember[[#This Row],[1. Identifiant interne d’exploitation agricole*]]),"",IF(ISERROR(MATCH(GroupMember[[#This Row],[1. Identifiant interne d’exploitation agricole*]],CertifiedCrop[1. Identifiant interne d’exploitation agricole*],0)),FALSE,TRUE))</f>
        <v>1</v>
      </c>
      <c r="AE910" s="170" t="b">
        <f>IF(ISBLANK(GroupMember[[#This Row],[1. Identifiant interne d’exploitation agricole*]]),"",IF(ISERROR(MATCH(GroupMember[[#This Row],[1. Identifiant interne d’exploitation agricole*]],FarmUnit[1. Identifiant interne d’exploitation agricole*],0)),FALSE,TRUE))</f>
        <v>1</v>
      </c>
      <c r="AF910" s="11" t="str">
        <f t="shared" si="56"/>
        <v>YEH JEAN BAPTISTE</v>
      </c>
      <c r="AG910" s="171" t="str">
        <f t="shared" si="57"/>
        <v>25/11/2021</v>
      </c>
      <c r="AH910" s="59">
        <f t="shared" si="59"/>
        <v>3</v>
      </c>
      <c r="AI910" s="57">
        <f t="shared" si="58"/>
        <v>0</v>
      </c>
    </row>
    <row r="911" spans="1:35" ht="13.5" x14ac:dyDescent="0.25">
      <c r="A911" s="160" t="s">
        <v>3335</v>
      </c>
      <c r="B911" s="160" t="s">
        <v>667</v>
      </c>
      <c r="C911" s="160" t="s">
        <v>3335</v>
      </c>
      <c r="D911" s="160" t="s">
        <v>2696</v>
      </c>
      <c r="E911" s="160" t="s">
        <v>669</v>
      </c>
      <c r="F911" s="160" t="s">
        <v>670</v>
      </c>
      <c r="G911" s="160" t="s">
        <v>671</v>
      </c>
      <c r="H911" s="161">
        <v>6</v>
      </c>
      <c r="I911" s="160" t="s">
        <v>3365</v>
      </c>
      <c r="J911" s="160">
        <v>1</v>
      </c>
      <c r="K911" s="161">
        <v>2021</v>
      </c>
      <c r="L911" s="169" t="s">
        <v>1112</v>
      </c>
      <c r="M911" s="169" t="s">
        <v>3336</v>
      </c>
      <c r="N911" s="162" t="s">
        <v>667</v>
      </c>
      <c r="O911" s="160" t="s">
        <v>667</v>
      </c>
      <c r="P911" s="160" t="s">
        <v>675</v>
      </c>
      <c r="Q911" s="163" t="s">
        <v>667</v>
      </c>
      <c r="R911" s="160">
        <v>1</v>
      </c>
      <c r="S911" s="169"/>
      <c r="T911" s="169"/>
      <c r="U911" s="160"/>
      <c r="V911" s="160"/>
      <c r="W911" s="160"/>
      <c r="X911" s="161">
        <v>0</v>
      </c>
      <c r="Y911" s="161">
        <v>0</v>
      </c>
      <c r="Z911" s="164" t="s">
        <v>2698</v>
      </c>
      <c r="AA911" s="165">
        <v>2021</v>
      </c>
      <c r="AB911" s="165">
        <v>11</v>
      </c>
      <c r="AC911" s="165">
        <v>26</v>
      </c>
      <c r="AD911" s="170" t="b">
        <f>IF(ISBLANK(GroupMember[[#This Row],[1. Identifiant interne d’exploitation agricole*]]),"",IF(ISERROR(MATCH(GroupMember[[#This Row],[1. Identifiant interne d’exploitation agricole*]],CertifiedCrop[1. Identifiant interne d’exploitation agricole*],0)),FALSE,TRUE))</f>
        <v>1</v>
      </c>
      <c r="AE911" s="170" t="b">
        <f>IF(ISBLANK(GroupMember[[#This Row],[1. Identifiant interne d’exploitation agricole*]]),"",IF(ISERROR(MATCH(GroupMember[[#This Row],[1. Identifiant interne d’exploitation agricole*]],FarmUnit[1. Identifiant interne d’exploitation agricole*],0)),FALSE,TRUE))</f>
        <v>1</v>
      </c>
      <c r="AF911" s="11" t="str">
        <f t="shared" si="56"/>
        <v>KOUIGON ETLAME</v>
      </c>
      <c r="AG911" s="171" t="str">
        <f t="shared" si="57"/>
        <v>26/11/2021</v>
      </c>
      <c r="AH911" s="59">
        <f t="shared" si="59"/>
        <v>3</v>
      </c>
      <c r="AI911" s="57">
        <f t="shared" si="58"/>
        <v>0</v>
      </c>
    </row>
    <row r="912" spans="1:35" ht="13.5" x14ac:dyDescent="0.25">
      <c r="A912" s="160" t="s">
        <v>3337</v>
      </c>
      <c r="B912" s="160" t="s">
        <v>667</v>
      </c>
      <c r="C912" s="160" t="s">
        <v>3337</v>
      </c>
      <c r="D912" s="160" t="s">
        <v>2696</v>
      </c>
      <c r="E912" s="160" t="s">
        <v>669</v>
      </c>
      <c r="F912" s="160" t="s">
        <v>670</v>
      </c>
      <c r="G912" s="160" t="s">
        <v>671</v>
      </c>
      <c r="H912" s="161">
        <v>5</v>
      </c>
      <c r="I912" s="160" t="s">
        <v>3365</v>
      </c>
      <c r="J912" s="160">
        <v>1</v>
      </c>
      <c r="K912" s="161">
        <v>2021</v>
      </c>
      <c r="L912" s="169" t="s">
        <v>790</v>
      </c>
      <c r="M912" s="169" t="s">
        <v>3338</v>
      </c>
      <c r="N912" s="162" t="s">
        <v>667</v>
      </c>
      <c r="O912" s="160" t="s">
        <v>667</v>
      </c>
      <c r="P912" s="160" t="s">
        <v>675</v>
      </c>
      <c r="Q912" s="163" t="s">
        <v>667</v>
      </c>
      <c r="R912" s="160">
        <v>3</v>
      </c>
      <c r="S912" s="169"/>
      <c r="T912" s="169"/>
      <c r="U912" s="160"/>
      <c r="V912" s="160"/>
      <c r="W912" s="160"/>
      <c r="X912" s="161">
        <v>0</v>
      </c>
      <c r="Y912" s="161">
        <v>0</v>
      </c>
      <c r="Z912" s="164" t="s">
        <v>2698</v>
      </c>
      <c r="AA912" s="165">
        <v>2021</v>
      </c>
      <c r="AB912" s="165">
        <v>11</v>
      </c>
      <c r="AC912" s="165">
        <v>26</v>
      </c>
      <c r="AD912" s="170" t="b">
        <f>IF(ISBLANK(GroupMember[[#This Row],[1. Identifiant interne d’exploitation agricole*]]),"",IF(ISERROR(MATCH(GroupMember[[#This Row],[1. Identifiant interne d’exploitation agricole*]],CertifiedCrop[1. Identifiant interne d’exploitation agricole*],0)),FALSE,TRUE))</f>
        <v>1</v>
      </c>
      <c r="AE912" s="170" t="b">
        <f>IF(ISBLANK(GroupMember[[#This Row],[1. Identifiant interne d’exploitation agricole*]]),"",IF(ISERROR(MATCH(GroupMember[[#This Row],[1. Identifiant interne d’exploitation agricole*]],FarmUnit[1. Identifiant interne d’exploitation agricole*],0)),FALSE,TRUE))</f>
        <v>1</v>
      </c>
      <c r="AF912" s="11" t="str">
        <f t="shared" si="56"/>
        <v>LOUA GBA HERVE</v>
      </c>
      <c r="AG912" s="171" t="str">
        <f t="shared" si="57"/>
        <v>26/11/2021</v>
      </c>
      <c r="AH912" s="59">
        <f t="shared" si="59"/>
        <v>3</v>
      </c>
      <c r="AI912" s="57">
        <f t="shared" si="58"/>
        <v>0</v>
      </c>
    </row>
    <row r="913" spans="1:35" ht="13.5" x14ac:dyDescent="0.25">
      <c r="A913" s="160" t="s">
        <v>3339</v>
      </c>
      <c r="B913" s="160" t="s">
        <v>667</v>
      </c>
      <c r="C913" s="160" t="s">
        <v>3339</v>
      </c>
      <c r="D913" s="160" t="s">
        <v>2696</v>
      </c>
      <c r="E913" s="160" t="s">
        <v>669</v>
      </c>
      <c r="F913" s="160" t="s">
        <v>670</v>
      </c>
      <c r="G913" s="160" t="s">
        <v>671</v>
      </c>
      <c r="H913" s="161">
        <v>1</v>
      </c>
      <c r="I913" s="160" t="s">
        <v>3365</v>
      </c>
      <c r="J913" s="160">
        <v>1</v>
      </c>
      <c r="K913" s="161">
        <v>2021</v>
      </c>
      <c r="L913" s="169" t="s">
        <v>3011</v>
      </c>
      <c r="M913" s="169" t="s">
        <v>3340</v>
      </c>
      <c r="N913" s="162" t="s">
        <v>667</v>
      </c>
      <c r="O913" s="160" t="s">
        <v>667</v>
      </c>
      <c r="P913" s="160" t="s">
        <v>675</v>
      </c>
      <c r="Q913" s="163">
        <v>28491</v>
      </c>
      <c r="R913" s="160">
        <v>2</v>
      </c>
      <c r="S913" s="169"/>
      <c r="T913" s="169"/>
      <c r="U913" s="160"/>
      <c r="V913" s="160"/>
      <c r="W913" s="160"/>
      <c r="X913" s="161">
        <v>0</v>
      </c>
      <c r="Y913" s="161">
        <v>0</v>
      </c>
      <c r="Z913" s="164" t="s">
        <v>2698</v>
      </c>
      <c r="AA913" s="165">
        <v>2021</v>
      </c>
      <c r="AB913" s="165">
        <v>11</v>
      </c>
      <c r="AC913" s="165">
        <v>26</v>
      </c>
      <c r="AD913" s="170" t="b">
        <f>IF(ISBLANK(GroupMember[[#This Row],[1. Identifiant interne d’exploitation agricole*]]),"",IF(ISERROR(MATCH(GroupMember[[#This Row],[1. Identifiant interne d’exploitation agricole*]],CertifiedCrop[1. Identifiant interne d’exploitation agricole*],0)),FALSE,TRUE))</f>
        <v>1</v>
      </c>
      <c r="AE913" s="170" t="b">
        <f>IF(ISBLANK(GroupMember[[#This Row],[1. Identifiant interne d’exploitation agricole*]]),"",IF(ISERROR(MATCH(GroupMember[[#This Row],[1. Identifiant interne d’exploitation agricole*]],FarmUnit[1. Identifiant interne d’exploitation agricole*],0)),FALSE,TRUE))</f>
        <v>1</v>
      </c>
      <c r="AF913" s="11" t="str">
        <f t="shared" si="56"/>
        <v>ZINGBE  GONSAN</v>
      </c>
      <c r="AG913" s="171" t="str">
        <f t="shared" si="57"/>
        <v>26/11/2021</v>
      </c>
      <c r="AH913" s="59">
        <f t="shared" si="59"/>
        <v>3</v>
      </c>
      <c r="AI913" s="57">
        <f t="shared" si="58"/>
        <v>0</v>
      </c>
    </row>
  </sheetData>
  <sheetProtection insertRows="0" deleteRows="0"/>
  <mergeCells count="5">
    <mergeCell ref="B1:K1"/>
    <mergeCell ref="X1:Y1"/>
    <mergeCell ref="S1:W1"/>
    <mergeCell ref="L1:R1"/>
    <mergeCell ref="Z1:AC1"/>
  </mergeCells>
  <conditionalFormatting sqref="AD3:AE913">
    <cfRule type="containsText" dxfId="109" priority="2" operator="containsText" text="FALSE">
      <formula>NOT(ISERROR(SEARCH("FALSE",AD3)))</formula>
    </cfRule>
  </conditionalFormatting>
  <dataValidations xWindow="1076" yWindow="497" count="29">
    <dataValidation allowBlank="1" showInputMessage="1" showErrorMessage="1" promptTitle="This should not be higher than 6" prompt="The same internal inspector shall not inspect more than 6 farms per day. _x000a__x000a_Please see Farm Requirements 1.4.2" sqref="AH2" xr:uid="{00000000-0002-0000-0100-000000000000}"/>
    <dataValidation allowBlank="1" showInputMessage="1" showErrorMessage="1" promptTitle="Farm operator name and last name" prompt="Grey means names are empty. Yellow means two or more of the same. _x000a__x000a_The same group member should not repeat. All the farms of the same farm operator/group member should be in one line. _x000a__x000a_You can describe the different crops and farm units in tabs 2 and 3." sqref="AF2" xr:uid="{00000000-0002-0000-0100-000001000000}"/>
    <dataValidation allowBlank="1" showInputMessage="1" showErrorMessage="1" promptTitle="Is a worker list required?" prompt="Farm Req 1.2.5: worker list if 5 or more full-time workers &amp; for all large farms._x000a_Yellow means more than 4.5 workers, assuming temp workers work 1 month/year, permanent =12 m/y._x000a_Please check actual worker time if yellow. You may use the Workers tab." sqref="AI2" xr:uid="{00000000-0002-0000-0100-000002000000}"/>
    <dataValidation allowBlank="1" showInputMessage="1" showErrorMessage="1" promptTitle="Mandatory Information" prompt="This should be unique for each Group Member._x000a__x000a_Repeated IDs may generate errors uploading the file._x000a_This must be the same ID you use in your internal documents &amp; management system. It could be the same as the national ID if that is what you use internally." sqref="A2" xr:uid="{00000000-0002-0000-0100-000003000000}"/>
    <dataValidation allowBlank="1" showInputMessage="1" showErrorMessage="1" promptTitle="Mandatory if available" prompt="If the farm has a National Farm ID, present this information as a mandatory requirement. _x000a__x000a_Obligatory for every group member in Brazil and Turkey as real example._x000a__x000a_" sqref="B2" xr:uid="{00000000-0002-0000-0100-000004000000}"/>
    <dataValidation allowBlank="1" showInputMessage="1" showErrorMessage="1" promptTitle="Definition in Glossary" prompt="Indicate if the farm is _x000a_- Large farm or _x000a_- Small farm_x000a__x000a_For definition of Small Farm: please check Annex 1. Glossary." sqref="I2" xr:uid="{00000000-0002-0000-0100-000005000000}"/>
    <dataValidation allowBlank="1" showInputMessage="1" showErrorMessage="1" promptTitle="RA 2020 Certification" prompt="Please add the year when this Group Member joined the group for the RA 2020 Certification Program (earliest 2021)." sqref="K2" xr:uid="{00000000-0002-0000-0100-000006000000}"/>
    <dataValidation allowBlank="1" showInputMessage="1" showErrorMessage="1" promptTitle="Mandatory if available" prompt="If National ID (in this case, Farmer Operator ID) is available, please present it here._x000a__x000a_It should not be bigger than 50 characteres (including spaces)." sqref="O2" xr:uid="{00000000-0002-0000-0100-000007000000}"/>
    <dataValidation allowBlank="1" showInputMessage="1" showErrorMessage="1" promptTitle="National ID" prompt="If National ID (in this case, Farm Owner ID) is available, please present it here._x000a__x000a_It should not be bigger than 50 characteres (including spaces)." sqref="V2" xr:uid="{00000000-0002-0000-0100-000008000000}"/>
    <dataValidation allowBlank="1" showInputMessage="1" showErrorMessage="1" promptTitle="Permanent Workers" prompt="Make sure to present only entire numbers. Use data format as &quot;Number&quot;_x000a__x000a_Do not present decimals (exemple: 0,5)." sqref="X2" xr:uid="{00000000-0002-0000-0100-000009000000}"/>
    <dataValidation allowBlank="1" showInputMessage="1" showErrorMessage="1" promptTitle="Temporary Workers" prompt="Make sure to present only entire numbers. Use data format as &quot;Number&quot;_x000a__x000a_Do not present decimals (exemple: 0,5)." sqref="Y2" xr:uid="{00000000-0002-0000-0100-00000A000000}"/>
    <dataValidation allowBlank="1" showInputMessage="1" showErrorMessage="1" promptTitle="Full Name" prompt="Please, make sure you present the Internal Inspector's full name and spell it the same way every time." sqref="Z2" xr:uid="{00000000-0002-0000-0100-00000B000000}"/>
    <dataValidation allowBlank="1" showInputMessage="1" showErrorMessage="1" promptTitle="Month" prompt="Please put a number between 1 and 12" sqref="AB2" xr:uid="{00000000-0002-0000-0100-00000C000000}"/>
    <dataValidation allowBlank="1" showInputMessage="1" showErrorMessage="1" promptTitle="Day" prompt="Please put a number between 1 and 31" sqref="AC2" xr:uid="{00000000-0002-0000-0100-00000D000000}"/>
    <dataValidation allowBlank="1" showInputMessage="1" showErrorMessage="1" promptTitle="Total farm area" prompt="All of the farm, includingpastures, protected areas and crops that are not certified" sqref="H2" xr:uid="{00000000-0002-0000-0100-00000E000000}"/>
    <dataValidation allowBlank="1" showInputMessage="1" showErrorMessage="1" promptTitle="Mandatory Information" prompt="Please present here an ID that is used in your internal documentation to identify the farm._x000a__x000a_This number should be unique for each farm. It may be the same as the group member ID, if that is what you use internally._x000a_" sqref="C2" xr:uid="{00000000-0002-0000-0100-00000F000000}"/>
    <dataValidation allowBlank="1" showInputMessage="1" showErrorMessage="1" promptTitle="Mandatory Information" prompt="Please indicate the village closest to the farm" sqref="D2" xr:uid="{00000000-0002-0000-0100-000010000000}"/>
    <dataValidation allowBlank="1" showInputMessage="1" showErrorMessage="1" promptTitle="Mandatory Information" prompt="The number of farm units should include all farm units, including pastures, protected areas, and farm units with non-certified crops." sqref="J2" xr:uid="{00000000-0002-0000-0100-000011000000}"/>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L1:R1" xr:uid="{00000000-0002-0000-0100-000012000000}"/>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S1:W1" xr:uid="{00000000-0002-0000-0100-000013000000}"/>
    <dataValidation allowBlank="1" showInputMessage="1" showErrorMessage="1" promptTitle="Internal Inspection Date" prompt="Please check if the Internal Inspection date is correct._x000a_It should only contain numbers, no names of months._x000a__x000a_If not, please review columns AA, AB and AC. " sqref="AG2" xr:uid="{00000000-0002-0000-0100-000014000000}"/>
    <dataValidation allowBlank="1" showInputMessage="1" showErrorMessage="1" promptTitle="City closest to the farm" prompt="Please indicate the city closest to the farm, if applicable." sqref="E2" xr:uid="{00000000-0002-0000-0100-000015000000}"/>
    <dataValidation allowBlank="1" showInputMessage="1" showErrorMessage="1" promptTitle="Mandatory field" prompt="Please indicate the region/district/state/province of the country that the farm is located in. Please ensure the same spelling each time." sqref="F2" xr:uid="{00000000-0002-0000-0100-000016000000}"/>
    <dataValidation allowBlank="1" showInputMessage="1" showErrorMessage="1" prompt="If your group has defined internal inspection regions, or sub-groups, please indicate which group member falls into which region/sub-group." sqref="G2" xr:uid="{00000000-0002-0000-0100-000017000000}"/>
    <dataValidation allowBlank="1" showInputMessage="1" showErrorMessage="1" promptTitle="Mandatory if available" prompt="If the group member has a phone number, you must indicate it._x000a__x000a_You must add the information of the farm operator if is not the member who manage the farm." sqref="N2" xr:uid="{00000000-0002-0000-0100-000018000000}"/>
    <dataValidation allowBlank="1" showInputMessage="1" showErrorMessage="1" promptTitle="Mandatory value" prompt="e.g. 1984" sqref="Q2" xr:uid="{00000000-0002-0000-0100-000019000000}"/>
    <dataValidation allowBlank="1" showInputMessage="1" showErrorMessage="1" promptTitle="Mandatory value" prompt="Releated to family size. e.g. 5" sqref="R2" xr:uid="{00000000-0002-0000-0100-00001A000000}"/>
    <dataValidation allowBlank="1" showInputMessage="1" showErrorMessage="1" promptTitle="Mandatory value" prompt="e.g. male_x000a_e.g. female" sqref="P2 W2" xr:uid="{00000000-0002-0000-0100-00001B000000}"/>
    <dataValidation allowBlank="1" showInputMessage="1" showErrorMessage="1" promptTitle="No need to fill in" prompt="The information indicate here will be automatically presented. There is no need to fill in the colunms._x000a__x000a_You need to interpretate it was described below." sqref="AG1:AI1" xr:uid="{00000000-0002-0000-0100-00001C000000}"/>
  </dataValidations>
  <pageMargins left="0.7" right="0.7" top="0.75" bottom="0.75" header="0.3" footer="0.3"/>
  <pageSetup paperSize="9" scale="10"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4BA29"/>
  </sheetPr>
  <dimension ref="A1:X913"/>
  <sheetViews>
    <sheetView tabSelected="1" zoomScale="85" zoomScaleNormal="85" workbookViewId="0">
      <selection activeCell="E913" sqref="E3:E913"/>
    </sheetView>
  </sheetViews>
  <sheetFormatPr baseColWidth="10" defaultColWidth="8.7109375" defaultRowHeight="13.5" x14ac:dyDescent="0.25"/>
  <cols>
    <col min="1" max="1" width="17.7109375" style="6" customWidth="1"/>
    <col min="2" max="2" width="16.5703125" style="6" customWidth="1"/>
    <col min="3" max="3" width="18.42578125" style="6" customWidth="1"/>
    <col min="4" max="4" width="16.7109375" style="9" customWidth="1"/>
    <col min="5" max="5" width="25.42578125" style="6" customWidth="1"/>
    <col min="6" max="6" width="21" style="6" customWidth="1"/>
    <col min="7" max="7" width="26.7109375" style="6" customWidth="1"/>
    <col min="8" max="8" width="25.7109375" style="6" customWidth="1"/>
    <col min="9" max="9" width="29.28515625" style="6" customWidth="1"/>
    <col min="10" max="10" width="19.7109375" style="68" customWidth="1"/>
    <col min="11" max="11" width="24.5703125" style="68" customWidth="1"/>
    <col min="12" max="12" width="21.28515625" style="68" customWidth="1"/>
    <col min="13" max="13" width="20.28515625" style="68" customWidth="1"/>
    <col min="14" max="14" width="20.7109375" style="68" customWidth="1"/>
    <col min="15" max="15" width="16.28515625" style="68" customWidth="1"/>
    <col min="16" max="16" width="16.5703125" style="68" customWidth="1"/>
    <col min="17" max="17" width="12.7109375" style="68" customWidth="1"/>
    <col min="18" max="18" width="27.28515625" style="68" customWidth="1"/>
    <col min="19" max="19" width="13.85546875" style="6" customWidth="1"/>
    <col min="20" max="24" width="8.7109375" style="6"/>
    <col min="25" max="16384" width="8.7109375" style="4"/>
  </cols>
  <sheetData>
    <row r="1" spans="1:24" s="81" customFormat="1" ht="21.6" customHeight="1" x14ac:dyDescent="0.3">
      <c r="A1" s="179" t="s">
        <v>151</v>
      </c>
      <c r="B1" s="179"/>
      <c r="C1" s="179"/>
      <c r="D1" s="180">
        <f>SUM(D3:D913)</f>
        <v>2054.2367000000004</v>
      </c>
      <c r="E1" s="180">
        <f t="shared" ref="E1:G1" si="0">SUM(E3:E913)</f>
        <v>1204795</v>
      </c>
      <c r="F1" s="180">
        <f t="shared" si="0"/>
        <v>1159324</v>
      </c>
      <c r="G1" s="180">
        <f t="shared" si="0"/>
        <v>0</v>
      </c>
      <c r="H1" s="179"/>
      <c r="I1" s="179"/>
      <c r="J1" s="79"/>
      <c r="K1" s="131" t="s">
        <v>139</v>
      </c>
      <c r="L1" s="131" t="s">
        <v>140</v>
      </c>
      <c r="M1" s="131" t="s">
        <v>141</v>
      </c>
      <c r="N1" s="79"/>
      <c r="O1" s="79">
        <f>E1/D1</f>
        <v>586.49278342656407</v>
      </c>
      <c r="P1" s="79">
        <f>F1/D1</f>
        <v>564.3575543168904</v>
      </c>
      <c r="Q1" s="79"/>
      <c r="R1" s="79"/>
      <c r="S1" s="178">
        <f>(O1-P1)/P1</f>
        <v>3.9221994886675333E-2</v>
      </c>
      <c r="T1" s="80"/>
      <c r="U1" s="80"/>
      <c r="V1" s="80"/>
      <c r="W1" s="80"/>
      <c r="X1" s="80"/>
    </row>
    <row r="2" spans="1:24" s="81" customFormat="1" ht="87.6" customHeight="1" x14ac:dyDescent="0.3">
      <c r="A2" s="73" t="s">
        <v>100</v>
      </c>
      <c r="B2" s="82" t="s">
        <v>143</v>
      </c>
      <c r="C2" s="82" t="s">
        <v>144</v>
      </c>
      <c r="D2" s="83" t="s">
        <v>145</v>
      </c>
      <c r="E2" s="146" t="s">
        <v>146</v>
      </c>
      <c r="F2" s="146" t="s">
        <v>147</v>
      </c>
      <c r="G2" s="147" t="s">
        <v>148</v>
      </c>
      <c r="H2" s="147" t="s">
        <v>149</v>
      </c>
      <c r="I2" s="147" t="s">
        <v>150</v>
      </c>
      <c r="J2" s="131" t="s">
        <v>152</v>
      </c>
      <c r="K2" s="131" t="s">
        <v>153</v>
      </c>
      <c r="L2" s="148" t="s">
        <v>154</v>
      </c>
      <c r="M2" s="148" t="s">
        <v>155</v>
      </c>
      <c r="N2" s="148" t="s">
        <v>156</v>
      </c>
      <c r="O2" s="148" t="s">
        <v>157</v>
      </c>
      <c r="P2" s="148" t="s">
        <v>158</v>
      </c>
      <c r="Q2" s="148" t="s">
        <v>159</v>
      </c>
      <c r="R2" s="148" t="s">
        <v>160</v>
      </c>
      <c r="S2" s="84" t="s">
        <v>161</v>
      </c>
      <c r="T2" s="80"/>
      <c r="U2" s="80"/>
      <c r="V2" s="80"/>
      <c r="W2" s="80"/>
      <c r="X2" s="80"/>
    </row>
    <row r="3" spans="1:24" x14ac:dyDescent="0.25">
      <c r="A3" s="172" t="s">
        <v>666</v>
      </c>
      <c r="B3" s="172" t="s">
        <v>3341</v>
      </c>
      <c r="C3" s="172" t="s">
        <v>667</v>
      </c>
      <c r="D3" s="173">
        <v>1.68</v>
      </c>
      <c r="E3" s="174">
        <v>976</v>
      </c>
      <c r="F3" s="174">
        <v>900</v>
      </c>
      <c r="G3" s="174">
        <v>0</v>
      </c>
      <c r="H3" s="172">
        <v>0</v>
      </c>
      <c r="I3" s="172">
        <v>0</v>
      </c>
      <c r="J3" s="133" t="b">
        <f>IF(ISBLANK(CertifiedCrop[[#This Row],[1. Identifiant interne d’exploitation agricole*]]),"",IF(ISERROR(MATCH(CertifiedCrop[[#This Row],[1. Identifiant interne d’exploitation agricole*]],GroupMember[1. Identifiant interne d’exploitation agricole*],0)),FALSE,TRUE))</f>
        <v>1</v>
      </c>
      <c r="K3" s="133" t="b">
        <f t="array" ref="K3">IF(ISBLANK(CertifiedCrop[[#This Row],[2. Produit agricole certifié*]]),"",IF(ISERROR(MATCH(1,(#REF!=CertifiedCrop[[#This Row],[2. Produit agricole certifié*]])*(#REF!=CertifiedCrop[[#This Row],[3. Variété**]]),0)),FALSE,TRUE))</f>
        <v>0</v>
      </c>
      <c r="L3" s="23" t="str">
        <f t="shared" ref="L3:L50" si="1">IF((F3-G3)&lt;0,"!","")</f>
        <v/>
      </c>
      <c r="M3" s="63" t="str">
        <f t="shared" ref="M3:M50" si="2">IFERROR(IF((F3-G3)/G3&gt;25%,"!",IF((F3-G3)/G3&lt;-25%,"!","")),"")</f>
        <v/>
      </c>
      <c r="N3" s="63" t="str">
        <f t="shared" ref="N3:N50" si="3">IFERROR(IF((G3-H3)/H3&gt;25%,"!",IF((G3-H3)/H3&lt;-25%,"!","")),"")</f>
        <v/>
      </c>
      <c r="O3" s="64">
        <f t="shared" ref="O3:O50" si="4">IFERROR(E3/D3,"")</f>
        <v>580.95238095238096</v>
      </c>
      <c r="P3" s="64">
        <f t="shared" ref="P3:P50" si="5">IFERROR(F3/D3,"")</f>
        <v>535.71428571428578</v>
      </c>
      <c r="Q3" s="11" t="str">
        <f>IFERROR((VLOOKUP(A3,GM_Table,8,FALSE)-SUMIFS(D:D,A:A,A3,B:B,B3,C:C,C3)),"")</f>
        <v/>
      </c>
      <c r="R3" s="11" t="str">
        <f>IFERROR(CONCATENATE(VLOOKUP(A3,GM_Table,12,FALSE)," ",(VLOOKUP(A3,GM_Table,13,FALSE))),"")</f>
        <v/>
      </c>
      <c r="S3" s="178">
        <f>(CertifiedCrop[[#This Row],[Rendement 
estimé/ha]]-CertifiedCrop[[#This Row],[Rendement/ha
de l’année précédente]])/CertifiedCrop[[#This Row],[Rendement/ha
de l’année précédente]]</f>
        <v>8.4444444444444336E-2</v>
      </c>
    </row>
    <row r="4" spans="1:24" x14ac:dyDescent="0.25">
      <c r="A4" s="172" t="s">
        <v>677</v>
      </c>
      <c r="B4" s="172" t="s">
        <v>3341</v>
      </c>
      <c r="C4" s="172" t="s">
        <v>667</v>
      </c>
      <c r="D4" s="173">
        <v>1.1599999999999999</v>
      </c>
      <c r="E4" s="174">
        <v>679</v>
      </c>
      <c r="F4" s="174">
        <v>650</v>
      </c>
      <c r="G4" s="174">
        <v>0</v>
      </c>
      <c r="H4" s="172">
        <v>0</v>
      </c>
      <c r="I4" s="172">
        <v>0</v>
      </c>
      <c r="J4" s="134" t="b">
        <f>IF(ISBLANK(CertifiedCrop[[#This Row],[1. Identifiant interne d’exploitation agricole*]]),"",IF(ISERROR(MATCH(CertifiedCrop[[#This Row],[1. Identifiant interne d’exploitation agricole*]],GroupMember[1. Identifiant interne d’exploitation agricole*],0)),FALSE,TRUE))</f>
        <v>1</v>
      </c>
      <c r="K4" s="134" t="b">
        <f t="array" ref="K4">IF(ISBLANK(CertifiedCrop[[#This Row],[2. Produit agricole certifié*]]),"",IF(ISERROR(MATCH(1,(#REF!=CertifiedCrop[[#This Row],[2. Produit agricole certifié*]])*(#REF!=CertifiedCrop[[#This Row],[3. Variété**]]),0)),FALSE,TRUE))</f>
        <v>0</v>
      </c>
      <c r="L4" s="23" t="str">
        <f t="shared" si="1"/>
        <v/>
      </c>
      <c r="M4" s="63" t="str">
        <f t="shared" si="2"/>
        <v/>
      </c>
      <c r="N4" s="63" t="str">
        <f t="shared" si="3"/>
        <v/>
      </c>
      <c r="O4" s="64">
        <f t="shared" si="4"/>
        <v>585.34482758620697</v>
      </c>
      <c r="P4" s="64">
        <f t="shared" si="5"/>
        <v>560.34482758620697</v>
      </c>
      <c r="Q4" s="11" t="str">
        <f>IFERROR((VLOOKUP(A4,GM_Table,8,FALSE)-SUMIFS(D:D,A:A,A4,B:B,B4,C:C,C4)),"")</f>
        <v/>
      </c>
      <c r="R4" s="11" t="str">
        <f>IFERROR(CONCATENATE(VLOOKUP(A4,GM_Table,12,FALSE)," ",(VLOOKUP(A4,GM_Table,13,FALSE))),"")</f>
        <v/>
      </c>
      <c r="S4" s="178">
        <f>(CertifiedCrop[[#This Row],[Rendement 
estimé/ha]]-CertifiedCrop[[#This Row],[Rendement/ha
de l’année précédente]])/CertifiedCrop[[#This Row],[Rendement/ha
de l’année précédente]]</f>
        <v>4.4615384615384612E-2</v>
      </c>
    </row>
    <row r="5" spans="1:24" x14ac:dyDescent="0.25">
      <c r="A5" s="172" t="s">
        <v>681</v>
      </c>
      <c r="B5" s="172" t="s">
        <v>3341</v>
      </c>
      <c r="C5" s="172" t="s">
        <v>667</v>
      </c>
      <c r="D5" s="173">
        <v>1.21</v>
      </c>
      <c r="E5" s="174">
        <v>698</v>
      </c>
      <c r="F5" s="174">
        <v>700</v>
      </c>
      <c r="G5" s="174">
        <v>0</v>
      </c>
      <c r="H5" s="174">
        <v>0</v>
      </c>
      <c r="I5" s="174">
        <v>0</v>
      </c>
      <c r="J5" s="134" t="b">
        <f>IF(ISBLANK(CertifiedCrop[[#This Row],[1. Identifiant interne d’exploitation agricole*]]),"",IF(ISERROR(MATCH(CertifiedCrop[[#This Row],[1. Identifiant interne d’exploitation agricole*]],GroupMember[1. Identifiant interne d’exploitation agricole*],0)),FALSE,TRUE))</f>
        <v>1</v>
      </c>
      <c r="K5" s="134" t="b">
        <f t="array" ref="K5">IF(ISBLANK(CertifiedCrop[[#This Row],[2. Produit agricole certifié*]]),"",IF(ISERROR(MATCH(1,(#REF!=CertifiedCrop[[#This Row],[2. Produit agricole certifié*]])*(#REF!=CertifiedCrop[[#This Row],[3. Variété**]]),0)),FALSE,TRUE))</f>
        <v>0</v>
      </c>
      <c r="L5" s="23" t="str">
        <f t="shared" si="1"/>
        <v/>
      </c>
      <c r="M5" s="63" t="str">
        <f t="shared" si="2"/>
        <v/>
      </c>
      <c r="N5" s="63" t="str">
        <f t="shared" si="3"/>
        <v/>
      </c>
      <c r="O5" s="64">
        <f t="shared" si="4"/>
        <v>576.85950413223145</v>
      </c>
      <c r="P5" s="64">
        <f t="shared" si="5"/>
        <v>578.51239669421489</v>
      </c>
      <c r="Q5" s="11" t="str">
        <f>IFERROR((VLOOKUP(A5,GM_Table,8,FALSE)-SUMIFS(D:D,A:A,A5,B:B,B5,C:C,C5)),"")</f>
        <v/>
      </c>
      <c r="R5" s="11"/>
      <c r="S5" s="178">
        <f>(CertifiedCrop[[#This Row],[Rendement 
estimé/ha]]-CertifiedCrop[[#This Row],[Rendement/ha
de l’année précédente]])/CertifiedCrop[[#This Row],[Rendement/ha
de l’année précédente]]</f>
        <v>-2.8571428571427956E-3</v>
      </c>
    </row>
    <row r="6" spans="1:24" x14ac:dyDescent="0.25">
      <c r="A6" s="172" t="s">
        <v>687</v>
      </c>
      <c r="B6" s="172" t="s">
        <v>3341</v>
      </c>
      <c r="C6" s="172" t="s">
        <v>667</v>
      </c>
      <c r="D6" s="173">
        <v>1.54</v>
      </c>
      <c r="E6" s="174">
        <v>901</v>
      </c>
      <c r="F6" s="174">
        <v>880</v>
      </c>
      <c r="G6" s="174">
        <v>0</v>
      </c>
      <c r="H6" s="174">
        <v>0</v>
      </c>
      <c r="I6" s="174">
        <v>0</v>
      </c>
      <c r="J6" s="134" t="b">
        <f>IF(ISBLANK(CertifiedCrop[[#This Row],[1. Identifiant interne d’exploitation agricole*]]),"",IF(ISERROR(MATCH(CertifiedCrop[[#This Row],[1. Identifiant interne d’exploitation agricole*]],GroupMember[1. Identifiant interne d’exploitation agricole*],0)),FALSE,TRUE))</f>
        <v>1</v>
      </c>
      <c r="K6" s="134" t="b">
        <f t="array" ref="K6">IF(ISBLANK(CertifiedCrop[[#This Row],[2. Produit agricole certifié*]]),"",IF(ISERROR(MATCH(1,(#REF!=CertifiedCrop[[#This Row],[2. Produit agricole certifié*]])*(#REF!=CertifiedCrop[[#This Row],[3. Variété**]]),0)),FALSE,TRUE))</f>
        <v>0</v>
      </c>
      <c r="L6" s="23" t="str">
        <f t="shared" si="1"/>
        <v/>
      </c>
      <c r="M6" s="63" t="str">
        <f t="shared" si="2"/>
        <v/>
      </c>
      <c r="N6" s="63" t="str">
        <f t="shared" si="3"/>
        <v/>
      </c>
      <c r="O6" s="64">
        <f t="shared" si="4"/>
        <v>585.06493506493507</v>
      </c>
      <c r="P6" s="64">
        <f t="shared" si="5"/>
        <v>571.42857142857144</v>
      </c>
      <c r="Q6" s="11" t="str">
        <f>IFERROR((VLOOKUP(A6,GM_Table,8,FALSE)-SUMIFS(D:D,A:A,A6,B:B,B6,C:C,C6)),"")</f>
        <v/>
      </c>
      <c r="R6" s="11"/>
      <c r="S6" s="178">
        <f>(CertifiedCrop[[#This Row],[Rendement 
estimé/ha]]-CertifiedCrop[[#This Row],[Rendement/ha
de l’année précédente]])/CertifiedCrop[[#This Row],[Rendement/ha
de l’année précédente]]</f>
        <v>2.3863636363636344E-2</v>
      </c>
    </row>
    <row r="7" spans="1:24" x14ac:dyDescent="0.25">
      <c r="A7" s="172" t="s">
        <v>692</v>
      </c>
      <c r="B7" s="172" t="s">
        <v>3341</v>
      </c>
      <c r="C7" s="172" t="s">
        <v>667</v>
      </c>
      <c r="D7" s="173">
        <v>1.57</v>
      </c>
      <c r="E7" s="174">
        <v>939</v>
      </c>
      <c r="F7" s="174">
        <v>850</v>
      </c>
      <c r="G7" s="174">
        <v>0</v>
      </c>
      <c r="H7" s="174">
        <v>0</v>
      </c>
      <c r="I7" s="174">
        <v>0</v>
      </c>
      <c r="J7" s="134" t="b">
        <f>IF(ISBLANK(CertifiedCrop[[#This Row],[1. Identifiant interne d’exploitation agricole*]]),"",IF(ISERROR(MATCH(CertifiedCrop[[#This Row],[1. Identifiant interne d’exploitation agricole*]],GroupMember[1. Identifiant interne d’exploitation agricole*],0)),FALSE,TRUE))</f>
        <v>1</v>
      </c>
      <c r="K7" s="134" t="b">
        <f t="array" ref="K7">IF(ISBLANK(CertifiedCrop[[#This Row],[2. Produit agricole certifié*]]),"",IF(ISERROR(MATCH(1,(#REF!=CertifiedCrop[[#This Row],[2. Produit agricole certifié*]])*(#REF!=CertifiedCrop[[#This Row],[3. Variété**]]),0)),FALSE,TRUE))</f>
        <v>0</v>
      </c>
      <c r="L7" s="23" t="str">
        <f t="shared" si="1"/>
        <v/>
      </c>
      <c r="M7" s="63" t="str">
        <f t="shared" si="2"/>
        <v/>
      </c>
      <c r="N7" s="63" t="str">
        <f t="shared" si="3"/>
        <v/>
      </c>
      <c r="O7" s="64">
        <f t="shared" si="4"/>
        <v>598.08917197452229</v>
      </c>
      <c r="P7" s="64">
        <f t="shared" si="5"/>
        <v>541.40127388535029</v>
      </c>
      <c r="Q7" s="11" t="str">
        <f>IFERROR((VLOOKUP(A7,GM_Table,8,FALSE)-SUMIFS(D:D,A:A,A7,B:B,B7,C:C,C7)),"")</f>
        <v/>
      </c>
      <c r="R7" s="11" t="str">
        <f>IFERROR(CONCATENATE(VLOOKUP(A7,GM_Table,12,FALSE)," ",(VLOOKUP(A7,GM_Table,13,FALSE))),"")</f>
        <v/>
      </c>
      <c r="S7" s="178">
        <f>(CertifiedCrop[[#This Row],[Rendement 
estimé/ha]]-CertifiedCrop[[#This Row],[Rendement/ha
de l’année précédente]])/CertifiedCrop[[#This Row],[Rendement/ha
de l’année précédente]]</f>
        <v>0.10470588235294122</v>
      </c>
    </row>
    <row r="8" spans="1:24" x14ac:dyDescent="0.25">
      <c r="A8" s="172" t="s">
        <v>697</v>
      </c>
      <c r="B8" s="172" t="s">
        <v>3341</v>
      </c>
      <c r="C8" s="172" t="s">
        <v>667</v>
      </c>
      <c r="D8" s="173">
        <v>1.57</v>
      </c>
      <c r="E8" s="174">
        <v>932</v>
      </c>
      <c r="F8" s="174">
        <v>880</v>
      </c>
      <c r="G8" s="174">
        <v>0</v>
      </c>
      <c r="H8" s="174">
        <v>0</v>
      </c>
      <c r="I8" s="174">
        <v>0</v>
      </c>
      <c r="J8" s="134" t="b">
        <f>IF(ISBLANK(CertifiedCrop[[#This Row],[1. Identifiant interne d’exploitation agricole*]]),"",IF(ISERROR(MATCH(CertifiedCrop[[#This Row],[1. Identifiant interne d’exploitation agricole*]],GroupMember[1. Identifiant interne d’exploitation agricole*],0)),FALSE,TRUE))</f>
        <v>1</v>
      </c>
      <c r="K8" s="134" t="b">
        <f t="array" ref="K8">IF(ISBLANK(CertifiedCrop[[#This Row],[2. Produit agricole certifié*]]),"",IF(ISERROR(MATCH(1,(#REF!=CertifiedCrop[[#This Row],[2. Produit agricole certifié*]])*(#REF!=CertifiedCrop[[#This Row],[3. Variété**]]),0)),FALSE,TRUE))</f>
        <v>0</v>
      </c>
      <c r="L8" s="23" t="str">
        <f t="shared" si="1"/>
        <v/>
      </c>
      <c r="M8" s="63" t="str">
        <f t="shared" si="2"/>
        <v/>
      </c>
      <c r="N8" s="63" t="str">
        <f t="shared" si="3"/>
        <v/>
      </c>
      <c r="O8" s="64">
        <f t="shared" si="4"/>
        <v>593.63057324840759</v>
      </c>
      <c r="P8" s="64">
        <f t="shared" si="5"/>
        <v>560.50955414012742</v>
      </c>
      <c r="Q8" s="11" t="str">
        <f>IFERROR((VLOOKUP(A8,GM_Table,8,FALSE)-SUMIFS(D:D,A:A,A8,B:B,B8,C:C,C8)),"")</f>
        <v/>
      </c>
      <c r="R8" s="11" t="str">
        <f>IFERROR(CONCATENATE(VLOOKUP(A8,GM_Table,12,FALSE)," ",(VLOOKUP(A8,GM_Table,13,FALSE))),"")</f>
        <v/>
      </c>
      <c r="S8" s="178">
        <f>(CertifiedCrop[[#This Row],[Rendement 
estimé/ha]]-CertifiedCrop[[#This Row],[Rendement/ha
de l’année précédente]])/CertifiedCrop[[#This Row],[Rendement/ha
de l’année précédente]]</f>
        <v>5.909090909090893E-2</v>
      </c>
    </row>
    <row r="9" spans="1:24" x14ac:dyDescent="0.25">
      <c r="A9" s="172" t="s">
        <v>700</v>
      </c>
      <c r="B9" s="172" t="s">
        <v>3341</v>
      </c>
      <c r="C9" s="172" t="s">
        <v>667</v>
      </c>
      <c r="D9" s="173">
        <v>1.68</v>
      </c>
      <c r="E9" s="174">
        <v>983</v>
      </c>
      <c r="F9" s="174">
        <v>900</v>
      </c>
      <c r="G9" s="174">
        <v>0</v>
      </c>
      <c r="H9" s="174">
        <v>0</v>
      </c>
      <c r="I9" s="174">
        <v>0</v>
      </c>
      <c r="J9" s="134" t="b">
        <f>IF(ISBLANK(CertifiedCrop[[#This Row],[1. Identifiant interne d’exploitation agricole*]]),"",IF(ISERROR(MATCH(CertifiedCrop[[#This Row],[1. Identifiant interne d’exploitation agricole*]],GroupMember[1. Identifiant interne d’exploitation agricole*],0)),FALSE,TRUE))</f>
        <v>1</v>
      </c>
      <c r="K9" s="134" t="b">
        <f t="array" ref="K9">IF(ISBLANK(CertifiedCrop[[#This Row],[2. Produit agricole certifié*]]),"",IF(ISERROR(MATCH(1,(#REF!=CertifiedCrop[[#This Row],[2. Produit agricole certifié*]])*(#REF!=CertifiedCrop[[#This Row],[3. Variété**]]),0)),FALSE,TRUE))</f>
        <v>0</v>
      </c>
      <c r="L9" s="23" t="str">
        <f t="shared" si="1"/>
        <v/>
      </c>
      <c r="M9" s="63" t="str">
        <f t="shared" si="2"/>
        <v/>
      </c>
      <c r="N9" s="63" t="str">
        <f t="shared" si="3"/>
        <v/>
      </c>
      <c r="O9" s="64">
        <f t="shared" si="4"/>
        <v>585.11904761904759</v>
      </c>
      <c r="P9" s="64">
        <f t="shared" si="5"/>
        <v>535.71428571428578</v>
      </c>
      <c r="Q9" s="11" t="str">
        <f>IFERROR((VLOOKUP(A9,GM_Table,8,FALSE)-SUMIFS(D:D,A:A,A9,B:B,B9,C:C,C9)),"")</f>
        <v/>
      </c>
      <c r="R9" s="11" t="str">
        <f>IFERROR(CONCATENATE(VLOOKUP(A9,GM_Table,12,FALSE)," ",(VLOOKUP(A9,GM_Table,13,FALSE))),"")</f>
        <v/>
      </c>
      <c r="S9" s="178">
        <f>(CertifiedCrop[[#This Row],[Rendement 
estimé/ha]]-CertifiedCrop[[#This Row],[Rendement/ha
de l’année précédente]])/CertifiedCrop[[#This Row],[Rendement/ha
de l’année précédente]]</f>
        <v>9.2222222222222039E-2</v>
      </c>
    </row>
    <row r="10" spans="1:24" x14ac:dyDescent="0.25">
      <c r="A10" s="172" t="s">
        <v>705</v>
      </c>
      <c r="B10" s="172" t="s">
        <v>3341</v>
      </c>
      <c r="C10" s="172" t="s">
        <v>667</v>
      </c>
      <c r="D10" s="173">
        <v>1.73</v>
      </c>
      <c r="E10" s="174">
        <v>950</v>
      </c>
      <c r="F10" s="174">
        <v>1000</v>
      </c>
      <c r="G10" s="174">
        <v>0</v>
      </c>
      <c r="H10" s="174">
        <v>0</v>
      </c>
      <c r="I10" s="174">
        <v>0</v>
      </c>
      <c r="J10" s="134" t="b">
        <f>IF(ISBLANK(CertifiedCrop[[#This Row],[1. Identifiant interne d’exploitation agricole*]]),"",IF(ISERROR(MATCH(CertifiedCrop[[#This Row],[1. Identifiant interne d’exploitation agricole*]],GroupMember[1. Identifiant interne d’exploitation agricole*],0)),FALSE,TRUE))</f>
        <v>1</v>
      </c>
      <c r="K10" s="134" t="b">
        <f t="array" ref="K10">IF(ISBLANK(CertifiedCrop[[#This Row],[2. Produit agricole certifié*]]),"",IF(ISERROR(MATCH(1,(#REF!=CertifiedCrop[[#This Row],[2. Produit agricole certifié*]])*(#REF!=CertifiedCrop[[#This Row],[3. Variété**]]),0)),FALSE,TRUE))</f>
        <v>0</v>
      </c>
      <c r="L10" s="23" t="str">
        <f t="shared" si="1"/>
        <v/>
      </c>
      <c r="M10" s="63" t="str">
        <f t="shared" si="2"/>
        <v/>
      </c>
      <c r="N10" s="63" t="str">
        <f t="shared" si="3"/>
        <v/>
      </c>
      <c r="O10" s="64">
        <f t="shared" si="4"/>
        <v>549.13294797687865</v>
      </c>
      <c r="P10" s="64">
        <f t="shared" si="5"/>
        <v>578.03468208092488</v>
      </c>
      <c r="Q10" s="11" t="str">
        <f>IFERROR((VLOOKUP(A10,GM_Table,8,FALSE)-SUMIFS(D:D,A:A,A10,B:B,B10,C:C,C10)),"")</f>
        <v/>
      </c>
      <c r="R10" s="11" t="str">
        <f>IFERROR(CONCATENATE(VLOOKUP(A10,GM_Table,12,FALSE)," ",(VLOOKUP(A10,GM_Table,13,FALSE))),"")</f>
        <v/>
      </c>
      <c r="S10" s="178">
        <f>(CertifiedCrop[[#This Row],[Rendement 
estimé/ha]]-CertifiedCrop[[#This Row],[Rendement/ha
de l’année précédente]])/CertifiedCrop[[#This Row],[Rendement/ha
de l’année précédente]]</f>
        <v>-4.9999999999999968E-2</v>
      </c>
    </row>
    <row r="11" spans="1:24" x14ac:dyDescent="0.25">
      <c r="A11" s="172" t="s">
        <v>708</v>
      </c>
      <c r="B11" s="172" t="s">
        <v>3341</v>
      </c>
      <c r="C11" s="172" t="s">
        <v>667</v>
      </c>
      <c r="D11" s="173">
        <v>1.75</v>
      </c>
      <c r="E11" s="174">
        <v>1039</v>
      </c>
      <c r="F11" s="174">
        <v>989</v>
      </c>
      <c r="G11" s="174">
        <v>0</v>
      </c>
      <c r="H11" s="174">
        <v>0</v>
      </c>
      <c r="I11" s="174">
        <v>0</v>
      </c>
      <c r="J11" s="134" t="b">
        <f>IF(ISBLANK(CertifiedCrop[[#This Row],[1. Identifiant interne d’exploitation agricole*]]),"",IF(ISERROR(MATCH(CertifiedCrop[[#This Row],[1. Identifiant interne d’exploitation agricole*]],GroupMember[1. Identifiant interne d’exploitation agricole*],0)),FALSE,TRUE))</f>
        <v>1</v>
      </c>
      <c r="K11" s="134" t="b">
        <f t="array" ref="K11">IF(ISBLANK(CertifiedCrop[[#This Row],[2. Produit agricole certifié*]]),"",IF(ISERROR(MATCH(1,(#REF!=CertifiedCrop[[#This Row],[2. Produit agricole certifié*]])*(#REF!=CertifiedCrop[[#This Row],[3. Variété**]]),0)),FALSE,TRUE))</f>
        <v>0</v>
      </c>
      <c r="L11" s="23" t="str">
        <f t="shared" si="1"/>
        <v/>
      </c>
      <c r="M11" s="63" t="str">
        <f t="shared" si="2"/>
        <v/>
      </c>
      <c r="N11" s="63" t="str">
        <f t="shared" si="3"/>
        <v/>
      </c>
      <c r="O11" s="64">
        <f t="shared" si="4"/>
        <v>593.71428571428567</v>
      </c>
      <c r="P11" s="64">
        <f t="shared" si="5"/>
        <v>565.14285714285711</v>
      </c>
      <c r="Q11" s="11" t="str">
        <f>IFERROR((VLOOKUP(A11,GM_Table,8,FALSE)-SUMIFS(D:D,A:A,A11,B:B,B11,C:C,C11)),"")</f>
        <v/>
      </c>
      <c r="R11" s="11" t="str">
        <f>IFERROR(CONCATENATE(VLOOKUP(A11,GM_Table,12,FALSE)," ",(VLOOKUP(A11,GM_Table,13,FALSE))),"")</f>
        <v/>
      </c>
      <c r="S11" s="178">
        <f>(CertifiedCrop[[#This Row],[Rendement 
estimé/ha]]-CertifiedCrop[[#This Row],[Rendement/ha
de l’année précédente]])/CertifiedCrop[[#This Row],[Rendement/ha
de l’année précédente]]</f>
        <v>5.055611729019209E-2</v>
      </c>
    </row>
    <row r="12" spans="1:24" x14ac:dyDescent="0.25">
      <c r="A12" s="172" t="s">
        <v>711</v>
      </c>
      <c r="B12" s="172" t="s">
        <v>3341</v>
      </c>
      <c r="C12" s="172" t="s">
        <v>667</v>
      </c>
      <c r="D12" s="173">
        <v>1.58</v>
      </c>
      <c r="E12" s="174">
        <v>918</v>
      </c>
      <c r="F12" s="174">
        <v>868</v>
      </c>
      <c r="G12" s="174">
        <v>0</v>
      </c>
      <c r="H12" s="174">
        <v>0</v>
      </c>
      <c r="I12" s="174">
        <v>0</v>
      </c>
      <c r="J12" s="134" t="b">
        <f>IF(ISBLANK(CertifiedCrop[[#This Row],[1. Identifiant interne d’exploitation agricole*]]),"",IF(ISERROR(MATCH(CertifiedCrop[[#This Row],[1. Identifiant interne d’exploitation agricole*]],GroupMember[1. Identifiant interne d’exploitation agricole*],0)),FALSE,TRUE))</f>
        <v>1</v>
      </c>
      <c r="K12" s="134" t="b">
        <f t="array" ref="K12">IF(ISBLANK(CertifiedCrop[[#This Row],[2. Produit agricole certifié*]]),"",IF(ISERROR(MATCH(1,(#REF!=CertifiedCrop[[#This Row],[2. Produit agricole certifié*]])*(#REF!=CertifiedCrop[[#This Row],[3. Variété**]]),0)),FALSE,TRUE))</f>
        <v>0</v>
      </c>
      <c r="L12" s="23" t="str">
        <f t="shared" si="1"/>
        <v/>
      </c>
      <c r="M12" s="63" t="str">
        <f t="shared" si="2"/>
        <v/>
      </c>
      <c r="N12" s="63" t="str">
        <f t="shared" si="3"/>
        <v/>
      </c>
      <c r="O12" s="64">
        <f t="shared" si="4"/>
        <v>581.01265822784808</v>
      </c>
      <c r="P12" s="64">
        <f t="shared" si="5"/>
        <v>549.36708860759495</v>
      </c>
      <c r="Q12" s="11" t="str">
        <f>IFERROR((VLOOKUP(A12,GM_Table,8,FALSE)-SUMIFS(D:D,A:A,A12,B:B,B12,C:C,C12)),"")</f>
        <v/>
      </c>
      <c r="R12" s="11" t="str">
        <f>IFERROR(CONCATENATE(VLOOKUP(A12,GM_Table,12,FALSE)," ",(VLOOKUP(A12,GM_Table,13,FALSE))),"")</f>
        <v/>
      </c>
      <c r="S12" s="178">
        <f>(CertifiedCrop[[#This Row],[Rendement 
estimé/ha]]-CertifiedCrop[[#This Row],[Rendement/ha
de l’année précédente]])/CertifiedCrop[[#This Row],[Rendement/ha
de l’année précédente]]</f>
        <v>5.7603686635944631E-2</v>
      </c>
    </row>
    <row r="13" spans="1:24" x14ac:dyDescent="0.25">
      <c r="A13" s="172" t="s">
        <v>716</v>
      </c>
      <c r="B13" s="172" t="s">
        <v>3341</v>
      </c>
      <c r="C13" s="172" t="s">
        <v>667</v>
      </c>
      <c r="D13" s="173">
        <v>1.99</v>
      </c>
      <c r="E13" s="174">
        <v>1164</v>
      </c>
      <c r="F13" s="174">
        <v>1114</v>
      </c>
      <c r="G13" s="174">
        <v>0</v>
      </c>
      <c r="H13" s="174">
        <v>0</v>
      </c>
      <c r="I13" s="174">
        <v>0</v>
      </c>
      <c r="J13" s="134" t="b">
        <f>IF(ISBLANK(CertifiedCrop[[#This Row],[1. Identifiant interne d’exploitation agricole*]]),"",IF(ISERROR(MATCH(CertifiedCrop[[#This Row],[1. Identifiant interne d’exploitation agricole*]],GroupMember[1. Identifiant interne d’exploitation agricole*],0)),FALSE,TRUE))</f>
        <v>1</v>
      </c>
      <c r="K13" s="134" t="b">
        <f t="array" ref="K13">IF(ISBLANK(CertifiedCrop[[#This Row],[2. Produit agricole certifié*]]),"",IF(ISERROR(MATCH(1,(#REF!=CertifiedCrop[[#This Row],[2. Produit agricole certifié*]])*(#REF!=CertifiedCrop[[#This Row],[3. Variété**]]),0)),FALSE,TRUE))</f>
        <v>0</v>
      </c>
      <c r="L13" s="23" t="str">
        <f t="shared" si="1"/>
        <v/>
      </c>
      <c r="M13" s="63" t="str">
        <f t="shared" si="2"/>
        <v/>
      </c>
      <c r="N13" s="63" t="str">
        <f t="shared" si="3"/>
        <v/>
      </c>
      <c r="O13" s="64">
        <f t="shared" si="4"/>
        <v>584.9246231155779</v>
      </c>
      <c r="P13" s="64">
        <f t="shared" si="5"/>
        <v>559.7989949748744</v>
      </c>
      <c r="Q13" s="11" t="str">
        <f>IFERROR((VLOOKUP(A13,GM_Table,8,FALSE)-SUMIFS(D:D,A:A,A13,B:B,B13,C:C,C13)),"")</f>
        <v/>
      </c>
      <c r="R13" s="11" t="str">
        <f>IFERROR(CONCATENATE(VLOOKUP(A13,GM_Table,12,FALSE)," ",(VLOOKUP(A13,GM_Table,13,FALSE))),"")</f>
        <v/>
      </c>
      <c r="S13" s="178">
        <f>(CertifiedCrop[[#This Row],[Rendement 
estimé/ha]]-CertifiedCrop[[#This Row],[Rendement/ha
de l’année précédente]])/CertifiedCrop[[#This Row],[Rendement/ha
de l’année précédente]]</f>
        <v>4.4883303411131018E-2</v>
      </c>
    </row>
    <row r="14" spans="1:24" x14ac:dyDescent="0.25">
      <c r="A14" s="172" t="s">
        <v>720</v>
      </c>
      <c r="B14" s="172" t="s">
        <v>3341</v>
      </c>
      <c r="C14" s="172" t="s">
        <v>667</v>
      </c>
      <c r="D14" s="173">
        <v>1.18</v>
      </c>
      <c r="E14" s="174">
        <v>701</v>
      </c>
      <c r="F14" s="174">
        <v>651</v>
      </c>
      <c r="G14" s="174">
        <v>0</v>
      </c>
      <c r="H14" s="174">
        <v>0</v>
      </c>
      <c r="I14" s="174">
        <v>0</v>
      </c>
      <c r="J14" s="134" t="b">
        <f>IF(ISBLANK(CertifiedCrop[[#This Row],[1. Identifiant interne d’exploitation agricole*]]),"",IF(ISERROR(MATCH(CertifiedCrop[[#This Row],[1. Identifiant interne d’exploitation agricole*]],GroupMember[1. Identifiant interne d’exploitation agricole*],0)),FALSE,TRUE))</f>
        <v>1</v>
      </c>
      <c r="K14" s="134" t="b">
        <f t="array" ref="K14">IF(ISBLANK(CertifiedCrop[[#This Row],[2. Produit agricole certifié*]]),"",IF(ISERROR(MATCH(1,(#REF!=CertifiedCrop[[#This Row],[2. Produit agricole certifié*]])*(#REF!=CertifiedCrop[[#This Row],[3. Variété**]]),0)),FALSE,TRUE))</f>
        <v>0</v>
      </c>
      <c r="L14" s="23" t="str">
        <f t="shared" si="1"/>
        <v/>
      </c>
      <c r="M14" s="63" t="str">
        <f t="shared" si="2"/>
        <v/>
      </c>
      <c r="N14" s="63" t="str">
        <f t="shared" si="3"/>
        <v/>
      </c>
      <c r="O14" s="64">
        <f t="shared" si="4"/>
        <v>594.06779661016947</v>
      </c>
      <c r="P14" s="64">
        <f t="shared" si="5"/>
        <v>551.69491525423734</v>
      </c>
      <c r="Q14" s="11" t="str">
        <f>IFERROR((VLOOKUP(A14,GM_Table,8,FALSE)-SUMIFS(D:D,A:A,A14,B:B,B14,C:C,C14)),"")</f>
        <v/>
      </c>
      <c r="R14" s="11" t="str">
        <f>IFERROR(CONCATENATE(VLOOKUP(A14,GM_Table,12,FALSE)," ",(VLOOKUP(A14,GM_Table,13,FALSE))),"")</f>
        <v/>
      </c>
      <c r="S14" s="178">
        <f>(CertifiedCrop[[#This Row],[Rendement 
estimé/ha]]-CertifiedCrop[[#This Row],[Rendement/ha
de l’année précédente]])/CertifiedCrop[[#This Row],[Rendement/ha
de l’année précédente]]</f>
        <v>7.6804915514592773E-2</v>
      </c>
    </row>
    <row r="15" spans="1:24" x14ac:dyDescent="0.25">
      <c r="A15" s="172" t="s">
        <v>722</v>
      </c>
      <c r="B15" s="172" t="s">
        <v>3341</v>
      </c>
      <c r="C15" s="172" t="s">
        <v>667</v>
      </c>
      <c r="D15" s="173">
        <v>1.78</v>
      </c>
      <c r="E15" s="174">
        <v>1065</v>
      </c>
      <c r="F15" s="174">
        <v>1015</v>
      </c>
      <c r="G15" s="174">
        <v>0</v>
      </c>
      <c r="H15" s="174">
        <v>0</v>
      </c>
      <c r="I15" s="174">
        <v>0</v>
      </c>
      <c r="J15" s="134" t="b">
        <f>IF(ISBLANK(CertifiedCrop[[#This Row],[1. Identifiant interne d’exploitation agricole*]]),"",IF(ISERROR(MATCH(CertifiedCrop[[#This Row],[1. Identifiant interne d’exploitation agricole*]],GroupMember[1. Identifiant interne d’exploitation agricole*],0)),FALSE,TRUE))</f>
        <v>1</v>
      </c>
      <c r="K15" s="134" t="b">
        <f t="array" ref="K15">IF(ISBLANK(CertifiedCrop[[#This Row],[2. Produit agricole certifié*]]),"",IF(ISERROR(MATCH(1,(#REF!=CertifiedCrop[[#This Row],[2. Produit agricole certifié*]])*(#REF!=CertifiedCrop[[#This Row],[3. Variété**]]),0)),FALSE,TRUE))</f>
        <v>0</v>
      </c>
      <c r="L15" s="23" t="str">
        <f t="shared" si="1"/>
        <v/>
      </c>
      <c r="M15" s="63" t="str">
        <f t="shared" si="2"/>
        <v/>
      </c>
      <c r="N15" s="63" t="str">
        <f t="shared" si="3"/>
        <v/>
      </c>
      <c r="O15" s="64">
        <f t="shared" si="4"/>
        <v>598.31460674157302</v>
      </c>
      <c r="P15" s="64">
        <f t="shared" si="5"/>
        <v>570.22471910112358</v>
      </c>
      <c r="Q15" s="11" t="str">
        <f>IFERROR((VLOOKUP(A15,GM_Table,8,FALSE)-SUMIFS(D:D,A:A,A15,B:B,B15,C:C,C15)),"")</f>
        <v/>
      </c>
      <c r="R15" s="11" t="str">
        <f>IFERROR(CONCATENATE(VLOOKUP(A15,GM_Table,12,FALSE)," ",(VLOOKUP(A15,GM_Table,13,FALSE))),"")</f>
        <v/>
      </c>
      <c r="S15" s="178">
        <f>(CertifiedCrop[[#This Row],[Rendement 
estimé/ha]]-CertifiedCrop[[#This Row],[Rendement/ha
de l’année précédente]])/CertifiedCrop[[#This Row],[Rendement/ha
de l’année précédente]]</f>
        <v>4.926108374384236E-2</v>
      </c>
    </row>
    <row r="16" spans="1:24" x14ac:dyDescent="0.25">
      <c r="A16" s="172" t="s">
        <v>725</v>
      </c>
      <c r="B16" s="172" t="s">
        <v>3341</v>
      </c>
      <c r="C16" s="172" t="s">
        <v>667</v>
      </c>
      <c r="D16" s="173">
        <v>5.73</v>
      </c>
      <c r="E16" s="174">
        <v>3402</v>
      </c>
      <c r="F16" s="174">
        <v>3352</v>
      </c>
      <c r="G16" s="174">
        <v>0</v>
      </c>
      <c r="H16" s="174">
        <v>0</v>
      </c>
      <c r="I16" s="174">
        <v>0</v>
      </c>
      <c r="J16" s="134" t="b">
        <f>IF(ISBLANK(CertifiedCrop[[#This Row],[1. Identifiant interne d’exploitation agricole*]]),"",IF(ISERROR(MATCH(CertifiedCrop[[#This Row],[1. Identifiant interne d’exploitation agricole*]],GroupMember[1. Identifiant interne d’exploitation agricole*],0)),FALSE,TRUE))</f>
        <v>1</v>
      </c>
      <c r="K16" s="134" t="b">
        <f t="array" ref="K16">IF(ISBLANK(CertifiedCrop[[#This Row],[2. Produit agricole certifié*]]),"",IF(ISERROR(MATCH(1,(#REF!=CertifiedCrop[[#This Row],[2. Produit agricole certifié*]])*(#REF!=CertifiedCrop[[#This Row],[3. Variété**]]),0)),FALSE,TRUE))</f>
        <v>0</v>
      </c>
      <c r="L16" s="23" t="str">
        <f t="shared" si="1"/>
        <v/>
      </c>
      <c r="M16" s="63" t="str">
        <f t="shared" si="2"/>
        <v/>
      </c>
      <c r="N16" s="63" t="str">
        <f t="shared" si="3"/>
        <v/>
      </c>
      <c r="O16" s="64">
        <f t="shared" si="4"/>
        <v>593.71727748691092</v>
      </c>
      <c r="P16" s="64">
        <f t="shared" si="5"/>
        <v>584.99127399650956</v>
      </c>
      <c r="Q16" s="11" t="str">
        <f>IFERROR((VLOOKUP(A16,GM_Table,8,FALSE)-SUMIFS(D:D,A:A,A16,B:B,B16,C:C,C16)),"")</f>
        <v/>
      </c>
      <c r="R16" s="11" t="str">
        <f>IFERROR(CONCATENATE(VLOOKUP(A16,GM_Table,12,FALSE)," ",(VLOOKUP(A16,GM_Table,13,FALSE))),"")</f>
        <v/>
      </c>
      <c r="S16" s="178">
        <f>(CertifiedCrop[[#This Row],[Rendement 
estimé/ha]]-CertifiedCrop[[#This Row],[Rendement/ha
de l’année précédente]])/CertifiedCrop[[#This Row],[Rendement/ha
de l’année précédente]]</f>
        <v>1.4916467780429522E-2</v>
      </c>
    </row>
    <row r="17" spans="1:19" x14ac:dyDescent="0.25">
      <c r="A17" s="172" t="s">
        <v>729</v>
      </c>
      <c r="B17" s="172" t="s">
        <v>3341</v>
      </c>
      <c r="C17" s="172" t="s">
        <v>667</v>
      </c>
      <c r="D17" s="173">
        <v>2</v>
      </c>
      <c r="E17" s="174">
        <v>1187</v>
      </c>
      <c r="F17" s="174">
        <v>1137</v>
      </c>
      <c r="G17" s="174">
        <v>0</v>
      </c>
      <c r="H17" s="174">
        <v>0</v>
      </c>
      <c r="I17" s="174">
        <v>0</v>
      </c>
      <c r="J17" s="134" t="b">
        <f>IF(ISBLANK(CertifiedCrop[[#This Row],[1. Identifiant interne d’exploitation agricole*]]),"",IF(ISERROR(MATCH(CertifiedCrop[[#This Row],[1. Identifiant interne d’exploitation agricole*]],GroupMember[1. Identifiant interne d’exploitation agricole*],0)),FALSE,TRUE))</f>
        <v>1</v>
      </c>
      <c r="K17" s="134" t="b">
        <f t="array" ref="K17">IF(ISBLANK(CertifiedCrop[[#This Row],[2. Produit agricole certifié*]]),"",IF(ISERROR(MATCH(1,(#REF!=CertifiedCrop[[#This Row],[2. Produit agricole certifié*]])*(#REF!=CertifiedCrop[[#This Row],[3. Variété**]]),0)),FALSE,TRUE))</f>
        <v>0</v>
      </c>
      <c r="L17" s="23" t="str">
        <f t="shared" si="1"/>
        <v/>
      </c>
      <c r="M17" s="63" t="str">
        <f t="shared" si="2"/>
        <v/>
      </c>
      <c r="N17" s="63" t="str">
        <f t="shared" si="3"/>
        <v/>
      </c>
      <c r="O17" s="64">
        <f t="shared" si="4"/>
        <v>593.5</v>
      </c>
      <c r="P17" s="64">
        <f t="shared" si="5"/>
        <v>568.5</v>
      </c>
      <c r="Q17" s="11" t="str">
        <f>IFERROR((VLOOKUP(A17,GM_Table,8,FALSE)-SUMIFS(D:D,A:A,A17,B:B,B17,C:C,C17)),"")</f>
        <v/>
      </c>
      <c r="R17" s="11" t="str">
        <f>IFERROR(CONCATENATE(VLOOKUP(A17,GM_Table,12,FALSE)," ",(VLOOKUP(A17,GM_Table,13,FALSE))),"")</f>
        <v/>
      </c>
      <c r="S17" s="178">
        <f>(CertifiedCrop[[#This Row],[Rendement 
estimé/ha]]-CertifiedCrop[[#This Row],[Rendement/ha
de l’année précédente]])/CertifiedCrop[[#This Row],[Rendement/ha
de l’année précédente]]</f>
        <v>4.3975373790677223E-2</v>
      </c>
    </row>
    <row r="18" spans="1:19" x14ac:dyDescent="0.25">
      <c r="A18" s="172" t="s">
        <v>733</v>
      </c>
      <c r="B18" s="172" t="s">
        <v>3341</v>
      </c>
      <c r="C18" s="172" t="s">
        <v>667</v>
      </c>
      <c r="D18" s="173">
        <v>1.0129999999999999</v>
      </c>
      <c r="E18" s="174">
        <v>597</v>
      </c>
      <c r="F18" s="174">
        <v>547</v>
      </c>
      <c r="G18" s="174">
        <v>0</v>
      </c>
      <c r="H18" s="174">
        <v>0</v>
      </c>
      <c r="I18" s="174">
        <v>0</v>
      </c>
      <c r="J18" s="134" t="b">
        <f>IF(ISBLANK(CertifiedCrop[[#This Row],[1. Identifiant interne d’exploitation agricole*]]),"",IF(ISERROR(MATCH(CertifiedCrop[[#This Row],[1. Identifiant interne d’exploitation agricole*]],GroupMember[1. Identifiant interne d’exploitation agricole*],0)),FALSE,TRUE))</f>
        <v>1</v>
      </c>
      <c r="K18" s="134" t="b">
        <f t="array" ref="K18">IF(ISBLANK(CertifiedCrop[[#This Row],[2. Produit agricole certifié*]]),"",IF(ISERROR(MATCH(1,(#REF!=CertifiedCrop[[#This Row],[2. Produit agricole certifié*]])*(#REF!=CertifiedCrop[[#This Row],[3. Variété**]]),0)),FALSE,TRUE))</f>
        <v>0</v>
      </c>
      <c r="L18" s="23" t="str">
        <f t="shared" si="1"/>
        <v/>
      </c>
      <c r="M18" s="63" t="str">
        <f t="shared" si="2"/>
        <v/>
      </c>
      <c r="N18" s="63" t="str">
        <f t="shared" si="3"/>
        <v/>
      </c>
      <c r="O18" s="64">
        <f t="shared" si="4"/>
        <v>589.33859822309978</v>
      </c>
      <c r="P18" s="64">
        <f t="shared" si="5"/>
        <v>539.98025666337617</v>
      </c>
      <c r="Q18" s="11" t="str">
        <f>IFERROR((VLOOKUP(A18,GM_Table,8,FALSE)-SUMIFS(D:D,A:A,A18,B:B,B18,C:C,C18)),"")</f>
        <v/>
      </c>
      <c r="R18" s="11" t="str">
        <f>IFERROR(CONCATENATE(VLOOKUP(A18,GM_Table,12,FALSE)," ",(VLOOKUP(A18,GM_Table,13,FALSE))),"")</f>
        <v/>
      </c>
      <c r="S18" s="178">
        <f>(CertifiedCrop[[#This Row],[Rendement 
estimé/ha]]-CertifiedCrop[[#This Row],[Rendement/ha
de l’année précédente]])/CertifiedCrop[[#This Row],[Rendement/ha
de l’année précédente]]</f>
        <v>9.1407678244972604E-2</v>
      </c>
    </row>
    <row r="19" spans="1:19" x14ac:dyDescent="0.25">
      <c r="A19" s="172" t="s">
        <v>736</v>
      </c>
      <c r="B19" s="172" t="s">
        <v>3341</v>
      </c>
      <c r="C19" s="172" t="s">
        <v>667</v>
      </c>
      <c r="D19" s="173">
        <v>1.42</v>
      </c>
      <c r="E19" s="174">
        <v>843</v>
      </c>
      <c r="F19" s="174">
        <v>793</v>
      </c>
      <c r="G19" s="174">
        <v>0</v>
      </c>
      <c r="H19" s="174">
        <v>0</v>
      </c>
      <c r="I19" s="174">
        <v>0</v>
      </c>
      <c r="J19" s="134" t="b">
        <f>IF(ISBLANK(CertifiedCrop[[#This Row],[1. Identifiant interne d’exploitation agricole*]]),"",IF(ISERROR(MATCH(CertifiedCrop[[#This Row],[1. Identifiant interne d’exploitation agricole*]],GroupMember[1. Identifiant interne d’exploitation agricole*],0)),FALSE,TRUE))</f>
        <v>1</v>
      </c>
      <c r="K19" s="134" t="b">
        <f t="array" ref="K19">IF(ISBLANK(CertifiedCrop[[#This Row],[2. Produit agricole certifié*]]),"",IF(ISERROR(MATCH(1,(#REF!=CertifiedCrop[[#This Row],[2. Produit agricole certifié*]])*(#REF!=CertifiedCrop[[#This Row],[3. Variété**]]),0)),FALSE,TRUE))</f>
        <v>0</v>
      </c>
      <c r="L19" s="23" t="str">
        <f t="shared" si="1"/>
        <v/>
      </c>
      <c r="M19" s="63" t="str">
        <f t="shared" si="2"/>
        <v/>
      </c>
      <c r="N19" s="63" t="str">
        <f t="shared" si="3"/>
        <v/>
      </c>
      <c r="O19" s="64">
        <f t="shared" si="4"/>
        <v>593.66197183098598</v>
      </c>
      <c r="P19" s="64">
        <f t="shared" si="5"/>
        <v>558.45070422535218</v>
      </c>
      <c r="Q19" s="11" t="str">
        <f>IFERROR((VLOOKUP(A19,GM_Table,8,FALSE)-SUMIFS(D:D,A:A,A19,B:B,B19,C:C,C19)),"")</f>
        <v/>
      </c>
      <c r="R19" s="11" t="str">
        <f>IFERROR(CONCATENATE(VLOOKUP(A19,GM_Table,12,FALSE)," ",(VLOOKUP(A19,GM_Table,13,FALSE))),"")</f>
        <v/>
      </c>
      <c r="S19" s="178">
        <f>(CertifiedCrop[[#This Row],[Rendement 
estimé/ha]]-CertifiedCrop[[#This Row],[Rendement/ha
de l’année précédente]])/CertifiedCrop[[#This Row],[Rendement/ha
de l’année précédente]]</f>
        <v>6.3051702395964665E-2</v>
      </c>
    </row>
    <row r="20" spans="1:19" x14ac:dyDescent="0.25">
      <c r="A20" s="172" t="s">
        <v>739</v>
      </c>
      <c r="B20" s="172" t="s">
        <v>3341</v>
      </c>
      <c r="C20" s="172" t="s">
        <v>667</v>
      </c>
      <c r="D20" s="173">
        <v>1.28</v>
      </c>
      <c r="E20" s="174">
        <v>765</v>
      </c>
      <c r="F20" s="174">
        <v>715</v>
      </c>
      <c r="G20" s="174">
        <v>0</v>
      </c>
      <c r="H20" s="174">
        <v>0</v>
      </c>
      <c r="I20" s="174">
        <v>0</v>
      </c>
      <c r="J20" s="134" t="b">
        <f>IF(ISBLANK(CertifiedCrop[[#This Row],[1. Identifiant interne d’exploitation agricole*]]),"",IF(ISERROR(MATCH(CertifiedCrop[[#This Row],[1. Identifiant interne d’exploitation agricole*]],GroupMember[1. Identifiant interne d’exploitation agricole*],0)),FALSE,TRUE))</f>
        <v>1</v>
      </c>
      <c r="K20" s="134" t="b">
        <f t="array" ref="K20">IF(ISBLANK(CertifiedCrop[[#This Row],[2. Produit agricole certifié*]]),"",IF(ISERROR(MATCH(1,(#REF!=CertifiedCrop[[#This Row],[2. Produit agricole certifié*]])*(#REF!=CertifiedCrop[[#This Row],[3. Variété**]]),0)),FALSE,TRUE))</f>
        <v>0</v>
      </c>
      <c r="L20" s="23" t="str">
        <f t="shared" si="1"/>
        <v/>
      </c>
      <c r="M20" s="63" t="str">
        <f t="shared" si="2"/>
        <v/>
      </c>
      <c r="N20" s="63" t="str">
        <f t="shared" si="3"/>
        <v/>
      </c>
      <c r="O20" s="64">
        <f t="shared" si="4"/>
        <v>597.65625</v>
      </c>
      <c r="P20" s="64">
        <f t="shared" si="5"/>
        <v>558.59375</v>
      </c>
      <c r="Q20" s="11" t="str">
        <f>IFERROR((VLOOKUP(A20,GM_Table,8,FALSE)-SUMIFS(D:D,A:A,A20,B:B,B20,C:C,C20)),"")</f>
        <v/>
      </c>
      <c r="R20" s="11" t="str">
        <f>IFERROR(CONCATENATE(VLOOKUP(A20,GM_Table,12,FALSE)," ",(VLOOKUP(A20,GM_Table,13,FALSE))),"")</f>
        <v/>
      </c>
      <c r="S20" s="178">
        <f>(CertifiedCrop[[#This Row],[Rendement 
estimé/ha]]-CertifiedCrop[[#This Row],[Rendement/ha
de l’année précédente]])/CertifiedCrop[[#This Row],[Rendement/ha
de l’année précédente]]</f>
        <v>6.9930069930069935E-2</v>
      </c>
    </row>
    <row r="21" spans="1:19" x14ac:dyDescent="0.25">
      <c r="A21" s="172" t="s">
        <v>742</v>
      </c>
      <c r="B21" s="172" t="s">
        <v>3341</v>
      </c>
      <c r="C21" s="172" t="s">
        <v>667</v>
      </c>
      <c r="D21" s="173">
        <v>3.0470000000000002</v>
      </c>
      <c r="E21" s="174">
        <v>1809</v>
      </c>
      <c r="F21" s="174">
        <v>1759</v>
      </c>
      <c r="G21" s="174">
        <v>0</v>
      </c>
      <c r="H21" s="174">
        <v>0</v>
      </c>
      <c r="I21" s="174">
        <v>0</v>
      </c>
      <c r="J21" s="134" t="b">
        <f>IF(ISBLANK(CertifiedCrop[[#This Row],[1. Identifiant interne d’exploitation agricole*]]),"",IF(ISERROR(MATCH(CertifiedCrop[[#This Row],[1. Identifiant interne d’exploitation agricole*]],GroupMember[1. Identifiant interne d’exploitation agricole*],0)),FALSE,TRUE))</f>
        <v>1</v>
      </c>
      <c r="K21" s="134" t="b">
        <f t="array" ref="K21">IF(ISBLANK(CertifiedCrop[[#This Row],[2. Produit agricole certifié*]]),"",IF(ISERROR(MATCH(1,(#REF!=CertifiedCrop[[#This Row],[2. Produit agricole certifié*]])*(#REF!=CertifiedCrop[[#This Row],[3. Variété**]]),0)),FALSE,TRUE))</f>
        <v>0</v>
      </c>
      <c r="L21" s="23" t="str">
        <f t="shared" si="1"/>
        <v/>
      </c>
      <c r="M21" s="63" t="str">
        <f t="shared" si="2"/>
        <v/>
      </c>
      <c r="N21" s="63" t="str">
        <f t="shared" si="3"/>
        <v/>
      </c>
      <c r="O21" s="64">
        <f t="shared" si="4"/>
        <v>593.69872005251068</v>
      </c>
      <c r="P21" s="64">
        <f t="shared" si="5"/>
        <v>577.28913685592386</v>
      </c>
      <c r="Q21" s="11" t="str">
        <f>IFERROR((VLOOKUP(A21,GM_Table,8,FALSE)-SUMIFS(D:D,A:A,A21,B:B,B21,C:C,C21)),"")</f>
        <v/>
      </c>
      <c r="R21" s="11" t="str">
        <f>IFERROR(CONCATENATE(VLOOKUP(A21,GM_Table,12,FALSE)," ",(VLOOKUP(A21,GM_Table,13,FALSE))),"")</f>
        <v/>
      </c>
      <c r="S21" s="178">
        <f>(CertifiedCrop[[#This Row],[Rendement 
estimé/ha]]-CertifiedCrop[[#This Row],[Rendement/ha
de l’année précédente]])/CertifiedCrop[[#This Row],[Rendement/ha
de l’année précédente]]</f>
        <v>2.8425241614553752E-2</v>
      </c>
    </row>
    <row r="22" spans="1:19" x14ac:dyDescent="0.25">
      <c r="A22" s="172" t="s">
        <v>745</v>
      </c>
      <c r="B22" s="172" t="s">
        <v>3341</v>
      </c>
      <c r="C22" s="172" t="s">
        <v>667</v>
      </c>
      <c r="D22" s="173">
        <v>1.57</v>
      </c>
      <c r="E22" s="174">
        <v>939</v>
      </c>
      <c r="F22" s="174">
        <v>889</v>
      </c>
      <c r="G22" s="174">
        <v>0</v>
      </c>
      <c r="H22" s="174">
        <v>0</v>
      </c>
      <c r="I22" s="174">
        <v>0</v>
      </c>
      <c r="J22" s="134" t="b">
        <f>IF(ISBLANK(CertifiedCrop[[#This Row],[1. Identifiant interne d’exploitation agricole*]]),"",IF(ISERROR(MATCH(CertifiedCrop[[#This Row],[1. Identifiant interne d’exploitation agricole*]],GroupMember[1. Identifiant interne d’exploitation agricole*],0)),FALSE,TRUE))</f>
        <v>1</v>
      </c>
      <c r="K22" s="134" t="b">
        <f t="array" ref="K22">IF(ISBLANK(CertifiedCrop[[#This Row],[2. Produit agricole certifié*]]),"",IF(ISERROR(MATCH(1,(#REF!=CertifiedCrop[[#This Row],[2. Produit agricole certifié*]])*(#REF!=CertifiedCrop[[#This Row],[3. Variété**]]),0)),FALSE,TRUE))</f>
        <v>0</v>
      </c>
      <c r="L22" s="23" t="str">
        <f t="shared" si="1"/>
        <v/>
      </c>
      <c r="M22" s="63" t="str">
        <f t="shared" si="2"/>
        <v/>
      </c>
      <c r="N22" s="63" t="str">
        <f t="shared" si="3"/>
        <v/>
      </c>
      <c r="O22" s="64">
        <f t="shared" si="4"/>
        <v>598.08917197452229</v>
      </c>
      <c r="P22" s="64">
        <f t="shared" si="5"/>
        <v>566.24203821656045</v>
      </c>
      <c r="Q22" s="11" t="str">
        <f>IFERROR((VLOOKUP(A22,GM_Table,8,FALSE)-SUMIFS(D:D,A:A,A22,B:B,B22,C:C,C22)),"")</f>
        <v/>
      </c>
      <c r="R22" s="11" t="str">
        <f>IFERROR(CONCATENATE(VLOOKUP(A22,GM_Table,12,FALSE)," ",(VLOOKUP(A22,GM_Table,13,FALSE))),"")</f>
        <v/>
      </c>
      <c r="S22" s="178">
        <f>(CertifiedCrop[[#This Row],[Rendement 
estimé/ha]]-CertifiedCrop[[#This Row],[Rendement/ha
de l’année précédente]])/CertifiedCrop[[#This Row],[Rendement/ha
de l’année précédente]]</f>
        <v>5.6242969628796512E-2</v>
      </c>
    </row>
    <row r="23" spans="1:19" x14ac:dyDescent="0.25">
      <c r="A23" s="172" t="s">
        <v>748</v>
      </c>
      <c r="B23" s="172" t="s">
        <v>3341</v>
      </c>
      <c r="C23" s="172" t="s">
        <v>667</v>
      </c>
      <c r="D23" s="173">
        <v>2.12</v>
      </c>
      <c r="E23" s="174">
        <v>1250</v>
      </c>
      <c r="F23" s="174">
        <v>1200</v>
      </c>
      <c r="G23" s="174">
        <v>0</v>
      </c>
      <c r="H23" s="174">
        <v>0</v>
      </c>
      <c r="I23" s="174">
        <v>0</v>
      </c>
      <c r="J23" s="134" t="b">
        <f>IF(ISBLANK(CertifiedCrop[[#This Row],[1. Identifiant interne d’exploitation agricole*]]),"",IF(ISERROR(MATCH(CertifiedCrop[[#This Row],[1. Identifiant interne d’exploitation agricole*]],GroupMember[1. Identifiant interne d’exploitation agricole*],0)),FALSE,TRUE))</f>
        <v>1</v>
      </c>
      <c r="K23" s="134" t="b">
        <f t="array" ref="K23">IF(ISBLANK(CertifiedCrop[[#This Row],[2. Produit agricole certifié*]]),"",IF(ISERROR(MATCH(1,(#REF!=CertifiedCrop[[#This Row],[2. Produit agricole certifié*]])*(#REF!=CertifiedCrop[[#This Row],[3. Variété**]]),0)),FALSE,TRUE))</f>
        <v>0</v>
      </c>
      <c r="L23" s="23" t="str">
        <f t="shared" si="1"/>
        <v/>
      </c>
      <c r="M23" s="63" t="str">
        <f t="shared" si="2"/>
        <v/>
      </c>
      <c r="N23" s="63" t="str">
        <f t="shared" si="3"/>
        <v/>
      </c>
      <c r="O23" s="64">
        <f t="shared" si="4"/>
        <v>589.62264150943395</v>
      </c>
      <c r="P23" s="64">
        <f t="shared" si="5"/>
        <v>566.03773584905662</v>
      </c>
      <c r="Q23" s="11" t="str">
        <f>IFERROR((VLOOKUP(A23,GM_Table,8,FALSE)-SUMIFS(D:D,A:A,A23,B:B,B23,C:C,C23)),"")</f>
        <v/>
      </c>
      <c r="R23" s="11" t="str">
        <f>IFERROR(CONCATENATE(VLOOKUP(A23,GM_Table,12,FALSE)," ",(VLOOKUP(A23,GM_Table,13,FALSE))),"")</f>
        <v/>
      </c>
      <c r="S23" s="178">
        <f>(CertifiedCrop[[#This Row],[Rendement 
estimé/ha]]-CertifiedCrop[[#This Row],[Rendement/ha
de l’année précédente]])/CertifiedCrop[[#This Row],[Rendement/ha
de l’année précédente]]</f>
        <v>4.1666666666666616E-2</v>
      </c>
    </row>
    <row r="24" spans="1:19" x14ac:dyDescent="0.25">
      <c r="A24" s="172" t="s">
        <v>750</v>
      </c>
      <c r="B24" s="172" t="s">
        <v>3341</v>
      </c>
      <c r="C24" s="172" t="s">
        <v>667</v>
      </c>
      <c r="D24" s="173">
        <v>1.5</v>
      </c>
      <c r="E24" s="174">
        <v>877</v>
      </c>
      <c r="F24" s="174">
        <v>827</v>
      </c>
      <c r="G24" s="174">
        <v>0</v>
      </c>
      <c r="H24" s="174">
        <v>0</v>
      </c>
      <c r="I24" s="174">
        <v>0</v>
      </c>
      <c r="J24" s="134" t="b">
        <f>IF(ISBLANK(CertifiedCrop[[#This Row],[1. Identifiant interne d’exploitation agricole*]]),"",IF(ISERROR(MATCH(CertifiedCrop[[#This Row],[1. Identifiant interne d’exploitation agricole*]],GroupMember[1. Identifiant interne d’exploitation agricole*],0)),FALSE,TRUE))</f>
        <v>1</v>
      </c>
      <c r="K24" s="134" t="b">
        <f t="array" ref="K24">IF(ISBLANK(CertifiedCrop[[#This Row],[2. Produit agricole certifié*]]),"",IF(ISERROR(MATCH(1,(#REF!=CertifiedCrop[[#This Row],[2. Produit agricole certifié*]])*(#REF!=CertifiedCrop[[#This Row],[3. Variété**]]),0)),FALSE,TRUE))</f>
        <v>0</v>
      </c>
      <c r="L24" s="23" t="str">
        <f t="shared" si="1"/>
        <v/>
      </c>
      <c r="M24" s="63" t="str">
        <f t="shared" si="2"/>
        <v/>
      </c>
      <c r="N24" s="63" t="str">
        <f t="shared" si="3"/>
        <v/>
      </c>
      <c r="O24" s="64">
        <f t="shared" si="4"/>
        <v>584.66666666666663</v>
      </c>
      <c r="P24" s="64">
        <f t="shared" si="5"/>
        <v>551.33333333333337</v>
      </c>
      <c r="Q24" s="11" t="str">
        <f>IFERROR((VLOOKUP(A24,GM_Table,8,FALSE)-SUMIFS(D:D,A:A,A24,B:B,B24,C:C,C24)),"")</f>
        <v/>
      </c>
      <c r="R24" s="11" t="str">
        <f>IFERROR(CONCATENATE(VLOOKUP(A24,GM_Table,12,FALSE)," ",(VLOOKUP(A24,GM_Table,13,FALSE))),"")</f>
        <v/>
      </c>
      <c r="S24" s="178">
        <f>(CertifiedCrop[[#This Row],[Rendement 
estimé/ha]]-CertifiedCrop[[#This Row],[Rendement/ha
de l’année précédente]])/CertifiedCrop[[#This Row],[Rendement/ha
de l’année précédente]]</f>
        <v>6.0459492140265879E-2</v>
      </c>
    </row>
    <row r="25" spans="1:19" x14ac:dyDescent="0.25">
      <c r="A25" s="172" t="s">
        <v>752</v>
      </c>
      <c r="B25" s="172" t="s">
        <v>3341</v>
      </c>
      <c r="C25" s="172" t="s">
        <v>667</v>
      </c>
      <c r="D25" s="173">
        <v>1.29</v>
      </c>
      <c r="E25" s="174">
        <v>766</v>
      </c>
      <c r="F25" s="174">
        <v>716</v>
      </c>
      <c r="G25" s="174">
        <v>0</v>
      </c>
      <c r="H25" s="174">
        <v>0</v>
      </c>
      <c r="I25" s="174">
        <v>0</v>
      </c>
      <c r="J25" s="134" t="b">
        <f>IF(ISBLANK(CertifiedCrop[[#This Row],[1. Identifiant interne d’exploitation agricole*]]),"",IF(ISERROR(MATCH(CertifiedCrop[[#This Row],[1. Identifiant interne d’exploitation agricole*]],GroupMember[1. Identifiant interne d’exploitation agricole*],0)),FALSE,TRUE))</f>
        <v>1</v>
      </c>
      <c r="K25" s="134" t="b">
        <f t="array" ref="K25">IF(ISBLANK(CertifiedCrop[[#This Row],[2. Produit agricole certifié*]]),"",IF(ISERROR(MATCH(1,(#REF!=CertifiedCrop[[#This Row],[2. Produit agricole certifié*]])*(#REF!=CertifiedCrop[[#This Row],[3. Variété**]]),0)),FALSE,TRUE))</f>
        <v>0</v>
      </c>
      <c r="L25" s="23" t="str">
        <f t="shared" si="1"/>
        <v/>
      </c>
      <c r="M25" s="63" t="str">
        <f t="shared" si="2"/>
        <v/>
      </c>
      <c r="N25" s="63" t="str">
        <f t="shared" si="3"/>
        <v/>
      </c>
      <c r="O25" s="64">
        <f t="shared" si="4"/>
        <v>593.79844961240303</v>
      </c>
      <c r="P25" s="64">
        <f t="shared" si="5"/>
        <v>555.03875968992247</v>
      </c>
      <c r="Q25" s="11" t="str">
        <f>IFERROR((VLOOKUP(A25,GM_Table,8,FALSE)-SUMIFS(D:D,A:A,A25,B:B,B25,C:C,C25)),"")</f>
        <v/>
      </c>
      <c r="R25" s="11" t="str">
        <f>IFERROR(CONCATENATE(VLOOKUP(A25,GM_Table,12,FALSE)," ",(VLOOKUP(A25,GM_Table,13,FALSE))),"")</f>
        <v/>
      </c>
      <c r="S25" s="178">
        <f>(CertifiedCrop[[#This Row],[Rendement 
estimé/ha]]-CertifiedCrop[[#This Row],[Rendement/ha
de l’année précédente]])/CertifiedCrop[[#This Row],[Rendement/ha
de l’année précédente]]</f>
        <v>6.983240223463677E-2</v>
      </c>
    </row>
    <row r="26" spans="1:19" x14ac:dyDescent="0.25">
      <c r="A26" s="172" t="s">
        <v>755</v>
      </c>
      <c r="B26" s="172" t="s">
        <v>3341</v>
      </c>
      <c r="C26" s="172" t="s">
        <v>667</v>
      </c>
      <c r="D26" s="173">
        <v>1.5</v>
      </c>
      <c r="E26" s="174">
        <v>878</v>
      </c>
      <c r="F26" s="174">
        <v>828</v>
      </c>
      <c r="G26" s="174">
        <v>0</v>
      </c>
      <c r="H26" s="174">
        <v>0</v>
      </c>
      <c r="I26" s="174">
        <v>0</v>
      </c>
      <c r="J26" s="134" t="b">
        <f>IF(ISBLANK(CertifiedCrop[[#This Row],[1. Identifiant interne d’exploitation agricole*]]),"",IF(ISERROR(MATCH(CertifiedCrop[[#This Row],[1. Identifiant interne d’exploitation agricole*]],GroupMember[1. Identifiant interne d’exploitation agricole*],0)),FALSE,TRUE))</f>
        <v>1</v>
      </c>
      <c r="K26" s="134" t="b">
        <f t="array" ref="K26">IF(ISBLANK(CertifiedCrop[[#This Row],[2. Produit agricole certifié*]]),"",IF(ISERROR(MATCH(1,(#REF!=CertifiedCrop[[#This Row],[2. Produit agricole certifié*]])*(#REF!=CertifiedCrop[[#This Row],[3. Variété**]]),0)),FALSE,TRUE))</f>
        <v>0</v>
      </c>
      <c r="L26" s="23" t="str">
        <f t="shared" si="1"/>
        <v/>
      </c>
      <c r="M26" s="63" t="str">
        <f t="shared" si="2"/>
        <v/>
      </c>
      <c r="N26" s="63" t="str">
        <f t="shared" si="3"/>
        <v/>
      </c>
      <c r="O26" s="64">
        <f t="shared" si="4"/>
        <v>585.33333333333337</v>
      </c>
      <c r="P26" s="64">
        <f t="shared" si="5"/>
        <v>552</v>
      </c>
      <c r="Q26" s="11" t="str">
        <f>IFERROR((VLOOKUP(A26,GM_Table,8,FALSE)-SUMIFS(D:D,A:A,A26,B:B,B26,C:C,C26)),"")</f>
        <v/>
      </c>
      <c r="R26" s="11" t="str">
        <f>IFERROR(CONCATENATE(VLOOKUP(A26,GM_Table,12,FALSE)," ",(VLOOKUP(A26,GM_Table,13,FALSE))),"")</f>
        <v/>
      </c>
      <c r="S26" s="178">
        <f>(CertifiedCrop[[#This Row],[Rendement 
estimé/ha]]-CertifiedCrop[[#This Row],[Rendement/ha
de l’année précédente]])/CertifiedCrop[[#This Row],[Rendement/ha
de l’année précédente]]</f>
        <v>6.0386473429951758E-2</v>
      </c>
    </row>
    <row r="27" spans="1:19" x14ac:dyDescent="0.25">
      <c r="A27" s="172" t="s">
        <v>758</v>
      </c>
      <c r="B27" s="172" t="s">
        <v>3341</v>
      </c>
      <c r="C27" s="172" t="s">
        <v>667</v>
      </c>
      <c r="D27" s="173">
        <v>2.5</v>
      </c>
      <c r="E27" s="174">
        <v>1430</v>
      </c>
      <c r="F27" s="174">
        <v>1380</v>
      </c>
      <c r="G27" s="174">
        <v>0</v>
      </c>
      <c r="H27" s="174">
        <v>0</v>
      </c>
      <c r="I27" s="174">
        <v>0</v>
      </c>
      <c r="J27" s="134" t="b">
        <f>IF(ISBLANK(CertifiedCrop[[#This Row],[1. Identifiant interne d’exploitation agricole*]]),"",IF(ISERROR(MATCH(CertifiedCrop[[#This Row],[1. Identifiant interne d’exploitation agricole*]],GroupMember[1. Identifiant interne d’exploitation agricole*],0)),FALSE,TRUE))</f>
        <v>1</v>
      </c>
      <c r="K27" s="134" t="b">
        <f t="array" ref="K27">IF(ISBLANK(CertifiedCrop[[#This Row],[2. Produit agricole certifié*]]),"",IF(ISERROR(MATCH(1,(#REF!=CertifiedCrop[[#This Row],[2. Produit agricole certifié*]])*(#REF!=CertifiedCrop[[#This Row],[3. Variété**]]),0)),FALSE,TRUE))</f>
        <v>0</v>
      </c>
      <c r="L27" s="23" t="str">
        <f t="shared" si="1"/>
        <v/>
      </c>
      <c r="M27" s="63" t="str">
        <f t="shared" si="2"/>
        <v/>
      </c>
      <c r="N27" s="63" t="str">
        <f t="shared" si="3"/>
        <v/>
      </c>
      <c r="O27" s="64">
        <f t="shared" si="4"/>
        <v>572</v>
      </c>
      <c r="P27" s="64">
        <f t="shared" si="5"/>
        <v>552</v>
      </c>
      <c r="Q27" s="11" t="str">
        <f>IFERROR((VLOOKUP(A27,GM_Table,8,FALSE)-SUMIFS(D:D,A:A,A27,B:B,B27,C:C,C27)),"")</f>
        <v/>
      </c>
      <c r="R27" s="11" t="str">
        <f>IFERROR(CONCATENATE(VLOOKUP(A27,GM_Table,12,FALSE)," ",(VLOOKUP(A27,GM_Table,13,FALSE))),"")</f>
        <v/>
      </c>
      <c r="S27" s="178">
        <f>(CertifiedCrop[[#This Row],[Rendement 
estimé/ha]]-CertifiedCrop[[#This Row],[Rendement/ha
de l’année précédente]])/CertifiedCrop[[#This Row],[Rendement/ha
de l’année précédente]]</f>
        <v>3.6231884057971016E-2</v>
      </c>
    </row>
    <row r="28" spans="1:19" x14ac:dyDescent="0.25">
      <c r="A28" s="172" t="s">
        <v>760</v>
      </c>
      <c r="B28" s="172" t="s">
        <v>3341</v>
      </c>
      <c r="C28" s="172" t="s">
        <v>667</v>
      </c>
      <c r="D28" s="173">
        <v>1.5</v>
      </c>
      <c r="E28" s="174">
        <v>865</v>
      </c>
      <c r="F28" s="174">
        <v>815</v>
      </c>
      <c r="G28" s="174">
        <v>0</v>
      </c>
      <c r="H28" s="174">
        <v>0</v>
      </c>
      <c r="I28" s="174">
        <v>0</v>
      </c>
      <c r="J28" s="134" t="b">
        <f>IF(ISBLANK(CertifiedCrop[[#This Row],[1. Identifiant interne d’exploitation agricole*]]),"",IF(ISERROR(MATCH(CertifiedCrop[[#This Row],[1. Identifiant interne d’exploitation agricole*]],GroupMember[1. Identifiant interne d’exploitation agricole*],0)),FALSE,TRUE))</f>
        <v>1</v>
      </c>
      <c r="K28" s="134" t="b">
        <f t="array" ref="K28">IF(ISBLANK(CertifiedCrop[[#This Row],[2. Produit agricole certifié*]]),"",IF(ISERROR(MATCH(1,(#REF!=CertifiedCrop[[#This Row],[2. Produit agricole certifié*]])*(#REF!=CertifiedCrop[[#This Row],[3. Variété**]]),0)),FALSE,TRUE))</f>
        <v>0</v>
      </c>
      <c r="L28" s="23" t="str">
        <f t="shared" si="1"/>
        <v/>
      </c>
      <c r="M28" s="63" t="str">
        <f t="shared" si="2"/>
        <v/>
      </c>
      <c r="N28" s="63" t="str">
        <f t="shared" si="3"/>
        <v/>
      </c>
      <c r="O28" s="64">
        <f t="shared" si="4"/>
        <v>576.66666666666663</v>
      </c>
      <c r="P28" s="64">
        <f t="shared" si="5"/>
        <v>543.33333333333337</v>
      </c>
      <c r="Q28" s="11" t="str">
        <f>IFERROR((VLOOKUP(A28,GM_Table,8,FALSE)-SUMIFS(D:D,A:A,A28,B:B,B28,C:C,C28)),"")</f>
        <v/>
      </c>
      <c r="R28" s="11" t="str">
        <f>IFERROR(CONCATENATE(VLOOKUP(A28,GM_Table,12,FALSE)," ",(VLOOKUP(A28,GM_Table,13,FALSE))),"")</f>
        <v/>
      </c>
      <c r="S28" s="178">
        <f>(CertifiedCrop[[#This Row],[Rendement 
estimé/ha]]-CertifiedCrop[[#This Row],[Rendement/ha
de l’année précédente]])/CertifiedCrop[[#This Row],[Rendement/ha
de l’année précédente]]</f>
        <v>6.1349693251533596E-2</v>
      </c>
    </row>
    <row r="29" spans="1:19" x14ac:dyDescent="0.25">
      <c r="A29" s="172" t="s">
        <v>763</v>
      </c>
      <c r="B29" s="172" t="s">
        <v>3341</v>
      </c>
      <c r="C29" s="172" t="s">
        <v>667</v>
      </c>
      <c r="D29" s="173">
        <v>2</v>
      </c>
      <c r="E29" s="174">
        <v>1161</v>
      </c>
      <c r="F29" s="174">
        <v>1111</v>
      </c>
      <c r="G29" s="174">
        <v>0</v>
      </c>
      <c r="H29" s="174">
        <v>0</v>
      </c>
      <c r="I29" s="174">
        <v>0</v>
      </c>
      <c r="J29" s="134" t="b">
        <f>IF(ISBLANK(CertifiedCrop[[#This Row],[1. Identifiant interne d’exploitation agricole*]]),"",IF(ISERROR(MATCH(CertifiedCrop[[#This Row],[1. Identifiant interne d’exploitation agricole*]],GroupMember[1. Identifiant interne d’exploitation agricole*],0)),FALSE,TRUE))</f>
        <v>1</v>
      </c>
      <c r="K29" s="134" t="b">
        <f t="array" ref="K29">IF(ISBLANK(CertifiedCrop[[#This Row],[2. Produit agricole certifié*]]),"",IF(ISERROR(MATCH(1,(#REF!=CertifiedCrop[[#This Row],[2. Produit agricole certifié*]])*(#REF!=CertifiedCrop[[#This Row],[3. Variété**]]),0)),FALSE,TRUE))</f>
        <v>0</v>
      </c>
      <c r="L29" s="23" t="str">
        <f t="shared" si="1"/>
        <v/>
      </c>
      <c r="M29" s="63" t="str">
        <f t="shared" si="2"/>
        <v/>
      </c>
      <c r="N29" s="63" t="str">
        <f t="shared" si="3"/>
        <v/>
      </c>
      <c r="O29" s="64">
        <f t="shared" si="4"/>
        <v>580.5</v>
      </c>
      <c r="P29" s="64">
        <f t="shared" si="5"/>
        <v>555.5</v>
      </c>
      <c r="Q29" s="11" t="str">
        <f>IFERROR((VLOOKUP(A29,GM_Table,8,FALSE)-SUMIFS(D:D,A:A,A29,B:B,B29,C:C,C29)),"")</f>
        <v/>
      </c>
      <c r="R29" s="11" t="str">
        <f>IFERROR(CONCATENATE(VLOOKUP(A29,GM_Table,12,FALSE)," ",(VLOOKUP(A29,GM_Table,13,FALSE))),"")</f>
        <v/>
      </c>
      <c r="S29" s="178">
        <f>(CertifiedCrop[[#This Row],[Rendement 
estimé/ha]]-CertifiedCrop[[#This Row],[Rendement/ha
de l’année précédente]])/CertifiedCrop[[#This Row],[Rendement/ha
de l’année précédente]]</f>
        <v>4.5004500450045004E-2</v>
      </c>
    </row>
    <row r="30" spans="1:19" x14ac:dyDescent="0.25">
      <c r="A30" s="172" t="s">
        <v>766</v>
      </c>
      <c r="B30" s="172" t="s">
        <v>3341</v>
      </c>
      <c r="C30" s="172" t="s">
        <v>667</v>
      </c>
      <c r="D30" s="173">
        <v>1.5</v>
      </c>
      <c r="E30" s="174">
        <v>845</v>
      </c>
      <c r="F30" s="174">
        <v>795</v>
      </c>
      <c r="G30" s="174">
        <v>0</v>
      </c>
      <c r="H30" s="174">
        <v>0</v>
      </c>
      <c r="I30" s="174">
        <v>0</v>
      </c>
      <c r="J30" s="134" t="b">
        <f>IF(ISBLANK(CertifiedCrop[[#This Row],[1. Identifiant interne d’exploitation agricole*]]),"",IF(ISERROR(MATCH(CertifiedCrop[[#This Row],[1. Identifiant interne d’exploitation agricole*]],GroupMember[1. Identifiant interne d’exploitation agricole*],0)),FALSE,TRUE))</f>
        <v>1</v>
      </c>
      <c r="K30" s="134" t="b">
        <f t="array" ref="K30">IF(ISBLANK(CertifiedCrop[[#This Row],[2. Produit agricole certifié*]]),"",IF(ISERROR(MATCH(1,(#REF!=CertifiedCrop[[#This Row],[2. Produit agricole certifié*]])*(#REF!=CertifiedCrop[[#This Row],[3. Variété**]]),0)),FALSE,TRUE))</f>
        <v>0</v>
      </c>
      <c r="L30" s="23" t="str">
        <f t="shared" si="1"/>
        <v/>
      </c>
      <c r="M30" s="63" t="str">
        <f t="shared" si="2"/>
        <v/>
      </c>
      <c r="N30" s="63" t="str">
        <f t="shared" si="3"/>
        <v/>
      </c>
      <c r="O30" s="64">
        <f t="shared" si="4"/>
        <v>563.33333333333337</v>
      </c>
      <c r="P30" s="64">
        <f t="shared" si="5"/>
        <v>530</v>
      </c>
      <c r="Q30" s="11" t="str">
        <f>IFERROR((VLOOKUP(A30,GM_Table,8,FALSE)-SUMIFS(D:D,A:A,A30,B:B,B30,C:C,C30)),"")</f>
        <v/>
      </c>
      <c r="R30" s="11" t="str">
        <f>IFERROR(CONCATENATE(VLOOKUP(A30,GM_Table,12,FALSE)," ",(VLOOKUP(A30,GM_Table,13,FALSE))),"")</f>
        <v/>
      </c>
      <c r="S30" s="178">
        <f>(CertifiedCrop[[#This Row],[Rendement 
estimé/ha]]-CertifiedCrop[[#This Row],[Rendement/ha
de l’année précédente]])/CertifiedCrop[[#This Row],[Rendement/ha
de l’année précédente]]</f>
        <v>6.2893081761006359E-2</v>
      </c>
    </row>
    <row r="31" spans="1:19" x14ac:dyDescent="0.25">
      <c r="A31" s="172" t="s">
        <v>769</v>
      </c>
      <c r="B31" s="172" t="s">
        <v>3341</v>
      </c>
      <c r="C31" s="172" t="s">
        <v>667</v>
      </c>
      <c r="D31" s="173">
        <v>1.028</v>
      </c>
      <c r="E31" s="175">
        <v>588</v>
      </c>
      <c r="F31" s="174">
        <v>538</v>
      </c>
      <c r="G31" s="174">
        <v>0</v>
      </c>
      <c r="H31" s="174">
        <v>0</v>
      </c>
      <c r="I31" s="174">
        <v>0</v>
      </c>
      <c r="J31" s="134" t="b">
        <f>IF(ISBLANK(CertifiedCrop[[#This Row],[1. Identifiant interne d’exploitation agricole*]]),"",IF(ISERROR(MATCH(CertifiedCrop[[#This Row],[1. Identifiant interne d’exploitation agricole*]],GroupMember[1. Identifiant interne d’exploitation agricole*],0)),FALSE,TRUE))</f>
        <v>1</v>
      </c>
      <c r="K31" s="134" t="b">
        <f t="array" ref="K31">IF(ISBLANK(CertifiedCrop[[#This Row],[2. Produit agricole certifié*]]),"",IF(ISERROR(MATCH(1,(#REF!=CertifiedCrop[[#This Row],[2. Produit agricole certifié*]])*(#REF!=CertifiedCrop[[#This Row],[3. Variété**]]),0)),FALSE,TRUE))</f>
        <v>0</v>
      </c>
      <c r="L31" s="23" t="str">
        <f t="shared" si="1"/>
        <v/>
      </c>
      <c r="M31" s="63" t="str">
        <f t="shared" si="2"/>
        <v/>
      </c>
      <c r="N31" s="63" t="str">
        <f t="shared" si="3"/>
        <v/>
      </c>
      <c r="O31" s="64">
        <f t="shared" si="4"/>
        <v>571.98443579766536</v>
      </c>
      <c r="P31" s="64">
        <f t="shared" si="5"/>
        <v>523.3463035019455</v>
      </c>
      <c r="Q31" s="11" t="str">
        <f>IFERROR((VLOOKUP(A31,GM_Table,8,FALSE)-SUMIFS(D:D,A:A,A31,B:B,B31,C:C,C31)),"")</f>
        <v/>
      </c>
      <c r="R31" s="11" t="str">
        <f>IFERROR(CONCATENATE(VLOOKUP(A31,GM_Table,12,FALSE)," ",(VLOOKUP(A31,GM_Table,13,FALSE))),"")</f>
        <v/>
      </c>
      <c r="S31" s="178">
        <f>(CertifiedCrop[[#This Row],[Rendement 
estimé/ha]]-CertifiedCrop[[#This Row],[Rendement/ha
de l’année précédente]])/CertifiedCrop[[#This Row],[Rendement/ha
de l’année précédente]]</f>
        <v>9.2936802973977717E-2</v>
      </c>
    </row>
    <row r="32" spans="1:19" x14ac:dyDescent="0.25">
      <c r="A32" s="172" t="s">
        <v>772</v>
      </c>
      <c r="B32" s="172" t="s">
        <v>3341</v>
      </c>
      <c r="C32" s="172" t="s">
        <v>667</v>
      </c>
      <c r="D32" s="173">
        <v>1</v>
      </c>
      <c r="E32" s="175">
        <v>581</v>
      </c>
      <c r="F32" s="174">
        <v>531</v>
      </c>
      <c r="G32" s="174">
        <v>0</v>
      </c>
      <c r="H32" s="174">
        <v>0</v>
      </c>
      <c r="I32" s="174">
        <v>0</v>
      </c>
      <c r="J32" s="134" t="b">
        <f>IF(ISBLANK(CertifiedCrop[[#This Row],[1. Identifiant interne d’exploitation agricole*]]),"",IF(ISERROR(MATCH(CertifiedCrop[[#This Row],[1. Identifiant interne d’exploitation agricole*]],GroupMember[1. Identifiant interne d’exploitation agricole*],0)),FALSE,TRUE))</f>
        <v>1</v>
      </c>
      <c r="K32" s="134" t="b">
        <f t="array" ref="K32">IF(ISBLANK(CertifiedCrop[[#This Row],[2. Produit agricole certifié*]]),"",IF(ISERROR(MATCH(1,(#REF!=CertifiedCrop[[#This Row],[2. Produit agricole certifié*]])*(#REF!=CertifiedCrop[[#This Row],[3. Variété**]]),0)),FALSE,TRUE))</f>
        <v>0</v>
      </c>
      <c r="L32" s="23" t="str">
        <f t="shared" si="1"/>
        <v/>
      </c>
      <c r="M32" s="63" t="str">
        <f t="shared" si="2"/>
        <v/>
      </c>
      <c r="N32" s="63" t="str">
        <f t="shared" si="3"/>
        <v/>
      </c>
      <c r="O32" s="64">
        <f t="shared" si="4"/>
        <v>581</v>
      </c>
      <c r="P32" s="64">
        <f t="shared" si="5"/>
        <v>531</v>
      </c>
      <c r="Q32" s="11" t="str">
        <f>IFERROR((VLOOKUP(A32,GM_Table,8,FALSE)-SUMIFS(D:D,A:A,A32,B:B,B32,C:C,C32)),"")</f>
        <v/>
      </c>
      <c r="R32" s="11" t="str">
        <f>IFERROR(CONCATENATE(VLOOKUP(A32,GM_Table,12,FALSE)," ",(VLOOKUP(A32,GM_Table,13,FALSE))),"")</f>
        <v/>
      </c>
      <c r="S32" s="178">
        <f>(CertifiedCrop[[#This Row],[Rendement 
estimé/ha]]-CertifiedCrop[[#This Row],[Rendement/ha
de l’année précédente]])/CertifiedCrop[[#This Row],[Rendement/ha
de l’année précédente]]</f>
        <v>9.4161958568738227E-2</v>
      </c>
    </row>
    <row r="33" spans="1:19" x14ac:dyDescent="0.25">
      <c r="A33" s="172" t="s">
        <v>776</v>
      </c>
      <c r="B33" s="172" t="s">
        <v>3341</v>
      </c>
      <c r="C33" s="172" t="s">
        <v>667</v>
      </c>
      <c r="D33" s="173">
        <v>4</v>
      </c>
      <c r="E33" s="175">
        <v>2340</v>
      </c>
      <c r="F33" s="174">
        <v>2290</v>
      </c>
      <c r="G33" s="174">
        <v>0</v>
      </c>
      <c r="H33" s="174">
        <v>0</v>
      </c>
      <c r="I33" s="174">
        <v>0</v>
      </c>
      <c r="J33" s="134" t="b">
        <f>IF(ISBLANK(CertifiedCrop[[#This Row],[1. Identifiant interne d’exploitation agricole*]]),"",IF(ISERROR(MATCH(CertifiedCrop[[#This Row],[1. Identifiant interne d’exploitation agricole*]],GroupMember[1. Identifiant interne d’exploitation agricole*],0)),FALSE,TRUE))</f>
        <v>1</v>
      </c>
      <c r="K33" s="134" t="b">
        <f t="array" ref="K33">IF(ISBLANK(CertifiedCrop[[#This Row],[2. Produit agricole certifié*]]),"",IF(ISERROR(MATCH(1,(#REF!=CertifiedCrop[[#This Row],[2. Produit agricole certifié*]])*(#REF!=CertifiedCrop[[#This Row],[3. Variété**]]),0)),FALSE,TRUE))</f>
        <v>0</v>
      </c>
      <c r="L33" s="23" t="str">
        <f t="shared" si="1"/>
        <v/>
      </c>
      <c r="M33" s="63" t="str">
        <f t="shared" si="2"/>
        <v/>
      </c>
      <c r="N33" s="63" t="str">
        <f t="shared" si="3"/>
        <v/>
      </c>
      <c r="O33" s="64">
        <f t="shared" si="4"/>
        <v>585</v>
      </c>
      <c r="P33" s="64">
        <f t="shared" si="5"/>
        <v>572.5</v>
      </c>
      <c r="Q33" s="11" t="str">
        <f>IFERROR((VLOOKUP(A33,GM_Table,8,FALSE)-SUMIFS(D:D,A:A,A33,B:B,B33,C:C,C33)),"")</f>
        <v/>
      </c>
      <c r="R33" s="11" t="str">
        <f>IFERROR(CONCATENATE(VLOOKUP(A33,GM_Table,12,FALSE)," ",(VLOOKUP(A33,GM_Table,13,FALSE))),"")</f>
        <v/>
      </c>
      <c r="S33" s="178">
        <f>(CertifiedCrop[[#This Row],[Rendement 
estimé/ha]]-CertifiedCrop[[#This Row],[Rendement/ha
de l’année précédente]])/CertifiedCrop[[#This Row],[Rendement/ha
de l’année précédente]]</f>
        <v>2.1834061135371178E-2</v>
      </c>
    </row>
    <row r="34" spans="1:19" x14ac:dyDescent="0.25">
      <c r="A34" s="172" t="s">
        <v>779</v>
      </c>
      <c r="B34" s="172" t="s">
        <v>3341</v>
      </c>
      <c r="C34" s="172" t="s">
        <v>667</v>
      </c>
      <c r="D34" s="173">
        <v>2</v>
      </c>
      <c r="E34" s="175">
        <v>1161</v>
      </c>
      <c r="F34" s="174">
        <v>1111</v>
      </c>
      <c r="G34" s="174">
        <v>0</v>
      </c>
      <c r="H34" s="174">
        <v>0</v>
      </c>
      <c r="I34" s="174">
        <v>0</v>
      </c>
      <c r="J34" s="134" t="b">
        <f>IF(ISBLANK(CertifiedCrop[[#This Row],[1. Identifiant interne d’exploitation agricole*]]),"",IF(ISERROR(MATCH(CertifiedCrop[[#This Row],[1. Identifiant interne d’exploitation agricole*]],GroupMember[1. Identifiant interne d’exploitation agricole*],0)),FALSE,TRUE))</f>
        <v>1</v>
      </c>
      <c r="K34" s="134" t="b">
        <f t="array" ref="K34">IF(ISBLANK(CertifiedCrop[[#This Row],[2. Produit agricole certifié*]]),"",IF(ISERROR(MATCH(1,(#REF!=CertifiedCrop[[#This Row],[2. Produit agricole certifié*]])*(#REF!=CertifiedCrop[[#This Row],[3. Variété**]]),0)),FALSE,TRUE))</f>
        <v>0</v>
      </c>
      <c r="L34" s="23" t="str">
        <f t="shared" si="1"/>
        <v/>
      </c>
      <c r="M34" s="63" t="str">
        <f t="shared" si="2"/>
        <v/>
      </c>
      <c r="N34" s="63" t="str">
        <f t="shared" si="3"/>
        <v/>
      </c>
      <c r="O34" s="64">
        <f t="shared" si="4"/>
        <v>580.5</v>
      </c>
      <c r="P34" s="64">
        <f t="shared" si="5"/>
        <v>555.5</v>
      </c>
      <c r="Q34" s="11" t="str">
        <f>IFERROR((VLOOKUP(A34,GM_Table,8,FALSE)-SUMIFS(D:D,A:A,A34,B:B,B34,C:C,C34)),"")</f>
        <v/>
      </c>
      <c r="R34" s="11" t="str">
        <f>IFERROR(CONCATENATE(VLOOKUP(A34,GM_Table,12,FALSE)," ",(VLOOKUP(A34,GM_Table,13,FALSE))),"")</f>
        <v/>
      </c>
      <c r="S34" s="178">
        <f>(CertifiedCrop[[#This Row],[Rendement 
estimé/ha]]-CertifiedCrop[[#This Row],[Rendement/ha
de l’année précédente]])/CertifiedCrop[[#This Row],[Rendement/ha
de l’année précédente]]</f>
        <v>4.5004500450045004E-2</v>
      </c>
    </row>
    <row r="35" spans="1:19" x14ac:dyDescent="0.25">
      <c r="A35" s="172" t="s">
        <v>781</v>
      </c>
      <c r="B35" s="172" t="s">
        <v>3341</v>
      </c>
      <c r="C35" s="172" t="s">
        <v>667</v>
      </c>
      <c r="D35" s="173">
        <v>4</v>
      </c>
      <c r="E35" s="174">
        <v>2392</v>
      </c>
      <c r="F35" s="174">
        <v>2342</v>
      </c>
      <c r="G35" s="174">
        <v>0</v>
      </c>
      <c r="H35" s="174">
        <v>0</v>
      </c>
      <c r="I35" s="174">
        <v>0</v>
      </c>
      <c r="J35" s="134" t="b">
        <f>IF(ISBLANK(CertifiedCrop[[#This Row],[1. Identifiant interne d’exploitation agricole*]]),"",IF(ISERROR(MATCH(CertifiedCrop[[#This Row],[1. Identifiant interne d’exploitation agricole*]],GroupMember[1. Identifiant interne d’exploitation agricole*],0)),FALSE,TRUE))</f>
        <v>1</v>
      </c>
      <c r="K35" s="134" t="b">
        <f t="array" ref="K35">IF(ISBLANK(CertifiedCrop[[#This Row],[2. Produit agricole certifié*]]),"",IF(ISERROR(MATCH(1,(#REF!=CertifiedCrop[[#This Row],[2. Produit agricole certifié*]])*(#REF!=CertifiedCrop[[#This Row],[3. Variété**]]),0)),FALSE,TRUE))</f>
        <v>0</v>
      </c>
      <c r="L35" s="23" t="str">
        <f t="shared" si="1"/>
        <v/>
      </c>
      <c r="M35" s="63" t="str">
        <f t="shared" si="2"/>
        <v/>
      </c>
      <c r="N35" s="63" t="str">
        <f t="shared" si="3"/>
        <v/>
      </c>
      <c r="O35" s="64">
        <f t="shared" si="4"/>
        <v>598</v>
      </c>
      <c r="P35" s="64">
        <f t="shared" si="5"/>
        <v>585.5</v>
      </c>
      <c r="Q35" s="11" t="str">
        <f>IFERROR((VLOOKUP(A35,GM_Table,8,FALSE)-SUMIFS(D:D,A:A,A35,B:B,B35,C:C,C35)),"")</f>
        <v/>
      </c>
      <c r="R35" s="11" t="str">
        <f>IFERROR(CONCATENATE(VLOOKUP(A35,GM_Table,12,FALSE)," ",(VLOOKUP(A35,GM_Table,13,FALSE))),"")</f>
        <v/>
      </c>
      <c r="S35" s="178">
        <f>(CertifiedCrop[[#This Row],[Rendement 
estimé/ha]]-CertifiedCrop[[#This Row],[Rendement/ha
de l’année précédente]])/CertifiedCrop[[#This Row],[Rendement/ha
de l’année précédente]]</f>
        <v>2.1349274124679761E-2</v>
      </c>
    </row>
    <row r="36" spans="1:19" x14ac:dyDescent="0.25">
      <c r="A36" s="172" t="s">
        <v>783</v>
      </c>
      <c r="B36" s="172" t="s">
        <v>3341</v>
      </c>
      <c r="C36" s="172" t="s">
        <v>667</v>
      </c>
      <c r="D36" s="173">
        <v>2.5</v>
      </c>
      <c r="E36" s="174">
        <v>1495</v>
      </c>
      <c r="F36" s="174">
        <v>1445</v>
      </c>
      <c r="G36" s="174">
        <v>0</v>
      </c>
      <c r="H36" s="174">
        <v>0</v>
      </c>
      <c r="I36" s="174">
        <v>0</v>
      </c>
      <c r="J36" s="134" t="b">
        <f>IF(ISBLANK(CertifiedCrop[[#This Row],[1. Identifiant interne d’exploitation agricole*]]),"",IF(ISERROR(MATCH(CertifiedCrop[[#This Row],[1. Identifiant interne d’exploitation agricole*]],GroupMember[1. Identifiant interne d’exploitation agricole*],0)),FALSE,TRUE))</f>
        <v>1</v>
      </c>
      <c r="K36" s="134" t="b">
        <f t="array" ref="K36">IF(ISBLANK(CertifiedCrop[[#This Row],[2. Produit agricole certifié*]]),"",IF(ISERROR(MATCH(1,(#REF!=CertifiedCrop[[#This Row],[2. Produit agricole certifié*]])*(#REF!=CertifiedCrop[[#This Row],[3. Variété**]]),0)),FALSE,TRUE))</f>
        <v>0</v>
      </c>
      <c r="L36" s="23" t="str">
        <f t="shared" si="1"/>
        <v/>
      </c>
      <c r="M36" s="63" t="str">
        <f t="shared" si="2"/>
        <v/>
      </c>
      <c r="N36" s="63" t="str">
        <f t="shared" si="3"/>
        <v/>
      </c>
      <c r="O36" s="64">
        <f t="shared" si="4"/>
        <v>598</v>
      </c>
      <c r="P36" s="64">
        <f t="shared" si="5"/>
        <v>578</v>
      </c>
      <c r="Q36" s="11" t="str">
        <f>IFERROR((VLOOKUP(A36,GM_Table,8,FALSE)-SUMIFS(D:D,A:A,A36,B:B,B36,C:C,C36)),"")</f>
        <v/>
      </c>
      <c r="R36" s="11" t="str">
        <f>IFERROR(CONCATENATE(VLOOKUP(A36,GM_Table,12,FALSE)," ",(VLOOKUP(A36,GM_Table,13,FALSE))),"")</f>
        <v/>
      </c>
      <c r="S36" s="178">
        <f>(CertifiedCrop[[#This Row],[Rendement 
estimé/ha]]-CertifiedCrop[[#This Row],[Rendement/ha
de l’année précédente]])/CertifiedCrop[[#This Row],[Rendement/ha
de l’année précédente]]</f>
        <v>3.4602076124567477E-2</v>
      </c>
    </row>
    <row r="37" spans="1:19" x14ac:dyDescent="0.25">
      <c r="A37" s="172" t="s">
        <v>785</v>
      </c>
      <c r="B37" s="172" t="s">
        <v>3341</v>
      </c>
      <c r="C37" s="172" t="s">
        <v>667</v>
      </c>
      <c r="D37" s="173">
        <v>1.75</v>
      </c>
      <c r="E37" s="174">
        <v>1016</v>
      </c>
      <c r="F37" s="174">
        <v>966</v>
      </c>
      <c r="G37" s="174">
        <v>0</v>
      </c>
      <c r="H37" s="174">
        <v>0</v>
      </c>
      <c r="I37" s="174">
        <v>0</v>
      </c>
      <c r="J37" s="134" t="b">
        <f>IF(ISBLANK(CertifiedCrop[[#This Row],[1. Identifiant interne d’exploitation agricole*]]),"",IF(ISERROR(MATCH(CertifiedCrop[[#This Row],[1. Identifiant interne d’exploitation agricole*]],GroupMember[1. Identifiant interne d’exploitation agricole*],0)),FALSE,TRUE))</f>
        <v>1</v>
      </c>
      <c r="K37" s="134" t="b">
        <f t="array" ref="K37">IF(ISBLANK(CertifiedCrop[[#This Row],[2. Produit agricole certifié*]]),"",IF(ISERROR(MATCH(1,(#REF!=CertifiedCrop[[#This Row],[2. Produit agricole certifié*]])*(#REF!=CertifiedCrop[[#This Row],[3. Variété**]]),0)),FALSE,TRUE))</f>
        <v>0</v>
      </c>
      <c r="L37" s="23" t="str">
        <f t="shared" si="1"/>
        <v/>
      </c>
      <c r="M37" s="63" t="str">
        <f t="shared" si="2"/>
        <v/>
      </c>
      <c r="N37" s="63" t="str">
        <f t="shared" si="3"/>
        <v/>
      </c>
      <c r="O37" s="64">
        <f t="shared" si="4"/>
        <v>580.57142857142856</v>
      </c>
      <c r="P37" s="64">
        <f t="shared" si="5"/>
        <v>552</v>
      </c>
      <c r="Q37" s="11" t="str">
        <f>IFERROR((VLOOKUP(A37,GM_Table,8,FALSE)-SUMIFS(D:D,A:A,A37,B:B,B37,C:C,C37)),"")</f>
        <v/>
      </c>
      <c r="R37" s="11" t="str">
        <f>IFERROR(CONCATENATE(VLOOKUP(A37,GM_Table,12,FALSE)," ",(VLOOKUP(A37,GM_Table,13,FALSE))),"")</f>
        <v/>
      </c>
      <c r="S37" s="178">
        <f>(CertifiedCrop[[#This Row],[Rendement 
estimé/ha]]-CertifiedCrop[[#This Row],[Rendement/ha
de l’année précédente]])/CertifiedCrop[[#This Row],[Rendement/ha
de l’année précédente]]</f>
        <v>5.1759834368529989E-2</v>
      </c>
    </row>
    <row r="38" spans="1:19" x14ac:dyDescent="0.25">
      <c r="A38" s="172" t="s">
        <v>789</v>
      </c>
      <c r="B38" s="172" t="s">
        <v>3341</v>
      </c>
      <c r="C38" s="172" t="s">
        <v>667</v>
      </c>
      <c r="D38" s="173">
        <v>2.14</v>
      </c>
      <c r="E38" s="174">
        <v>1252</v>
      </c>
      <c r="F38" s="174">
        <v>1202</v>
      </c>
      <c r="G38" s="174">
        <v>0</v>
      </c>
      <c r="H38" s="174">
        <v>0</v>
      </c>
      <c r="I38" s="174">
        <v>0</v>
      </c>
      <c r="J38" s="134" t="b">
        <f>IF(ISBLANK(CertifiedCrop[[#This Row],[1. Identifiant interne d’exploitation agricole*]]),"",IF(ISERROR(MATCH(CertifiedCrop[[#This Row],[1. Identifiant interne d’exploitation agricole*]],GroupMember[1. Identifiant interne d’exploitation agricole*],0)),FALSE,TRUE))</f>
        <v>1</v>
      </c>
      <c r="K38" s="134" t="b">
        <f t="array" ref="K38">IF(ISBLANK(CertifiedCrop[[#This Row],[2. Produit agricole certifié*]]),"",IF(ISERROR(MATCH(1,(#REF!=CertifiedCrop[[#This Row],[2. Produit agricole certifié*]])*(#REF!=CertifiedCrop[[#This Row],[3. Variété**]]),0)),FALSE,TRUE))</f>
        <v>0</v>
      </c>
      <c r="L38" s="23" t="str">
        <f t="shared" si="1"/>
        <v/>
      </c>
      <c r="M38" s="63" t="str">
        <f t="shared" si="2"/>
        <v/>
      </c>
      <c r="N38" s="63" t="str">
        <f t="shared" si="3"/>
        <v/>
      </c>
      <c r="O38" s="64">
        <f t="shared" si="4"/>
        <v>585.04672897196258</v>
      </c>
      <c r="P38" s="64">
        <f t="shared" si="5"/>
        <v>561.68224299065412</v>
      </c>
      <c r="Q38" s="11" t="str">
        <f>IFERROR((VLOOKUP(A38,GM_Table,8,FALSE)-SUMIFS(D:D,A:A,A38,B:B,B38,C:C,C38)),"")</f>
        <v/>
      </c>
      <c r="R38" s="11" t="str">
        <f>IFERROR(CONCATENATE(VLOOKUP(A38,GM_Table,12,FALSE)," ",(VLOOKUP(A38,GM_Table,13,FALSE))),"")</f>
        <v/>
      </c>
      <c r="S38" s="178">
        <f>(CertifiedCrop[[#This Row],[Rendement 
estimé/ha]]-CertifiedCrop[[#This Row],[Rendement/ha
de l’année précédente]])/CertifiedCrop[[#This Row],[Rendement/ha
de l’année précédente]]</f>
        <v>4.159733777038279E-2</v>
      </c>
    </row>
    <row r="39" spans="1:19" x14ac:dyDescent="0.25">
      <c r="A39" s="172" t="s">
        <v>793</v>
      </c>
      <c r="B39" s="172" t="s">
        <v>3341</v>
      </c>
      <c r="C39" s="172" t="s">
        <v>667</v>
      </c>
      <c r="D39" s="173">
        <v>2</v>
      </c>
      <c r="E39" s="174">
        <v>1153</v>
      </c>
      <c r="F39" s="174">
        <v>1103</v>
      </c>
      <c r="G39" s="174">
        <v>0</v>
      </c>
      <c r="H39" s="174">
        <v>0</v>
      </c>
      <c r="I39" s="174">
        <v>0</v>
      </c>
      <c r="J39" s="134" t="b">
        <f>IF(ISBLANK(CertifiedCrop[[#This Row],[1. Identifiant interne d’exploitation agricole*]]),"",IF(ISERROR(MATCH(CertifiedCrop[[#This Row],[1. Identifiant interne d’exploitation agricole*]],GroupMember[1. Identifiant interne d’exploitation agricole*],0)),FALSE,TRUE))</f>
        <v>1</v>
      </c>
      <c r="K39" s="134" t="b">
        <f t="array" ref="K39">IF(ISBLANK(CertifiedCrop[[#This Row],[2. Produit agricole certifié*]]),"",IF(ISERROR(MATCH(1,(#REF!=CertifiedCrop[[#This Row],[2. Produit agricole certifié*]])*(#REF!=CertifiedCrop[[#This Row],[3. Variété**]]),0)),FALSE,TRUE))</f>
        <v>0</v>
      </c>
      <c r="L39" s="23" t="str">
        <f t="shared" si="1"/>
        <v/>
      </c>
      <c r="M39" s="63" t="str">
        <f t="shared" si="2"/>
        <v/>
      </c>
      <c r="N39" s="63" t="str">
        <f t="shared" si="3"/>
        <v/>
      </c>
      <c r="O39" s="64">
        <f t="shared" si="4"/>
        <v>576.5</v>
      </c>
      <c r="P39" s="64">
        <f t="shared" si="5"/>
        <v>551.5</v>
      </c>
      <c r="Q39" s="11" t="str">
        <f>IFERROR((VLOOKUP(A39,GM_Table,8,FALSE)-SUMIFS(D:D,A:A,A39,B:B,B39,C:C,C39)),"")</f>
        <v/>
      </c>
      <c r="R39" s="11" t="str">
        <f>IFERROR(CONCATENATE(VLOOKUP(A39,GM_Table,12,FALSE)," ",(VLOOKUP(A39,GM_Table,13,FALSE))),"")</f>
        <v/>
      </c>
      <c r="S39" s="178">
        <f>(CertifiedCrop[[#This Row],[Rendement 
estimé/ha]]-CertifiedCrop[[#This Row],[Rendement/ha
de l’année précédente]])/CertifiedCrop[[#This Row],[Rendement/ha
de l’année précédente]]</f>
        <v>4.5330915684496827E-2</v>
      </c>
    </row>
    <row r="40" spans="1:19" x14ac:dyDescent="0.25">
      <c r="A40" s="172" t="s">
        <v>796</v>
      </c>
      <c r="B40" s="172" t="s">
        <v>3341</v>
      </c>
      <c r="C40" s="172" t="s">
        <v>667</v>
      </c>
      <c r="D40" s="173">
        <v>2</v>
      </c>
      <c r="E40" s="174">
        <v>1170</v>
      </c>
      <c r="F40" s="174">
        <v>1120</v>
      </c>
      <c r="G40" s="174">
        <v>0</v>
      </c>
      <c r="H40" s="174">
        <v>0</v>
      </c>
      <c r="I40" s="174">
        <v>0</v>
      </c>
      <c r="J40" s="134" t="b">
        <f>IF(ISBLANK(CertifiedCrop[[#This Row],[1. Identifiant interne d’exploitation agricole*]]),"",IF(ISERROR(MATCH(CertifiedCrop[[#This Row],[1. Identifiant interne d’exploitation agricole*]],GroupMember[1. Identifiant interne d’exploitation agricole*],0)),FALSE,TRUE))</f>
        <v>1</v>
      </c>
      <c r="K40" s="134" t="b">
        <f t="array" ref="K40">IF(ISBLANK(CertifiedCrop[[#This Row],[2. Produit agricole certifié*]]),"",IF(ISERROR(MATCH(1,(#REF!=CertifiedCrop[[#This Row],[2. Produit agricole certifié*]])*(#REF!=CertifiedCrop[[#This Row],[3. Variété**]]),0)),FALSE,TRUE))</f>
        <v>0</v>
      </c>
      <c r="L40" s="23" t="str">
        <f t="shared" si="1"/>
        <v/>
      </c>
      <c r="M40" s="63" t="str">
        <f t="shared" si="2"/>
        <v/>
      </c>
      <c r="N40" s="63" t="str">
        <f t="shared" si="3"/>
        <v/>
      </c>
      <c r="O40" s="64">
        <f t="shared" si="4"/>
        <v>585</v>
      </c>
      <c r="P40" s="64">
        <f t="shared" si="5"/>
        <v>560</v>
      </c>
      <c r="Q40" s="11" t="str">
        <f>IFERROR((VLOOKUP(A40,GM_Table,8,FALSE)-SUMIFS(D:D,A:A,A40,B:B,B40,C:C,C40)),"")</f>
        <v/>
      </c>
      <c r="R40" s="11" t="str">
        <f>IFERROR(CONCATENATE(VLOOKUP(A40,GM_Table,12,FALSE)," ",(VLOOKUP(A40,GM_Table,13,FALSE))),"")</f>
        <v/>
      </c>
      <c r="S40" s="178">
        <f>(CertifiedCrop[[#This Row],[Rendement 
estimé/ha]]-CertifiedCrop[[#This Row],[Rendement/ha
de l’année précédente]])/CertifiedCrop[[#This Row],[Rendement/ha
de l’année précédente]]</f>
        <v>4.4642857142857144E-2</v>
      </c>
    </row>
    <row r="41" spans="1:19" x14ac:dyDescent="0.25">
      <c r="A41" s="172" t="s">
        <v>798</v>
      </c>
      <c r="B41" s="172" t="s">
        <v>3341</v>
      </c>
      <c r="C41" s="172" t="s">
        <v>667</v>
      </c>
      <c r="D41" s="173">
        <v>2</v>
      </c>
      <c r="E41" s="174">
        <v>1196</v>
      </c>
      <c r="F41" s="174">
        <v>1146</v>
      </c>
      <c r="G41" s="174">
        <v>0</v>
      </c>
      <c r="H41" s="174">
        <v>0</v>
      </c>
      <c r="I41" s="174">
        <v>0</v>
      </c>
      <c r="J41" s="134" t="b">
        <f>IF(ISBLANK(CertifiedCrop[[#This Row],[1. Identifiant interne d’exploitation agricole*]]),"",IF(ISERROR(MATCH(CertifiedCrop[[#This Row],[1. Identifiant interne d’exploitation agricole*]],GroupMember[1. Identifiant interne d’exploitation agricole*],0)),FALSE,TRUE))</f>
        <v>1</v>
      </c>
      <c r="K41" s="134" t="b">
        <f t="array" ref="K41">IF(ISBLANK(CertifiedCrop[[#This Row],[2. Produit agricole certifié*]]),"",IF(ISERROR(MATCH(1,(#REF!=CertifiedCrop[[#This Row],[2. Produit agricole certifié*]])*(#REF!=CertifiedCrop[[#This Row],[3. Variété**]]),0)),FALSE,TRUE))</f>
        <v>0</v>
      </c>
      <c r="L41" s="23" t="str">
        <f t="shared" si="1"/>
        <v/>
      </c>
      <c r="M41" s="63" t="str">
        <f t="shared" si="2"/>
        <v/>
      </c>
      <c r="N41" s="63" t="str">
        <f t="shared" si="3"/>
        <v/>
      </c>
      <c r="O41" s="64">
        <f t="shared" si="4"/>
        <v>598</v>
      </c>
      <c r="P41" s="64">
        <f t="shared" si="5"/>
        <v>573</v>
      </c>
      <c r="Q41" s="11" t="str">
        <f>IFERROR((VLOOKUP(A41,GM_Table,8,FALSE)-SUMIFS(D:D,A:A,A41,B:B,B41,C:C,C41)),"")</f>
        <v/>
      </c>
      <c r="R41" s="11" t="str">
        <f>IFERROR(CONCATENATE(VLOOKUP(A41,GM_Table,12,FALSE)," ",(VLOOKUP(A41,GM_Table,13,FALSE))),"")</f>
        <v/>
      </c>
      <c r="S41" s="178">
        <f>(CertifiedCrop[[#This Row],[Rendement 
estimé/ha]]-CertifiedCrop[[#This Row],[Rendement/ha
de l’année précédente]])/CertifiedCrop[[#This Row],[Rendement/ha
de l’année précédente]]</f>
        <v>4.3630017452006981E-2</v>
      </c>
    </row>
    <row r="42" spans="1:19" x14ac:dyDescent="0.25">
      <c r="A42" s="172" t="s">
        <v>801</v>
      </c>
      <c r="B42" s="172" t="s">
        <v>3341</v>
      </c>
      <c r="C42" s="172" t="s">
        <v>667</v>
      </c>
      <c r="D42" s="173">
        <v>3</v>
      </c>
      <c r="E42" s="174">
        <v>1791</v>
      </c>
      <c r="F42" s="174">
        <v>1741</v>
      </c>
      <c r="G42" s="174">
        <v>0</v>
      </c>
      <c r="H42" s="174">
        <v>0</v>
      </c>
      <c r="I42" s="174">
        <v>0</v>
      </c>
      <c r="J42" s="134" t="b">
        <f>IF(ISBLANK(CertifiedCrop[[#This Row],[1. Identifiant interne d’exploitation agricole*]]),"",IF(ISERROR(MATCH(CertifiedCrop[[#This Row],[1. Identifiant interne d’exploitation agricole*]],GroupMember[1. Identifiant interne d’exploitation agricole*],0)),FALSE,TRUE))</f>
        <v>1</v>
      </c>
      <c r="K42" s="134" t="b">
        <f t="array" ref="K42">IF(ISBLANK(CertifiedCrop[[#This Row],[2. Produit agricole certifié*]]),"",IF(ISERROR(MATCH(1,(#REF!=CertifiedCrop[[#This Row],[2. Produit agricole certifié*]])*(#REF!=CertifiedCrop[[#This Row],[3. Variété**]]),0)),FALSE,TRUE))</f>
        <v>0</v>
      </c>
      <c r="L42" s="23" t="str">
        <f t="shared" si="1"/>
        <v/>
      </c>
      <c r="M42" s="63" t="str">
        <f t="shared" si="2"/>
        <v/>
      </c>
      <c r="N42" s="63" t="str">
        <f t="shared" si="3"/>
        <v/>
      </c>
      <c r="O42" s="64">
        <f t="shared" si="4"/>
        <v>597</v>
      </c>
      <c r="P42" s="64">
        <f t="shared" si="5"/>
        <v>580.33333333333337</v>
      </c>
      <c r="Q42" s="11" t="str">
        <f>IFERROR((VLOOKUP(A42,GM_Table,8,FALSE)-SUMIFS(D:D,A:A,A42,B:B,B42,C:C,C42)),"")</f>
        <v/>
      </c>
      <c r="R42" s="11" t="str">
        <f>IFERROR(CONCATENATE(VLOOKUP(A42,GM_Table,12,FALSE)," ",(VLOOKUP(A42,GM_Table,13,FALSE))),"")</f>
        <v/>
      </c>
      <c r="S42" s="178">
        <f>(CertifiedCrop[[#This Row],[Rendement 
estimé/ha]]-CertifiedCrop[[#This Row],[Rendement/ha
de l’année précédente]])/CertifiedCrop[[#This Row],[Rendement/ha
de l’année précédente]]</f>
        <v>2.8719126938540999E-2</v>
      </c>
    </row>
    <row r="43" spans="1:19" x14ac:dyDescent="0.25">
      <c r="A43" s="172" t="s">
        <v>804</v>
      </c>
      <c r="B43" s="172" t="s">
        <v>3341</v>
      </c>
      <c r="C43" s="172" t="s">
        <v>667</v>
      </c>
      <c r="D43" s="173">
        <v>2</v>
      </c>
      <c r="E43" s="174">
        <v>1170</v>
      </c>
      <c r="F43" s="174">
        <v>1120</v>
      </c>
      <c r="G43" s="174">
        <v>0</v>
      </c>
      <c r="H43" s="174">
        <v>0</v>
      </c>
      <c r="I43" s="174">
        <v>0</v>
      </c>
      <c r="J43" s="134" t="b">
        <f>IF(ISBLANK(CertifiedCrop[[#This Row],[1. Identifiant interne d’exploitation agricole*]]),"",IF(ISERROR(MATCH(CertifiedCrop[[#This Row],[1. Identifiant interne d’exploitation agricole*]],GroupMember[1. Identifiant interne d’exploitation agricole*],0)),FALSE,TRUE))</f>
        <v>1</v>
      </c>
      <c r="K43" s="134" t="b">
        <f t="array" ref="K43">IF(ISBLANK(CertifiedCrop[[#This Row],[2. Produit agricole certifié*]]),"",IF(ISERROR(MATCH(1,(#REF!=CertifiedCrop[[#This Row],[2. Produit agricole certifié*]])*(#REF!=CertifiedCrop[[#This Row],[3. Variété**]]),0)),FALSE,TRUE))</f>
        <v>0</v>
      </c>
      <c r="L43" s="23" t="str">
        <f t="shared" si="1"/>
        <v/>
      </c>
      <c r="M43" s="63" t="str">
        <f t="shared" si="2"/>
        <v/>
      </c>
      <c r="N43" s="63" t="str">
        <f t="shared" si="3"/>
        <v/>
      </c>
      <c r="O43" s="64">
        <f t="shared" si="4"/>
        <v>585</v>
      </c>
      <c r="P43" s="64">
        <f t="shared" si="5"/>
        <v>560</v>
      </c>
      <c r="Q43" s="11" t="str">
        <f>IFERROR((VLOOKUP(A43,GM_Table,8,FALSE)-SUMIFS(D:D,A:A,A43,B:B,B43,C:C,C43)),"")</f>
        <v/>
      </c>
      <c r="R43" s="11" t="str">
        <f>IFERROR(CONCATENATE(VLOOKUP(A43,GM_Table,12,FALSE)," ",(VLOOKUP(A43,GM_Table,13,FALSE))),"")</f>
        <v/>
      </c>
      <c r="S43" s="178">
        <f>(CertifiedCrop[[#This Row],[Rendement 
estimé/ha]]-CertifiedCrop[[#This Row],[Rendement/ha
de l’année précédente]])/CertifiedCrop[[#This Row],[Rendement/ha
de l’année précédente]]</f>
        <v>4.4642857142857144E-2</v>
      </c>
    </row>
    <row r="44" spans="1:19" x14ac:dyDescent="0.25">
      <c r="A44" s="172" t="s">
        <v>807</v>
      </c>
      <c r="B44" s="172" t="s">
        <v>3341</v>
      </c>
      <c r="C44" s="172" t="s">
        <v>667</v>
      </c>
      <c r="D44" s="173">
        <v>2</v>
      </c>
      <c r="E44" s="174">
        <v>1157</v>
      </c>
      <c r="F44" s="174">
        <v>1207</v>
      </c>
      <c r="G44" s="174">
        <v>0</v>
      </c>
      <c r="H44" s="174">
        <v>0</v>
      </c>
      <c r="I44" s="174">
        <v>0</v>
      </c>
      <c r="J44" s="134" t="b">
        <f>IF(ISBLANK(CertifiedCrop[[#This Row],[1. Identifiant interne d’exploitation agricole*]]),"",IF(ISERROR(MATCH(CertifiedCrop[[#This Row],[1. Identifiant interne d’exploitation agricole*]],GroupMember[1. Identifiant interne d’exploitation agricole*],0)),FALSE,TRUE))</f>
        <v>1</v>
      </c>
      <c r="K44" s="134" t="b">
        <f t="array" ref="K44">IF(ISBLANK(CertifiedCrop[[#This Row],[2. Produit agricole certifié*]]),"",IF(ISERROR(MATCH(1,(#REF!=CertifiedCrop[[#This Row],[2. Produit agricole certifié*]])*(#REF!=CertifiedCrop[[#This Row],[3. Variété**]]),0)),FALSE,TRUE))</f>
        <v>0</v>
      </c>
      <c r="L44" s="23" t="str">
        <f t="shared" si="1"/>
        <v/>
      </c>
      <c r="M44" s="63" t="str">
        <f t="shared" si="2"/>
        <v/>
      </c>
      <c r="N44" s="63" t="str">
        <f t="shared" si="3"/>
        <v/>
      </c>
      <c r="O44" s="64">
        <f t="shared" si="4"/>
        <v>578.5</v>
      </c>
      <c r="P44" s="64">
        <f t="shared" si="5"/>
        <v>603.5</v>
      </c>
      <c r="Q44" s="11" t="str">
        <f>IFERROR((VLOOKUP(A44,GM_Table,8,FALSE)-SUMIFS(D:D,A:A,A44,B:B,B44,C:C,C44)),"")</f>
        <v/>
      </c>
      <c r="R44" s="11" t="str">
        <f>IFERROR(CONCATENATE(VLOOKUP(A44,GM_Table,12,FALSE)," ",(VLOOKUP(A44,GM_Table,13,FALSE))),"")</f>
        <v/>
      </c>
      <c r="S44" s="178">
        <f>(CertifiedCrop[[#This Row],[Rendement 
estimé/ha]]-CertifiedCrop[[#This Row],[Rendement/ha
de l’année précédente]])/CertifiedCrop[[#This Row],[Rendement/ha
de l’année précédente]]</f>
        <v>-4.1425020712510356E-2</v>
      </c>
    </row>
    <row r="45" spans="1:19" x14ac:dyDescent="0.25">
      <c r="A45" s="172" t="s">
        <v>811</v>
      </c>
      <c r="B45" s="172" t="s">
        <v>3341</v>
      </c>
      <c r="C45" s="172" t="s">
        <v>667</v>
      </c>
      <c r="D45" s="173">
        <v>3</v>
      </c>
      <c r="E45" s="174">
        <v>1781</v>
      </c>
      <c r="F45" s="174">
        <v>1731</v>
      </c>
      <c r="G45" s="174">
        <v>0</v>
      </c>
      <c r="H45" s="174">
        <v>0</v>
      </c>
      <c r="I45" s="174">
        <v>0</v>
      </c>
      <c r="J45" s="134" t="b">
        <f>IF(ISBLANK(CertifiedCrop[[#This Row],[1. Identifiant interne d’exploitation agricole*]]),"",IF(ISERROR(MATCH(CertifiedCrop[[#This Row],[1. Identifiant interne d’exploitation agricole*]],GroupMember[1. Identifiant interne d’exploitation agricole*],0)),FALSE,TRUE))</f>
        <v>1</v>
      </c>
      <c r="K45" s="134" t="b">
        <f t="array" ref="K45">IF(ISBLANK(CertifiedCrop[[#This Row],[2. Produit agricole certifié*]]),"",IF(ISERROR(MATCH(1,(#REF!=CertifiedCrop[[#This Row],[2. Produit agricole certifié*]])*(#REF!=CertifiedCrop[[#This Row],[3. Variété**]]),0)),FALSE,TRUE))</f>
        <v>0</v>
      </c>
      <c r="L45" s="23" t="str">
        <f t="shared" si="1"/>
        <v/>
      </c>
      <c r="M45" s="63" t="str">
        <f t="shared" si="2"/>
        <v/>
      </c>
      <c r="N45" s="63" t="str">
        <f t="shared" si="3"/>
        <v/>
      </c>
      <c r="O45" s="64">
        <f t="shared" si="4"/>
        <v>593.66666666666663</v>
      </c>
      <c r="P45" s="64">
        <f t="shared" si="5"/>
        <v>577</v>
      </c>
      <c r="Q45" s="11" t="str">
        <f>IFERROR((VLOOKUP(A45,GM_Table,8,FALSE)-SUMIFS(D:D,A:A,A45,B:B,B45,C:C,C45)),"")</f>
        <v/>
      </c>
      <c r="R45" s="11" t="str">
        <f>IFERROR(CONCATENATE(VLOOKUP(A45,GM_Table,12,FALSE)," ",(VLOOKUP(A45,GM_Table,13,FALSE))),"")</f>
        <v/>
      </c>
      <c r="S45" s="178">
        <f>(CertifiedCrop[[#This Row],[Rendement 
estimé/ha]]-CertifiedCrop[[#This Row],[Rendement/ha
de l’année précédente]])/CertifiedCrop[[#This Row],[Rendement/ha
de l’année précédente]]</f>
        <v>2.8885037550548751E-2</v>
      </c>
    </row>
    <row r="46" spans="1:19" x14ac:dyDescent="0.25">
      <c r="A46" s="172" t="s">
        <v>813</v>
      </c>
      <c r="B46" s="172" t="s">
        <v>3341</v>
      </c>
      <c r="C46" s="172" t="s">
        <v>667</v>
      </c>
      <c r="D46" s="173">
        <v>6</v>
      </c>
      <c r="E46" s="174">
        <v>3485</v>
      </c>
      <c r="F46" s="174">
        <v>3435</v>
      </c>
      <c r="G46" s="174">
        <v>0</v>
      </c>
      <c r="H46" s="174">
        <v>0</v>
      </c>
      <c r="I46" s="174">
        <v>0</v>
      </c>
      <c r="J46" s="134" t="b">
        <f>IF(ISBLANK(CertifiedCrop[[#This Row],[1. Identifiant interne d’exploitation agricole*]]),"",IF(ISERROR(MATCH(CertifiedCrop[[#This Row],[1. Identifiant interne d’exploitation agricole*]],GroupMember[1. Identifiant interne d’exploitation agricole*],0)),FALSE,TRUE))</f>
        <v>1</v>
      </c>
      <c r="K46" s="134" t="b">
        <f t="array" ref="K46">IF(ISBLANK(CertifiedCrop[[#This Row],[2. Produit agricole certifié*]]),"",IF(ISERROR(MATCH(1,(#REF!=CertifiedCrop[[#This Row],[2. Produit agricole certifié*]])*(#REF!=CertifiedCrop[[#This Row],[3. Variété**]]),0)),FALSE,TRUE))</f>
        <v>0</v>
      </c>
      <c r="L46" s="23" t="str">
        <f t="shared" si="1"/>
        <v/>
      </c>
      <c r="M46" s="63" t="str">
        <f t="shared" si="2"/>
        <v/>
      </c>
      <c r="N46" s="63" t="str">
        <f t="shared" si="3"/>
        <v/>
      </c>
      <c r="O46" s="64">
        <f t="shared" si="4"/>
        <v>580.83333333333337</v>
      </c>
      <c r="P46" s="64">
        <f t="shared" si="5"/>
        <v>572.5</v>
      </c>
      <c r="Q46" s="11" t="str">
        <f>IFERROR((VLOOKUP(A46,GM_Table,8,FALSE)-SUMIFS(D:D,A:A,A46,B:B,B46,C:C,C46)),"")</f>
        <v/>
      </c>
      <c r="R46" s="11" t="str">
        <f>IFERROR(CONCATENATE(VLOOKUP(A46,GM_Table,12,FALSE)," ",(VLOOKUP(A46,GM_Table,13,FALSE))),"")</f>
        <v/>
      </c>
      <c r="S46" s="178">
        <f>(CertifiedCrop[[#This Row],[Rendement 
estimé/ha]]-CertifiedCrop[[#This Row],[Rendement/ha
de l’année précédente]])/CertifiedCrop[[#This Row],[Rendement/ha
de l’année précédente]]</f>
        <v>1.4556040756914185E-2</v>
      </c>
    </row>
    <row r="47" spans="1:19" x14ac:dyDescent="0.25">
      <c r="A47" s="172" t="s">
        <v>817</v>
      </c>
      <c r="B47" s="172" t="s">
        <v>3341</v>
      </c>
      <c r="C47" s="172" t="s">
        <v>667</v>
      </c>
      <c r="D47" s="173">
        <v>3</v>
      </c>
      <c r="E47" s="174">
        <v>1755</v>
      </c>
      <c r="F47" s="174">
        <v>1705</v>
      </c>
      <c r="G47" s="174">
        <v>0</v>
      </c>
      <c r="H47" s="174">
        <v>0</v>
      </c>
      <c r="I47" s="174">
        <v>0</v>
      </c>
      <c r="J47" s="134" t="b">
        <f>IF(ISBLANK(CertifiedCrop[[#This Row],[1. Identifiant interne d’exploitation agricole*]]),"",IF(ISERROR(MATCH(CertifiedCrop[[#This Row],[1. Identifiant interne d’exploitation agricole*]],GroupMember[1. Identifiant interne d’exploitation agricole*],0)),FALSE,TRUE))</f>
        <v>1</v>
      </c>
      <c r="K47" s="134" t="b">
        <f t="array" ref="K47">IF(ISBLANK(CertifiedCrop[[#This Row],[2. Produit agricole certifié*]]),"",IF(ISERROR(MATCH(1,(#REF!=CertifiedCrop[[#This Row],[2. Produit agricole certifié*]])*(#REF!=CertifiedCrop[[#This Row],[3. Variété**]]),0)),FALSE,TRUE))</f>
        <v>0</v>
      </c>
      <c r="L47" s="23" t="str">
        <f t="shared" si="1"/>
        <v/>
      </c>
      <c r="M47" s="63" t="str">
        <f t="shared" si="2"/>
        <v/>
      </c>
      <c r="N47" s="63" t="str">
        <f t="shared" si="3"/>
        <v/>
      </c>
      <c r="O47" s="64">
        <f t="shared" si="4"/>
        <v>585</v>
      </c>
      <c r="P47" s="64">
        <f t="shared" si="5"/>
        <v>568.33333333333337</v>
      </c>
      <c r="Q47" s="11" t="str">
        <f>IFERROR((VLOOKUP(A47,GM_Table,8,FALSE)-SUMIFS(D:D,A:A,A47,B:B,B47,C:C,C47)),"")</f>
        <v/>
      </c>
      <c r="R47" s="11" t="str">
        <f>IFERROR(CONCATENATE(VLOOKUP(A47,GM_Table,12,FALSE)," ",(VLOOKUP(A47,GM_Table,13,FALSE))),"")</f>
        <v/>
      </c>
      <c r="S47" s="178">
        <f>(CertifiedCrop[[#This Row],[Rendement 
estimé/ha]]-CertifiedCrop[[#This Row],[Rendement/ha
de l’année précédente]])/CertifiedCrop[[#This Row],[Rendement/ha
de l’année précédente]]</f>
        <v>2.9325513196480871E-2</v>
      </c>
    </row>
    <row r="48" spans="1:19" x14ac:dyDescent="0.25">
      <c r="A48" s="172" t="s">
        <v>821</v>
      </c>
      <c r="B48" s="172" t="s">
        <v>3341</v>
      </c>
      <c r="C48" s="172" t="s">
        <v>667</v>
      </c>
      <c r="D48" s="173">
        <v>2</v>
      </c>
      <c r="E48" s="174">
        <v>1187</v>
      </c>
      <c r="F48" s="174">
        <v>1137</v>
      </c>
      <c r="G48" s="174">
        <v>0</v>
      </c>
      <c r="H48" s="174">
        <v>0</v>
      </c>
      <c r="I48" s="174">
        <v>0</v>
      </c>
      <c r="J48" s="134" t="b">
        <f>IF(ISBLANK(CertifiedCrop[[#This Row],[1. Identifiant interne d’exploitation agricole*]]),"",IF(ISERROR(MATCH(CertifiedCrop[[#This Row],[1. Identifiant interne d’exploitation agricole*]],GroupMember[1. Identifiant interne d’exploitation agricole*],0)),FALSE,TRUE))</f>
        <v>1</v>
      </c>
      <c r="K48" s="134" t="b">
        <f t="array" ref="K48">IF(ISBLANK(CertifiedCrop[[#This Row],[2. Produit agricole certifié*]]),"",IF(ISERROR(MATCH(1,(#REF!=CertifiedCrop[[#This Row],[2. Produit agricole certifié*]])*(#REF!=CertifiedCrop[[#This Row],[3. Variété**]]),0)),FALSE,TRUE))</f>
        <v>0</v>
      </c>
      <c r="L48" s="23" t="str">
        <f t="shared" si="1"/>
        <v/>
      </c>
      <c r="M48" s="63" t="str">
        <f t="shared" si="2"/>
        <v/>
      </c>
      <c r="N48" s="63" t="str">
        <f t="shared" si="3"/>
        <v/>
      </c>
      <c r="O48" s="64">
        <f t="shared" si="4"/>
        <v>593.5</v>
      </c>
      <c r="P48" s="64">
        <f t="shared" si="5"/>
        <v>568.5</v>
      </c>
      <c r="Q48" s="11" t="str">
        <f>IFERROR((VLOOKUP(A48,GM_Table,8,FALSE)-SUMIFS(D:D,A:A,A48,B:B,B48,C:C,C48)),"")</f>
        <v/>
      </c>
      <c r="R48" s="11" t="str">
        <f>IFERROR(CONCATENATE(VLOOKUP(A48,GM_Table,12,FALSE)," ",(VLOOKUP(A48,GM_Table,13,FALSE))),"")</f>
        <v/>
      </c>
      <c r="S48" s="178">
        <f>(CertifiedCrop[[#This Row],[Rendement 
estimé/ha]]-CertifiedCrop[[#This Row],[Rendement/ha
de l’année précédente]])/CertifiedCrop[[#This Row],[Rendement/ha
de l’année précédente]]</f>
        <v>4.3975373790677223E-2</v>
      </c>
    </row>
    <row r="49" spans="1:19" x14ac:dyDescent="0.25">
      <c r="A49" s="172" t="s">
        <v>823</v>
      </c>
      <c r="B49" s="172" t="s">
        <v>3341</v>
      </c>
      <c r="C49" s="172" t="s">
        <v>667</v>
      </c>
      <c r="D49" s="173">
        <v>2</v>
      </c>
      <c r="E49" s="174">
        <v>1196</v>
      </c>
      <c r="F49" s="174">
        <v>1146</v>
      </c>
      <c r="G49" s="174">
        <v>0</v>
      </c>
      <c r="H49" s="174">
        <v>0</v>
      </c>
      <c r="I49" s="174">
        <v>0</v>
      </c>
      <c r="J49" s="134" t="b">
        <f>IF(ISBLANK(CertifiedCrop[[#This Row],[1. Identifiant interne d’exploitation agricole*]]),"",IF(ISERROR(MATCH(CertifiedCrop[[#This Row],[1. Identifiant interne d’exploitation agricole*]],GroupMember[1. Identifiant interne d’exploitation agricole*],0)),FALSE,TRUE))</f>
        <v>1</v>
      </c>
      <c r="K49" s="134" t="b">
        <f t="array" ref="K49">IF(ISBLANK(CertifiedCrop[[#This Row],[2. Produit agricole certifié*]]),"",IF(ISERROR(MATCH(1,(#REF!=CertifiedCrop[[#This Row],[2. Produit agricole certifié*]])*(#REF!=CertifiedCrop[[#This Row],[3. Variété**]]),0)),FALSE,TRUE))</f>
        <v>0</v>
      </c>
      <c r="L49" s="23" t="str">
        <f t="shared" si="1"/>
        <v/>
      </c>
      <c r="M49" s="63" t="str">
        <f t="shared" si="2"/>
        <v/>
      </c>
      <c r="N49" s="63" t="str">
        <f t="shared" si="3"/>
        <v/>
      </c>
      <c r="O49" s="64">
        <f t="shared" si="4"/>
        <v>598</v>
      </c>
      <c r="P49" s="64">
        <f t="shared" si="5"/>
        <v>573</v>
      </c>
      <c r="Q49" s="11" t="str">
        <f>IFERROR((VLOOKUP(A49,GM_Table,8,FALSE)-SUMIFS(D:D,A:A,A49,B:B,B49,C:C,C49)),"")</f>
        <v/>
      </c>
      <c r="R49" s="11" t="str">
        <f>IFERROR(CONCATENATE(VLOOKUP(A49,GM_Table,12,FALSE)," ",(VLOOKUP(A49,GM_Table,13,FALSE))),"")</f>
        <v/>
      </c>
      <c r="S49" s="178">
        <f>(CertifiedCrop[[#This Row],[Rendement 
estimé/ha]]-CertifiedCrop[[#This Row],[Rendement/ha
de l’année précédente]])/CertifiedCrop[[#This Row],[Rendement/ha
de l’année précédente]]</f>
        <v>4.3630017452006981E-2</v>
      </c>
    </row>
    <row r="50" spans="1:19" x14ac:dyDescent="0.25">
      <c r="A50" s="172" t="s">
        <v>827</v>
      </c>
      <c r="B50" s="172" t="s">
        <v>3341</v>
      </c>
      <c r="C50" s="172" t="s">
        <v>667</v>
      </c>
      <c r="D50" s="173">
        <v>2</v>
      </c>
      <c r="E50" s="174">
        <v>1187</v>
      </c>
      <c r="F50" s="174">
        <v>1137</v>
      </c>
      <c r="G50" s="174">
        <v>0</v>
      </c>
      <c r="H50" s="174">
        <v>0</v>
      </c>
      <c r="I50" s="174">
        <v>0</v>
      </c>
      <c r="J50" s="135" t="b">
        <f>IF(ISBLANK(CertifiedCrop[[#This Row],[1. Identifiant interne d’exploitation agricole*]]),"",IF(ISERROR(MATCH(CertifiedCrop[[#This Row],[1. Identifiant interne d’exploitation agricole*]],GroupMember[1. Identifiant interne d’exploitation agricole*],0)),FALSE,TRUE))</f>
        <v>1</v>
      </c>
      <c r="K50" s="135" t="b">
        <f t="array" ref="K50">IF(ISBLANK(CertifiedCrop[[#This Row],[2. Produit agricole certifié*]]),"",IF(ISERROR(MATCH(1,(#REF!=CertifiedCrop[[#This Row],[2. Produit agricole certifié*]])*(#REF!=CertifiedCrop[[#This Row],[3. Variété**]]),0)),FALSE,TRUE))</f>
        <v>0</v>
      </c>
      <c r="L50" s="65" t="str">
        <f t="shared" si="1"/>
        <v/>
      </c>
      <c r="M50" s="63" t="str">
        <f t="shared" si="2"/>
        <v/>
      </c>
      <c r="N50" s="66" t="str">
        <f t="shared" si="3"/>
        <v/>
      </c>
      <c r="O50" s="67">
        <f t="shared" si="4"/>
        <v>593.5</v>
      </c>
      <c r="P50" s="67">
        <f t="shared" si="5"/>
        <v>568.5</v>
      </c>
      <c r="Q50" s="42" t="str">
        <f>IFERROR((VLOOKUP(A50,GM_Table,8,FALSE)-SUMIFS(D:D,A:A,A50,B:B,B50,C:C,C50)),"")</f>
        <v/>
      </c>
      <c r="R50" s="42" t="str">
        <f>IFERROR(CONCATENATE(VLOOKUP(A50,GM_Table,12,FALSE)," ",(VLOOKUP(A50,GM_Table,13,FALSE))),"")</f>
        <v/>
      </c>
      <c r="S50" s="178">
        <f>(CertifiedCrop[[#This Row],[Rendement 
estimé/ha]]-CertifiedCrop[[#This Row],[Rendement/ha
de l’année précédente]])/CertifiedCrop[[#This Row],[Rendement/ha
de l’année précédente]]</f>
        <v>4.3975373790677223E-2</v>
      </c>
    </row>
    <row r="51" spans="1:19" x14ac:dyDescent="0.25">
      <c r="A51" s="172" t="s">
        <v>829</v>
      </c>
      <c r="B51" s="172" t="s">
        <v>3341</v>
      </c>
      <c r="C51" s="172" t="s">
        <v>667</v>
      </c>
      <c r="D51" s="173">
        <v>2</v>
      </c>
      <c r="E51" s="174">
        <v>1187</v>
      </c>
      <c r="F51" s="174">
        <v>1137</v>
      </c>
      <c r="G51" s="174">
        <v>0</v>
      </c>
      <c r="H51" s="174"/>
      <c r="I51" s="174">
        <v>0</v>
      </c>
      <c r="J51" s="170" t="b">
        <f>IF(ISBLANK(CertifiedCrop[[#This Row],[1. Identifiant interne d’exploitation agricole*]]),"",IF(ISERROR(MATCH(CertifiedCrop[[#This Row],[1. Identifiant interne d’exploitation agricole*]],GroupMember[1. Identifiant interne d’exploitation agricole*],0)),FALSE,TRUE))</f>
        <v>1</v>
      </c>
      <c r="K51" s="170" t="b">
        <f t="array" ref="K51">IF(ISBLANK(CertifiedCrop[[#This Row],[2. Produit agricole certifié*]]),"",IF(ISERROR(MATCH(1,(#REF!=CertifiedCrop[[#This Row],[2. Produit agricole certifié*]])*(#REF!=CertifiedCrop[[#This Row],[3. Variété**]]),0)),FALSE,TRUE))</f>
        <v>0</v>
      </c>
      <c r="L51" s="23" t="str">
        <f t="shared" ref="L51:L114" si="6">IF((F51-G51)&lt;0,"!","")</f>
        <v/>
      </c>
      <c r="M51" s="63" t="str">
        <f t="shared" ref="M51:M114" si="7">IFERROR(IF((F51-G51)/G51&gt;25%,"!",IF((F51-G51)/G51&lt;-25%,"!","")),"")</f>
        <v/>
      </c>
      <c r="N51" s="176" t="str">
        <f t="shared" ref="N51:N114" si="8">IFERROR(IF((G51-H51)/H51&gt;25%,"!",IF((G51-H51)/H51&lt;-25%,"!","")),"")</f>
        <v/>
      </c>
      <c r="O51" s="64">
        <f t="shared" ref="O51:O114" si="9">IFERROR(E51/D51,"")</f>
        <v>593.5</v>
      </c>
      <c r="P51" s="64">
        <f t="shared" ref="P51:P114" si="10">IFERROR(F51/D51,"")</f>
        <v>568.5</v>
      </c>
      <c r="Q51" s="11" t="str">
        <f>IFERROR((VLOOKUP(A51,GM_Table,8,FALSE)-SUMIFS(D:D,A:A,A51,B:B,B51,C:C,C51)),"")</f>
        <v/>
      </c>
      <c r="R51" s="11" t="str">
        <f>IFERROR(CONCATENATE(VLOOKUP(A51,GM_Table,12,FALSE)," ",(VLOOKUP(A51,GM_Table,13,FALSE))),"")</f>
        <v/>
      </c>
      <c r="S51" s="178">
        <f>(CertifiedCrop[[#This Row],[Rendement 
estimé/ha]]-CertifiedCrop[[#This Row],[Rendement/ha
de l’année précédente]])/CertifiedCrop[[#This Row],[Rendement/ha
de l’année précédente]]</f>
        <v>4.3975373790677223E-2</v>
      </c>
    </row>
    <row r="52" spans="1:19" x14ac:dyDescent="0.25">
      <c r="A52" s="172" t="s">
        <v>832</v>
      </c>
      <c r="B52" s="172" t="s">
        <v>3341</v>
      </c>
      <c r="C52" s="172" t="s">
        <v>667</v>
      </c>
      <c r="D52" s="173">
        <v>2</v>
      </c>
      <c r="E52" s="174">
        <v>1179</v>
      </c>
      <c r="F52" s="174">
        <v>1129</v>
      </c>
      <c r="G52" s="174">
        <v>0</v>
      </c>
      <c r="H52" s="174">
        <v>0</v>
      </c>
      <c r="I52" s="174">
        <v>0</v>
      </c>
      <c r="J52" s="170" t="b">
        <f>IF(ISBLANK(CertifiedCrop[[#This Row],[1. Identifiant interne d’exploitation agricole*]]),"",IF(ISERROR(MATCH(CertifiedCrop[[#This Row],[1. Identifiant interne d’exploitation agricole*]],GroupMember[1. Identifiant interne d’exploitation agricole*],0)),FALSE,TRUE))</f>
        <v>1</v>
      </c>
      <c r="K52" s="170" t="b">
        <f t="array" ref="K52">IF(ISBLANK(CertifiedCrop[[#This Row],[2. Produit agricole certifié*]]),"",IF(ISERROR(MATCH(1,(#REF!=CertifiedCrop[[#This Row],[2. Produit agricole certifié*]])*(#REF!=CertifiedCrop[[#This Row],[3. Variété**]]),0)),FALSE,TRUE))</f>
        <v>0</v>
      </c>
      <c r="L52" s="23" t="str">
        <f t="shared" si="6"/>
        <v/>
      </c>
      <c r="M52" s="63" t="str">
        <f t="shared" si="7"/>
        <v/>
      </c>
      <c r="N52" s="176" t="str">
        <f t="shared" si="8"/>
        <v/>
      </c>
      <c r="O52" s="64">
        <f t="shared" si="9"/>
        <v>589.5</v>
      </c>
      <c r="P52" s="64">
        <f t="shared" si="10"/>
        <v>564.5</v>
      </c>
      <c r="Q52" s="11" t="str">
        <f>IFERROR((VLOOKUP(A52,GM_Table,8,FALSE)-SUMIFS(D:D,A:A,A52,B:B,B52,C:C,C52)),"")</f>
        <v/>
      </c>
      <c r="R52" s="11" t="str">
        <f>IFERROR(CONCATENATE(VLOOKUP(A52,GM_Table,12,FALSE)," ",(VLOOKUP(A52,GM_Table,13,FALSE))),"")</f>
        <v/>
      </c>
      <c r="S52" s="178">
        <f>(CertifiedCrop[[#This Row],[Rendement 
estimé/ha]]-CertifiedCrop[[#This Row],[Rendement/ha
de l’année précédente]])/CertifiedCrop[[#This Row],[Rendement/ha
de l’année précédente]]</f>
        <v>4.4286979627989373E-2</v>
      </c>
    </row>
    <row r="53" spans="1:19" x14ac:dyDescent="0.25">
      <c r="A53" s="172" t="s">
        <v>835</v>
      </c>
      <c r="B53" s="172" t="s">
        <v>3341</v>
      </c>
      <c r="C53" s="172" t="s">
        <v>667</v>
      </c>
      <c r="D53" s="173">
        <v>2</v>
      </c>
      <c r="E53" s="174">
        <v>1187</v>
      </c>
      <c r="F53" s="174">
        <v>1137</v>
      </c>
      <c r="G53" s="174">
        <v>0</v>
      </c>
      <c r="H53" s="174">
        <v>0</v>
      </c>
      <c r="I53" s="174">
        <v>0</v>
      </c>
      <c r="J53" s="170" t="b">
        <f>IF(ISBLANK(CertifiedCrop[[#This Row],[1. Identifiant interne d’exploitation agricole*]]),"",IF(ISERROR(MATCH(CertifiedCrop[[#This Row],[1. Identifiant interne d’exploitation agricole*]],GroupMember[1. Identifiant interne d’exploitation agricole*],0)),FALSE,TRUE))</f>
        <v>1</v>
      </c>
      <c r="K53" s="170" t="b">
        <f t="array" ref="K53">IF(ISBLANK(CertifiedCrop[[#This Row],[2. Produit agricole certifié*]]),"",IF(ISERROR(MATCH(1,(#REF!=CertifiedCrop[[#This Row],[2. Produit agricole certifié*]])*(#REF!=CertifiedCrop[[#This Row],[3. Variété**]]),0)),FALSE,TRUE))</f>
        <v>0</v>
      </c>
      <c r="L53" s="23" t="str">
        <f t="shared" si="6"/>
        <v/>
      </c>
      <c r="M53" s="63" t="str">
        <f t="shared" si="7"/>
        <v/>
      </c>
      <c r="N53" s="176" t="str">
        <f t="shared" si="8"/>
        <v/>
      </c>
      <c r="O53" s="64">
        <f t="shared" si="9"/>
        <v>593.5</v>
      </c>
      <c r="P53" s="64">
        <f t="shared" si="10"/>
        <v>568.5</v>
      </c>
      <c r="Q53" s="11" t="str">
        <f>IFERROR((VLOOKUP(A53,GM_Table,8,FALSE)-SUMIFS(D:D,A:A,A53,B:B,B53,C:C,C53)),"")</f>
        <v/>
      </c>
      <c r="R53" s="11" t="str">
        <f>IFERROR(CONCATENATE(VLOOKUP(A53,GM_Table,12,FALSE)," ",(VLOOKUP(A53,GM_Table,13,FALSE))),"")</f>
        <v/>
      </c>
      <c r="S53" s="178">
        <f>(CertifiedCrop[[#This Row],[Rendement 
estimé/ha]]-CertifiedCrop[[#This Row],[Rendement/ha
de l’année précédente]])/CertifiedCrop[[#This Row],[Rendement/ha
de l’année précédente]]</f>
        <v>4.3975373790677223E-2</v>
      </c>
    </row>
    <row r="54" spans="1:19" x14ac:dyDescent="0.25">
      <c r="A54" s="172" t="s">
        <v>839</v>
      </c>
      <c r="B54" s="172" t="s">
        <v>3341</v>
      </c>
      <c r="C54" s="172" t="s">
        <v>667</v>
      </c>
      <c r="D54" s="173">
        <v>4</v>
      </c>
      <c r="E54" s="174">
        <v>2392</v>
      </c>
      <c r="F54" s="174">
        <v>2342</v>
      </c>
      <c r="G54" s="174">
        <v>0</v>
      </c>
      <c r="H54" s="174">
        <v>0</v>
      </c>
      <c r="I54" s="174">
        <v>0</v>
      </c>
      <c r="J54" s="170" t="b">
        <f>IF(ISBLANK(CertifiedCrop[[#This Row],[1. Identifiant interne d’exploitation agricole*]]),"",IF(ISERROR(MATCH(CertifiedCrop[[#This Row],[1. Identifiant interne d’exploitation agricole*]],GroupMember[1. Identifiant interne d’exploitation agricole*],0)),FALSE,TRUE))</f>
        <v>1</v>
      </c>
      <c r="K54" s="170" t="b">
        <f t="array" ref="K54">IF(ISBLANK(CertifiedCrop[[#This Row],[2. Produit agricole certifié*]]),"",IF(ISERROR(MATCH(1,(#REF!=CertifiedCrop[[#This Row],[2. Produit agricole certifié*]])*(#REF!=CertifiedCrop[[#This Row],[3. Variété**]]),0)),FALSE,TRUE))</f>
        <v>0</v>
      </c>
      <c r="L54" s="23" t="str">
        <f t="shared" si="6"/>
        <v/>
      </c>
      <c r="M54" s="63" t="str">
        <f t="shared" si="7"/>
        <v/>
      </c>
      <c r="N54" s="176" t="str">
        <f t="shared" si="8"/>
        <v/>
      </c>
      <c r="O54" s="64">
        <f t="shared" si="9"/>
        <v>598</v>
      </c>
      <c r="P54" s="64">
        <f t="shared" si="10"/>
        <v>585.5</v>
      </c>
      <c r="Q54" s="11" t="str">
        <f>IFERROR((VLOOKUP(A54,GM_Table,8,FALSE)-SUMIFS(D:D,A:A,A54,B:B,B54,C:C,C54)),"")</f>
        <v/>
      </c>
      <c r="R54" s="11" t="str">
        <f>IFERROR(CONCATENATE(VLOOKUP(A54,GM_Table,12,FALSE)," ",(VLOOKUP(A54,GM_Table,13,FALSE))),"")</f>
        <v/>
      </c>
      <c r="S54" s="178">
        <f>(CertifiedCrop[[#This Row],[Rendement 
estimé/ha]]-CertifiedCrop[[#This Row],[Rendement/ha
de l’année précédente]])/CertifiedCrop[[#This Row],[Rendement/ha
de l’année précédente]]</f>
        <v>2.1349274124679761E-2</v>
      </c>
    </row>
    <row r="55" spans="1:19" x14ac:dyDescent="0.25">
      <c r="A55" s="172" t="s">
        <v>842</v>
      </c>
      <c r="B55" s="172" t="s">
        <v>3341</v>
      </c>
      <c r="C55" s="172" t="s">
        <v>667</v>
      </c>
      <c r="D55" s="173">
        <v>3</v>
      </c>
      <c r="E55" s="174">
        <v>1781</v>
      </c>
      <c r="F55" s="174">
        <v>1731</v>
      </c>
      <c r="G55" s="174">
        <v>0</v>
      </c>
      <c r="H55" s="174">
        <v>0</v>
      </c>
      <c r="I55" s="174">
        <v>0</v>
      </c>
      <c r="J55" s="170" t="b">
        <f>IF(ISBLANK(CertifiedCrop[[#This Row],[1. Identifiant interne d’exploitation agricole*]]),"",IF(ISERROR(MATCH(CertifiedCrop[[#This Row],[1. Identifiant interne d’exploitation agricole*]],GroupMember[1. Identifiant interne d’exploitation agricole*],0)),FALSE,TRUE))</f>
        <v>1</v>
      </c>
      <c r="K55" s="170" t="b">
        <f t="array" ref="K55">IF(ISBLANK(CertifiedCrop[[#This Row],[2. Produit agricole certifié*]]),"",IF(ISERROR(MATCH(1,(#REF!=CertifiedCrop[[#This Row],[2. Produit agricole certifié*]])*(#REF!=CertifiedCrop[[#This Row],[3. Variété**]]),0)),FALSE,TRUE))</f>
        <v>0</v>
      </c>
      <c r="L55" s="23" t="str">
        <f t="shared" si="6"/>
        <v/>
      </c>
      <c r="M55" s="63" t="str">
        <f t="shared" si="7"/>
        <v/>
      </c>
      <c r="N55" s="176" t="str">
        <f t="shared" si="8"/>
        <v/>
      </c>
      <c r="O55" s="64">
        <f t="shared" si="9"/>
        <v>593.66666666666663</v>
      </c>
      <c r="P55" s="64">
        <f t="shared" si="10"/>
        <v>577</v>
      </c>
      <c r="Q55" s="11" t="str">
        <f>IFERROR((VLOOKUP(A55,GM_Table,8,FALSE)-SUMIFS(D:D,A:A,A55,B:B,B55,C:C,C55)),"")</f>
        <v/>
      </c>
      <c r="R55" s="11" t="str">
        <f>IFERROR(CONCATENATE(VLOOKUP(A55,GM_Table,12,FALSE)," ",(VLOOKUP(A55,GM_Table,13,FALSE))),"")</f>
        <v/>
      </c>
      <c r="S55" s="178">
        <f>(CertifiedCrop[[#This Row],[Rendement 
estimé/ha]]-CertifiedCrop[[#This Row],[Rendement/ha
de l’année précédente]])/CertifiedCrop[[#This Row],[Rendement/ha
de l’année précédente]]</f>
        <v>2.8885037550548751E-2</v>
      </c>
    </row>
    <row r="56" spans="1:19" x14ac:dyDescent="0.25">
      <c r="A56" s="172" t="s">
        <v>844</v>
      </c>
      <c r="B56" s="172" t="s">
        <v>3341</v>
      </c>
      <c r="C56" s="172" t="s">
        <v>667</v>
      </c>
      <c r="D56" s="173">
        <v>2</v>
      </c>
      <c r="E56" s="174">
        <v>1196</v>
      </c>
      <c r="F56" s="174">
        <v>1146</v>
      </c>
      <c r="G56" s="174">
        <v>0</v>
      </c>
      <c r="H56" s="174">
        <v>0</v>
      </c>
      <c r="I56" s="174">
        <v>0</v>
      </c>
      <c r="J56" s="170" t="b">
        <f>IF(ISBLANK(CertifiedCrop[[#This Row],[1. Identifiant interne d’exploitation agricole*]]),"",IF(ISERROR(MATCH(CertifiedCrop[[#This Row],[1. Identifiant interne d’exploitation agricole*]],GroupMember[1. Identifiant interne d’exploitation agricole*],0)),FALSE,TRUE))</f>
        <v>1</v>
      </c>
      <c r="K56" s="170" t="b">
        <f t="array" ref="K56">IF(ISBLANK(CertifiedCrop[[#This Row],[2. Produit agricole certifié*]]),"",IF(ISERROR(MATCH(1,(#REF!=CertifiedCrop[[#This Row],[2. Produit agricole certifié*]])*(#REF!=CertifiedCrop[[#This Row],[3. Variété**]]),0)),FALSE,TRUE))</f>
        <v>0</v>
      </c>
      <c r="L56" s="23" t="str">
        <f t="shared" si="6"/>
        <v/>
      </c>
      <c r="M56" s="63" t="str">
        <f t="shared" si="7"/>
        <v/>
      </c>
      <c r="N56" s="176" t="str">
        <f t="shared" si="8"/>
        <v/>
      </c>
      <c r="O56" s="64">
        <f t="shared" si="9"/>
        <v>598</v>
      </c>
      <c r="P56" s="64">
        <f t="shared" si="10"/>
        <v>573</v>
      </c>
      <c r="Q56" s="11" t="str">
        <f>IFERROR((VLOOKUP(A56,GM_Table,8,FALSE)-SUMIFS(D:D,A:A,A56,B:B,B56,C:C,C56)),"")</f>
        <v/>
      </c>
      <c r="R56" s="11" t="str">
        <f>IFERROR(CONCATENATE(VLOOKUP(A56,GM_Table,12,FALSE)," ",(VLOOKUP(A56,GM_Table,13,FALSE))),"")</f>
        <v/>
      </c>
      <c r="S56" s="178">
        <f>(CertifiedCrop[[#This Row],[Rendement 
estimé/ha]]-CertifiedCrop[[#This Row],[Rendement/ha
de l’année précédente]])/CertifiedCrop[[#This Row],[Rendement/ha
de l’année précédente]]</f>
        <v>4.3630017452006981E-2</v>
      </c>
    </row>
    <row r="57" spans="1:19" x14ac:dyDescent="0.25">
      <c r="A57" s="172" t="s">
        <v>848</v>
      </c>
      <c r="B57" s="172" t="s">
        <v>3341</v>
      </c>
      <c r="C57" s="172" t="s">
        <v>667</v>
      </c>
      <c r="D57" s="173">
        <v>2</v>
      </c>
      <c r="E57" s="174">
        <v>1179</v>
      </c>
      <c r="F57" s="174">
        <v>1129</v>
      </c>
      <c r="G57" s="174">
        <v>0</v>
      </c>
      <c r="H57" s="174">
        <v>0</v>
      </c>
      <c r="I57" s="174">
        <v>0</v>
      </c>
      <c r="J57" s="170" t="b">
        <f>IF(ISBLANK(CertifiedCrop[[#This Row],[1. Identifiant interne d’exploitation agricole*]]),"",IF(ISERROR(MATCH(CertifiedCrop[[#This Row],[1. Identifiant interne d’exploitation agricole*]],GroupMember[1. Identifiant interne d’exploitation agricole*],0)),FALSE,TRUE))</f>
        <v>1</v>
      </c>
      <c r="K57" s="170" t="b">
        <f t="array" ref="K57">IF(ISBLANK(CertifiedCrop[[#This Row],[2. Produit agricole certifié*]]),"",IF(ISERROR(MATCH(1,(#REF!=CertifiedCrop[[#This Row],[2. Produit agricole certifié*]])*(#REF!=CertifiedCrop[[#This Row],[3. Variété**]]),0)),FALSE,TRUE))</f>
        <v>0</v>
      </c>
      <c r="L57" s="23" t="str">
        <f t="shared" si="6"/>
        <v/>
      </c>
      <c r="M57" s="63" t="str">
        <f t="shared" si="7"/>
        <v/>
      </c>
      <c r="N57" s="176" t="str">
        <f t="shared" si="8"/>
        <v/>
      </c>
      <c r="O57" s="64">
        <f t="shared" si="9"/>
        <v>589.5</v>
      </c>
      <c r="P57" s="64">
        <f t="shared" si="10"/>
        <v>564.5</v>
      </c>
      <c r="Q57" s="11" t="str">
        <f>IFERROR((VLOOKUP(A57,GM_Table,8,FALSE)-SUMIFS(D:D,A:A,A57,B:B,B57,C:C,C57)),"")</f>
        <v/>
      </c>
      <c r="R57" s="11" t="str">
        <f>IFERROR(CONCATENATE(VLOOKUP(A57,GM_Table,12,FALSE)," ",(VLOOKUP(A57,GM_Table,13,FALSE))),"")</f>
        <v/>
      </c>
      <c r="S57" s="178">
        <f>(CertifiedCrop[[#This Row],[Rendement 
estimé/ha]]-CertifiedCrop[[#This Row],[Rendement/ha
de l’année précédente]])/CertifiedCrop[[#This Row],[Rendement/ha
de l’année précédente]]</f>
        <v>4.4286979627989373E-2</v>
      </c>
    </row>
    <row r="58" spans="1:19" x14ac:dyDescent="0.25">
      <c r="A58" s="172" t="s">
        <v>850</v>
      </c>
      <c r="B58" s="172" t="s">
        <v>3341</v>
      </c>
      <c r="C58" s="172" t="s">
        <v>667</v>
      </c>
      <c r="D58" s="173">
        <v>1</v>
      </c>
      <c r="E58" s="174">
        <v>598</v>
      </c>
      <c r="F58" s="174">
        <v>548</v>
      </c>
      <c r="G58" s="174">
        <v>0</v>
      </c>
      <c r="H58" s="174">
        <v>0</v>
      </c>
      <c r="I58" s="174">
        <v>0</v>
      </c>
      <c r="J58" s="170" t="b">
        <f>IF(ISBLANK(CertifiedCrop[[#This Row],[1. Identifiant interne d’exploitation agricole*]]),"",IF(ISERROR(MATCH(CertifiedCrop[[#This Row],[1. Identifiant interne d’exploitation agricole*]],GroupMember[1. Identifiant interne d’exploitation agricole*],0)),FALSE,TRUE))</f>
        <v>1</v>
      </c>
      <c r="K58" s="170" t="b">
        <f t="array" ref="K58">IF(ISBLANK(CertifiedCrop[[#This Row],[2. Produit agricole certifié*]]),"",IF(ISERROR(MATCH(1,(#REF!=CertifiedCrop[[#This Row],[2. Produit agricole certifié*]])*(#REF!=CertifiedCrop[[#This Row],[3. Variété**]]),0)),FALSE,TRUE))</f>
        <v>0</v>
      </c>
      <c r="L58" s="23" t="str">
        <f t="shared" si="6"/>
        <v/>
      </c>
      <c r="M58" s="63" t="str">
        <f t="shared" si="7"/>
        <v/>
      </c>
      <c r="N58" s="176" t="str">
        <f t="shared" si="8"/>
        <v/>
      </c>
      <c r="O58" s="64">
        <f t="shared" si="9"/>
        <v>598</v>
      </c>
      <c r="P58" s="64">
        <f t="shared" si="10"/>
        <v>548</v>
      </c>
      <c r="Q58" s="11" t="str">
        <f>IFERROR((VLOOKUP(A58,GM_Table,8,FALSE)-SUMIFS(D:D,A:A,A58,B:B,B58,C:C,C58)),"")</f>
        <v/>
      </c>
      <c r="R58" s="11" t="str">
        <f>IFERROR(CONCATENATE(VLOOKUP(A58,GM_Table,12,FALSE)," ",(VLOOKUP(A58,GM_Table,13,FALSE))),"")</f>
        <v/>
      </c>
      <c r="S58" s="178">
        <f>(CertifiedCrop[[#This Row],[Rendement 
estimé/ha]]-CertifiedCrop[[#This Row],[Rendement/ha
de l’année précédente]])/CertifiedCrop[[#This Row],[Rendement/ha
de l’année précédente]]</f>
        <v>9.1240875912408759E-2</v>
      </c>
    </row>
    <row r="59" spans="1:19" x14ac:dyDescent="0.25">
      <c r="A59" s="172" t="s">
        <v>853</v>
      </c>
      <c r="B59" s="172" t="s">
        <v>3341</v>
      </c>
      <c r="C59" s="172" t="s">
        <v>667</v>
      </c>
      <c r="D59" s="173">
        <v>2.5</v>
      </c>
      <c r="E59" s="174">
        <v>1484</v>
      </c>
      <c r="F59" s="174">
        <v>1434</v>
      </c>
      <c r="G59" s="174">
        <v>0</v>
      </c>
      <c r="H59" s="174">
        <v>0</v>
      </c>
      <c r="I59" s="174">
        <v>0</v>
      </c>
      <c r="J59" s="170" t="b">
        <f>IF(ISBLANK(CertifiedCrop[[#This Row],[1. Identifiant interne d’exploitation agricole*]]),"",IF(ISERROR(MATCH(CertifiedCrop[[#This Row],[1. Identifiant interne d’exploitation agricole*]],GroupMember[1. Identifiant interne d’exploitation agricole*],0)),FALSE,TRUE))</f>
        <v>1</v>
      </c>
      <c r="K59" s="170" t="b">
        <f t="array" ref="K59">IF(ISBLANK(CertifiedCrop[[#This Row],[2. Produit agricole certifié*]]),"",IF(ISERROR(MATCH(1,(#REF!=CertifiedCrop[[#This Row],[2. Produit agricole certifié*]])*(#REF!=CertifiedCrop[[#This Row],[3. Variété**]]),0)),FALSE,TRUE))</f>
        <v>0</v>
      </c>
      <c r="L59" s="23" t="str">
        <f t="shared" si="6"/>
        <v/>
      </c>
      <c r="M59" s="63" t="str">
        <f t="shared" si="7"/>
        <v/>
      </c>
      <c r="N59" s="176" t="str">
        <f t="shared" si="8"/>
        <v/>
      </c>
      <c r="O59" s="64">
        <f t="shared" si="9"/>
        <v>593.6</v>
      </c>
      <c r="P59" s="64">
        <f t="shared" si="10"/>
        <v>573.6</v>
      </c>
      <c r="Q59" s="11" t="str">
        <f>IFERROR((VLOOKUP(A59,GM_Table,8,FALSE)-SUMIFS(D:D,A:A,A59,B:B,B59,C:C,C59)),"")</f>
        <v/>
      </c>
      <c r="R59" s="11" t="str">
        <f>IFERROR(CONCATENATE(VLOOKUP(A59,GM_Table,12,FALSE)," ",(VLOOKUP(A59,GM_Table,13,FALSE))),"")</f>
        <v/>
      </c>
      <c r="S59" s="178">
        <f>(CertifiedCrop[[#This Row],[Rendement 
estimé/ha]]-CertifiedCrop[[#This Row],[Rendement/ha
de l’année précédente]])/CertifiedCrop[[#This Row],[Rendement/ha
de l’année précédente]]</f>
        <v>3.4867503486750349E-2</v>
      </c>
    </row>
    <row r="60" spans="1:19" x14ac:dyDescent="0.25">
      <c r="A60" s="172" t="s">
        <v>857</v>
      </c>
      <c r="B60" s="172" t="s">
        <v>3341</v>
      </c>
      <c r="C60" s="172" t="s">
        <v>667</v>
      </c>
      <c r="D60" s="173">
        <v>2.5</v>
      </c>
      <c r="E60" s="174">
        <v>1463</v>
      </c>
      <c r="F60" s="174">
        <v>1413</v>
      </c>
      <c r="G60" s="174">
        <v>0</v>
      </c>
      <c r="H60" s="174">
        <v>0</v>
      </c>
      <c r="I60" s="174">
        <v>0</v>
      </c>
      <c r="J60" s="170" t="b">
        <f>IF(ISBLANK(CertifiedCrop[[#This Row],[1. Identifiant interne d’exploitation agricole*]]),"",IF(ISERROR(MATCH(CertifiedCrop[[#This Row],[1. Identifiant interne d’exploitation agricole*]],GroupMember[1. Identifiant interne d’exploitation agricole*],0)),FALSE,TRUE))</f>
        <v>1</v>
      </c>
      <c r="K60" s="170" t="b">
        <f t="array" ref="K60">IF(ISBLANK(CertifiedCrop[[#This Row],[2. Produit agricole certifié*]]),"",IF(ISERROR(MATCH(1,(#REF!=CertifiedCrop[[#This Row],[2. Produit agricole certifié*]])*(#REF!=CertifiedCrop[[#This Row],[3. Variété**]]),0)),FALSE,TRUE))</f>
        <v>0</v>
      </c>
      <c r="L60" s="23" t="str">
        <f t="shared" si="6"/>
        <v/>
      </c>
      <c r="M60" s="63" t="str">
        <f t="shared" si="7"/>
        <v/>
      </c>
      <c r="N60" s="176" t="str">
        <f t="shared" si="8"/>
        <v/>
      </c>
      <c r="O60" s="64">
        <f t="shared" si="9"/>
        <v>585.20000000000005</v>
      </c>
      <c r="P60" s="64">
        <f t="shared" si="10"/>
        <v>565.20000000000005</v>
      </c>
      <c r="Q60" s="11" t="str">
        <f>IFERROR((VLOOKUP(A60,GM_Table,8,FALSE)-SUMIFS(D:D,A:A,A60,B:B,B60,C:C,C60)),"")</f>
        <v/>
      </c>
      <c r="R60" s="11" t="str">
        <f>IFERROR(CONCATENATE(VLOOKUP(A60,GM_Table,12,FALSE)," ",(VLOOKUP(A60,GM_Table,13,FALSE))),"")</f>
        <v/>
      </c>
      <c r="S60" s="178">
        <f>(CertifiedCrop[[#This Row],[Rendement 
estimé/ha]]-CertifiedCrop[[#This Row],[Rendement/ha
de l’année précédente]])/CertifiedCrop[[#This Row],[Rendement/ha
de l’année précédente]]</f>
        <v>3.5385704175513087E-2</v>
      </c>
    </row>
    <row r="61" spans="1:19" x14ac:dyDescent="0.25">
      <c r="A61" s="172" t="s">
        <v>860</v>
      </c>
      <c r="B61" s="172" t="s">
        <v>3341</v>
      </c>
      <c r="C61" s="172" t="s">
        <v>667</v>
      </c>
      <c r="D61" s="173">
        <v>2</v>
      </c>
      <c r="E61" s="174">
        <v>1144</v>
      </c>
      <c r="F61" s="174">
        <v>1094</v>
      </c>
      <c r="G61" s="174">
        <v>0</v>
      </c>
      <c r="H61" s="174">
        <v>0</v>
      </c>
      <c r="I61" s="174">
        <v>0</v>
      </c>
      <c r="J61" s="170" t="b">
        <f>IF(ISBLANK(CertifiedCrop[[#This Row],[1. Identifiant interne d’exploitation agricole*]]),"",IF(ISERROR(MATCH(CertifiedCrop[[#This Row],[1. Identifiant interne d’exploitation agricole*]],GroupMember[1. Identifiant interne d’exploitation agricole*],0)),FALSE,TRUE))</f>
        <v>1</v>
      </c>
      <c r="K61" s="170" t="b">
        <f t="array" ref="K61">IF(ISBLANK(CertifiedCrop[[#This Row],[2. Produit agricole certifié*]]),"",IF(ISERROR(MATCH(1,(#REF!=CertifiedCrop[[#This Row],[2. Produit agricole certifié*]])*(#REF!=CertifiedCrop[[#This Row],[3. Variété**]]),0)),FALSE,TRUE))</f>
        <v>0</v>
      </c>
      <c r="L61" s="23" t="str">
        <f t="shared" si="6"/>
        <v/>
      </c>
      <c r="M61" s="63" t="str">
        <f t="shared" si="7"/>
        <v/>
      </c>
      <c r="N61" s="176" t="str">
        <f t="shared" si="8"/>
        <v/>
      </c>
      <c r="O61" s="64">
        <f t="shared" si="9"/>
        <v>572</v>
      </c>
      <c r="P61" s="64">
        <f t="shared" si="10"/>
        <v>547</v>
      </c>
      <c r="Q61" s="11" t="str">
        <f>IFERROR((VLOOKUP(A61,GM_Table,8,FALSE)-SUMIFS(D:D,A:A,A61,B:B,B61,C:C,C61)),"")</f>
        <v/>
      </c>
      <c r="R61" s="11" t="str">
        <f>IFERROR(CONCATENATE(VLOOKUP(A61,GM_Table,12,FALSE)," ",(VLOOKUP(A61,GM_Table,13,FALSE))),"")</f>
        <v/>
      </c>
      <c r="S61" s="178">
        <f>(CertifiedCrop[[#This Row],[Rendement 
estimé/ha]]-CertifiedCrop[[#This Row],[Rendement/ha
de l’année précédente]])/CertifiedCrop[[#This Row],[Rendement/ha
de l’année précédente]]</f>
        <v>4.5703839122486288E-2</v>
      </c>
    </row>
    <row r="62" spans="1:19" x14ac:dyDescent="0.25">
      <c r="A62" s="172" t="s">
        <v>863</v>
      </c>
      <c r="B62" s="172" t="s">
        <v>3341</v>
      </c>
      <c r="C62" s="172" t="s">
        <v>667</v>
      </c>
      <c r="D62" s="173">
        <v>5</v>
      </c>
      <c r="E62" s="174">
        <v>2882</v>
      </c>
      <c r="F62" s="174">
        <v>2832</v>
      </c>
      <c r="G62" s="174">
        <v>0</v>
      </c>
      <c r="H62" s="174">
        <v>0</v>
      </c>
      <c r="I62" s="174">
        <v>0</v>
      </c>
      <c r="J62" s="170" t="b">
        <f>IF(ISBLANK(CertifiedCrop[[#This Row],[1. Identifiant interne d’exploitation agricole*]]),"",IF(ISERROR(MATCH(CertifiedCrop[[#This Row],[1. Identifiant interne d’exploitation agricole*]],GroupMember[1. Identifiant interne d’exploitation agricole*],0)),FALSE,TRUE))</f>
        <v>1</v>
      </c>
      <c r="K62" s="170" t="b">
        <f t="array" ref="K62">IF(ISBLANK(CertifiedCrop[[#This Row],[2. Produit agricole certifié*]]),"",IF(ISERROR(MATCH(1,(#REF!=CertifiedCrop[[#This Row],[2. Produit agricole certifié*]])*(#REF!=CertifiedCrop[[#This Row],[3. Variété**]]),0)),FALSE,TRUE))</f>
        <v>0</v>
      </c>
      <c r="L62" s="23" t="str">
        <f t="shared" si="6"/>
        <v/>
      </c>
      <c r="M62" s="63" t="str">
        <f t="shared" si="7"/>
        <v/>
      </c>
      <c r="N62" s="176" t="str">
        <f t="shared" si="8"/>
        <v/>
      </c>
      <c r="O62" s="64">
        <f t="shared" si="9"/>
        <v>576.4</v>
      </c>
      <c r="P62" s="64">
        <f t="shared" si="10"/>
        <v>566.4</v>
      </c>
      <c r="Q62" s="11" t="str">
        <f>IFERROR((VLOOKUP(A62,GM_Table,8,FALSE)-SUMIFS(D:D,A:A,A62,B:B,B62,C:C,C62)),"")</f>
        <v/>
      </c>
      <c r="R62" s="11" t="str">
        <f>IFERROR(CONCATENATE(VLOOKUP(A62,GM_Table,12,FALSE)," ",(VLOOKUP(A62,GM_Table,13,FALSE))),"")</f>
        <v/>
      </c>
      <c r="S62" s="178">
        <f>(CertifiedCrop[[#This Row],[Rendement 
estimé/ha]]-CertifiedCrop[[#This Row],[Rendement/ha
de l’année précédente]])/CertifiedCrop[[#This Row],[Rendement/ha
de l’année précédente]]</f>
        <v>1.7655367231638418E-2</v>
      </c>
    </row>
    <row r="63" spans="1:19" x14ac:dyDescent="0.25">
      <c r="A63" s="172" t="s">
        <v>865</v>
      </c>
      <c r="B63" s="172" t="s">
        <v>3341</v>
      </c>
      <c r="C63" s="172" t="s">
        <v>667</v>
      </c>
      <c r="D63" s="173">
        <v>2</v>
      </c>
      <c r="E63" s="174">
        <v>1161</v>
      </c>
      <c r="F63" s="174">
        <v>1111</v>
      </c>
      <c r="G63" s="174">
        <v>0</v>
      </c>
      <c r="H63" s="174">
        <v>0</v>
      </c>
      <c r="I63" s="174">
        <v>0</v>
      </c>
      <c r="J63" s="170" t="b">
        <f>IF(ISBLANK(CertifiedCrop[[#This Row],[1. Identifiant interne d’exploitation agricole*]]),"",IF(ISERROR(MATCH(CertifiedCrop[[#This Row],[1. Identifiant interne d’exploitation agricole*]],GroupMember[1. Identifiant interne d’exploitation agricole*],0)),FALSE,TRUE))</f>
        <v>1</v>
      </c>
      <c r="K63" s="170" t="b">
        <f t="array" ref="K63">IF(ISBLANK(CertifiedCrop[[#This Row],[2. Produit agricole certifié*]]),"",IF(ISERROR(MATCH(1,(#REF!=CertifiedCrop[[#This Row],[2. Produit agricole certifié*]])*(#REF!=CertifiedCrop[[#This Row],[3. Variété**]]),0)),FALSE,TRUE))</f>
        <v>0</v>
      </c>
      <c r="L63" s="23" t="str">
        <f t="shared" si="6"/>
        <v/>
      </c>
      <c r="M63" s="63" t="str">
        <f t="shared" si="7"/>
        <v/>
      </c>
      <c r="N63" s="176" t="str">
        <f t="shared" si="8"/>
        <v/>
      </c>
      <c r="O63" s="64">
        <f t="shared" si="9"/>
        <v>580.5</v>
      </c>
      <c r="P63" s="64">
        <f t="shared" si="10"/>
        <v>555.5</v>
      </c>
      <c r="Q63" s="11" t="str">
        <f>IFERROR((VLOOKUP(A63,GM_Table,8,FALSE)-SUMIFS(D:D,A:A,A63,B:B,B63,C:C,C63)),"")</f>
        <v/>
      </c>
      <c r="R63" s="11" t="str">
        <f>IFERROR(CONCATENATE(VLOOKUP(A63,GM_Table,12,FALSE)," ",(VLOOKUP(A63,GM_Table,13,FALSE))),"")</f>
        <v/>
      </c>
      <c r="S63" s="178">
        <f>(CertifiedCrop[[#This Row],[Rendement 
estimé/ha]]-CertifiedCrop[[#This Row],[Rendement/ha
de l’année précédente]])/CertifiedCrop[[#This Row],[Rendement/ha
de l’année précédente]]</f>
        <v>4.5004500450045004E-2</v>
      </c>
    </row>
    <row r="64" spans="1:19" x14ac:dyDescent="0.25">
      <c r="A64" s="172" t="s">
        <v>868</v>
      </c>
      <c r="B64" s="172" t="s">
        <v>3341</v>
      </c>
      <c r="C64" s="172" t="s">
        <v>667</v>
      </c>
      <c r="D64" s="173">
        <v>2</v>
      </c>
      <c r="E64" s="174">
        <v>1127</v>
      </c>
      <c r="F64" s="174">
        <v>1077</v>
      </c>
      <c r="G64" s="174">
        <v>0</v>
      </c>
      <c r="H64" s="174">
        <v>0</v>
      </c>
      <c r="I64" s="174">
        <v>0</v>
      </c>
      <c r="J64" s="170" t="b">
        <f>IF(ISBLANK(CertifiedCrop[[#This Row],[1. Identifiant interne d’exploitation agricole*]]),"",IF(ISERROR(MATCH(CertifiedCrop[[#This Row],[1. Identifiant interne d’exploitation agricole*]],GroupMember[1. Identifiant interne d’exploitation agricole*],0)),FALSE,TRUE))</f>
        <v>1</v>
      </c>
      <c r="K64" s="170" t="b">
        <f t="array" ref="K64">IF(ISBLANK(CertifiedCrop[[#This Row],[2. Produit agricole certifié*]]),"",IF(ISERROR(MATCH(1,(#REF!=CertifiedCrop[[#This Row],[2. Produit agricole certifié*]])*(#REF!=CertifiedCrop[[#This Row],[3. Variété**]]),0)),FALSE,TRUE))</f>
        <v>0</v>
      </c>
      <c r="L64" s="23" t="str">
        <f t="shared" si="6"/>
        <v/>
      </c>
      <c r="M64" s="63" t="str">
        <f t="shared" si="7"/>
        <v/>
      </c>
      <c r="N64" s="176" t="str">
        <f t="shared" si="8"/>
        <v/>
      </c>
      <c r="O64" s="64">
        <f t="shared" si="9"/>
        <v>563.5</v>
      </c>
      <c r="P64" s="64">
        <f t="shared" si="10"/>
        <v>538.5</v>
      </c>
      <c r="Q64" s="11" t="str">
        <f>IFERROR((VLOOKUP(A64,GM_Table,8,FALSE)-SUMIFS(D:D,A:A,A64,B:B,B64,C:C,C64)),"")</f>
        <v/>
      </c>
      <c r="R64" s="11" t="str">
        <f>IFERROR(CONCATENATE(VLOOKUP(A64,GM_Table,12,FALSE)," ",(VLOOKUP(A64,GM_Table,13,FALSE))),"")</f>
        <v/>
      </c>
      <c r="S64" s="178">
        <f>(CertifiedCrop[[#This Row],[Rendement 
estimé/ha]]-CertifiedCrop[[#This Row],[Rendement/ha
de l’année précédente]])/CertifiedCrop[[#This Row],[Rendement/ha
de l’année précédente]]</f>
        <v>4.6425255338904362E-2</v>
      </c>
    </row>
    <row r="65" spans="1:19" x14ac:dyDescent="0.25">
      <c r="A65" s="172" t="s">
        <v>872</v>
      </c>
      <c r="B65" s="172" t="s">
        <v>3341</v>
      </c>
      <c r="C65" s="172" t="s">
        <v>667</v>
      </c>
      <c r="D65" s="173">
        <v>2</v>
      </c>
      <c r="E65" s="174">
        <v>1144</v>
      </c>
      <c r="F65" s="174">
        <v>1094</v>
      </c>
      <c r="G65" s="174">
        <v>0</v>
      </c>
      <c r="H65" s="174">
        <v>0</v>
      </c>
      <c r="I65" s="174">
        <v>0</v>
      </c>
      <c r="J65" s="170" t="b">
        <f>IF(ISBLANK(CertifiedCrop[[#This Row],[1. Identifiant interne d’exploitation agricole*]]),"",IF(ISERROR(MATCH(CertifiedCrop[[#This Row],[1. Identifiant interne d’exploitation agricole*]],GroupMember[1. Identifiant interne d’exploitation agricole*],0)),FALSE,TRUE))</f>
        <v>1</v>
      </c>
      <c r="K65" s="170" t="b">
        <f t="array" ref="K65">IF(ISBLANK(CertifiedCrop[[#This Row],[2. Produit agricole certifié*]]),"",IF(ISERROR(MATCH(1,(#REF!=CertifiedCrop[[#This Row],[2. Produit agricole certifié*]])*(#REF!=CertifiedCrop[[#This Row],[3. Variété**]]),0)),FALSE,TRUE))</f>
        <v>0</v>
      </c>
      <c r="L65" s="23" t="str">
        <f t="shared" si="6"/>
        <v/>
      </c>
      <c r="M65" s="63" t="str">
        <f t="shared" si="7"/>
        <v/>
      </c>
      <c r="N65" s="176" t="str">
        <f t="shared" si="8"/>
        <v/>
      </c>
      <c r="O65" s="64">
        <f t="shared" si="9"/>
        <v>572</v>
      </c>
      <c r="P65" s="64">
        <f t="shared" si="10"/>
        <v>547</v>
      </c>
      <c r="Q65" s="11" t="str">
        <f>IFERROR((VLOOKUP(A65,GM_Table,8,FALSE)-SUMIFS(D:D,A:A,A65,B:B,B65,C:C,C65)),"")</f>
        <v/>
      </c>
      <c r="R65" s="11" t="str">
        <f>IFERROR(CONCATENATE(VLOOKUP(A65,GM_Table,12,FALSE)," ",(VLOOKUP(A65,GM_Table,13,FALSE))),"")</f>
        <v/>
      </c>
      <c r="S65" s="178">
        <f>(CertifiedCrop[[#This Row],[Rendement 
estimé/ha]]-CertifiedCrop[[#This Row],[Rendement/ha
de l’année précédente]])/CertifiedCrop[[#This Row],[Rendement/ha
de l’année précédente]]</f>
        <v>4.5703839122486288E-2</v>
      </c>
    </row>
    <row r="66" spans="1:19" x14ac:dyDescent="0.25">
      <c r="A66" s="172" t="s">
        <v>876</v>
      </c>
      <c r="B66" s="172" t="s">
        <v>3341</v>
      </c>
      <c r="C66" s="172" t="s">
        <v>667</v>
      </c>
      <c r="D66" s="173">
        <v>2</v>
      </c>
      <c r="E66" s="174">
        <v>1161</v>
      </c>
      <c r="F66" s="174">
        <v>1111</v>
      </c>
      <c r="G66" s="174">
        <v>0</v>
      </c>
      <c r="H66" s="174">
        <v>0</v>
      </c>
      <c r="I66" s="174">
        <v>0</v>
      </c>
      <c r="J66" s="170" t="b">
        <f>IF(ISBLANK(CertifiedCrop[[#This Row],[1. Identifiant interne d’exploitation agricole*]]),"",IF(ISERROR(MATCH(CertifiedCrop[[#This Row],[1. Identifiant interne d’exploitation agricole*]],GroupMember[1. Identifiant interne d’exploitation agricole*],0)),FALSE,TRUE))</f>
        <v>1</v>
      </c>
      <c r="K66" s="170" t="b">
        <f t="array" ref="K66">IF(ISBLANK(CertifiedCrop[[#This Row],[2. Produit agricole certifié*]]),"",IF(ISERROR(MATCH(1,(#REF!=CertifiedCrop[[#This Row],[2. Produit agricole certifié*]])*(#REF!=CertifiedCrop[[#This Row],[3. Variété**]]),0)),FALSE,TRUE))</f>
        <v>0</v>
      </c>
      <c r="L66" s="23" t="str">
        <f t="shared" si="6"/>
        <v/>
      </c>
      <c r="M66" s="63" t="str">
        <f t="shared" si="7"/>
        <v/>
      </c>
      <c r="N66" s="176" t="str">
        <f t="shared" si="8"/>
        <v/>
      </c>
      <c r="O66" s="64">
        <f t="shared" si="9"/>
        <v>580.5</v>
      </c>
      <c r="P66" s="64">
        <f t="shared" si="10"/>
        <v>555.5</v>
      </c>
      <c r="Q66" s="11" t="str">
        <f>IFERROR((VLOOKUP(A66,GM_Table,8,FALSE)-SUMIFS(D:D,A:A,A66,B:B,B66,C:C,C66)),"")</f>
        <v/>
      </c>
      <c r="R66" s="11" t="str">
        <f>IFERROR(CONCATENATE(VLOOKUP(A66,GM_Table,12,FALSE)," ",(VLOOKUP(A66,GM_Table,13,FALSE))),"")</f>
        <v/>
      </c>
      <c r="S66" s="178">
        <f>(CertifiedCrop[[#This Row],[Rendement 
estimé/ha]]-CertifiedCrop[[#This Row],[Rendement/ha
de l’année précédente]])/CertifiedCrop[[#This Row],[Rendement/ha
de l’année précédente]]</f>
        <v>4.5004500450045004E-2</v>
      </c>
    </row>
    <row r="67" spans="1:19" x14ac:dyDescent="0.25">
      <c r="A67" s="172" t="s">
        <v>878</v>
      </c>
      <c r="B67" s="172" t="s">
        <v>3341</v>
      </c>
      <c r="C67" s="172" t="s">
        <v>667</v>
      </c>
      <c r="D67" s="173">
        <v>1</v>
      </c>
      <c r="E67" s="174">
        <v>585</v>
      </c>
      <c r="F67" s="174">
        <v>535</v>
      </c>
      <c r="G67" s="174">
        <v>0</v>
      </c>
      <c r="H67" s="174">
        <v>0</v>
      </c>
      <c r="I67" s="174">
        <v>0</v>
      </c>
      <c r="J67" s="170" t="b">
        <f>IF(ISBLANK(CertifiedCrop[[#This Row],[1. Identifiant interne d’exploitation agricole*]]),"",IF(ISERROR(MATCH(CertifiedCrop[[#This Row],[1. Identifiant interne d’exploitation agricole*]],GroupMember[1. Identifiant interne d’exploitation agricole*],0)),FALSE,TRUE))</f>
        <v>1</v>
      </c>
      <c r="K67" s="170" t="b">
        <f t="array" ref="K67">IF(ISBLANK(CertifiedCrop[[#This Row],[2. Produit agricole certifié*]]),"",IF(ISERROR(MATCH(1,(#REF!=CertifiedCrop[[#This Row],[2. Produit agricole certifié*]])*(#REF!=CertifiedCrop[[#This Row],[3. Variété**]]),0)),FALSE,TRUE))</f>
        <v>0</v>
      </c>
      <c r="L67" s="23" t="str">
        <f t="shared" si="6"/>
        <v/>
      </c>
      <c r="M67" s="63" t="str">
        <f t="shared" si="7"/>
        <v/>
      </c>
      <c r="N67" s="176" t="str">
        <f t="shared" si="8"/>
        <v/>
      </c>
      <c r="O67" s="64">
        <f t="shared" si="9"/>
        <v>585</v>
      </c>
      <c r="P67" s="64">
        <f t="shared" si="10"/>
        <v>535</v>
      </c>
      <c r="Q67" s="11" t="str">
        <f>IFERROR((VLOOKUP(A67,GM_Table,8,FALSE)-SUMIFS(D:D,A:A,A67,B:B,B67,C:C,C67)),"")</f>
        <v/>
      </c>
      <c r="R67" s="11" t="str">
        <f>IFERROR(CONCATENATE(VLOOKUP(A67,GM_Table,12,FALSE)," ",(VLOOKUP(A67,GM_Table,13,FALSE))),"")</f>
        <v/>
      </c>
      <c r="S67" s="178">
        <f>(CertifiedCrop[[#This Row],[Rendement 
estimé/ha]]-CertifiedCrop[[#This Row],[Rendement/ha
de l’année précédente]])/CertifiedCrop[[#This Row],[Rendement/ha
de l’année précédente]]</f>
        <v>9.3457943925233641E-2</v>
      </c>
    </row>
    <row r="68" spans="1:19" x14ac:dyDescent="0.25">
      <c r="A68" s="172" t="s">
        <v>882</v>
      </c>
      <c r="B68" s="172" t="s">
        <v>3341</v>
      </c>
      <c r="C68" s="172" t="s">
        <v>667</v>
      </c>
      <c r="D68" s="173">
        <v>1</v>
      </c>
      <c r="E68" s="174">
        <v>581</v>
      </c>
      <c r="F68" s="174">
        <v>531</v>
      </c>
      <c r="G68" s="174">
        <v>0</v>
      </c>
      <c r="H68" s="174">
        <v>0</v>
      </c>
      <c r="I68" s="174">
        <v>0</v>
      </c>
      <c r="J68" s="170" t="b">
        <f>IF(ISBLANK(CertifiedCrop[[#This Row],[1. Identifiant interne d’exploitation agricole*]]),"",IF(ISERROR(MATCH(CertifiedCrop[[#This Row],[1. Identifiant interne d’exploitation agricole*]],GroupMember[1. Identifiant interne d’exploitation agricole*],0)),FALSE,TRUE))</f>
        <v>1</v>
      </c>
      <c r="K68" s="170" t="b">
        <f t="array" ref="K68">IF(ISBLANK(CertifiedCrop[[#This Row],[2. Produit agricole certifié*]]),"",IF(ISERROR(MATCH(1,(#REF!=CertifiedCrop[[#This Row],[2. Produit agricole certifié*]])*(#REF!=CertifiedCrop[[#This Row],[3. Variété**]]),0)),FALSE,TRUE))</f>
        <v>0</v>
      </c>
      <c r="L68" s="23" t="str">
        <f t="shared" si="6"/>
        <v/>
      </c>
      <c r="M68" s="63" t="str">
        <f t="shared" si="7"/>
        <v/>
      </c>
      <c r="N68" s="176" t="str">
        <f t="shared" si="8"/>
        <v/>
      </c>
      <c r="O68" s="64">
        <f t="shared" si="9"/>
        <v>581</v>
      </c>
      <c r="P68" s="64">
        <f t="shared" si="10"/>
        <v>531</v>
      </c>
      <c r="Q68" s="11" t="str">
        <f>IFERROR((VLOOKUP(A68,GM_Table,8,FALSE)-SUMIFS(D:D,A:A,A68,B:B,B68,C:C,C68)),"")</f>
        <v/>
      </c>
      <c r="R68" s="11" t="str">
        <f>IFERROR(CONCATENATE(VLOOKUP(A68,GM_Table,12,FALSE)," ",(VLOOKUP(A68,GM_Table,13,FALSE))),"")</f>
        <v/>
      </c>
      <c r="S68" s="178">
        <f>(CertifiedCrop[[#This Row],[Rendement 
estimé/ha]]-CertifiedCrop[[#This Row],[Rendement/ha
de l’année précédente]])/CertifiedCrop[[#This Row],[Rendement/ha
de l’année précédente]]</f>
        <v>9.4161958568738227E-2</v>
      </c>
    </row>
    <row r="69" spans="1:19" x14ac:dyDescent="0.25">
      <c r="A69" s="172" t="s">
        <v>886</v>
      </c>
      <c r="B69" s="172" t="s">
        <v>3341</v>
      </c>
      <c r="C69" s="172" t="s">
        <v>667</v>
      </c>
      <c r="D69" s="173">
        <v>1</v>
      </c>
      <c r="E69" s="174">
        <v>598</v>
      </c>
      <c r="F69" s="174">
        <v>548</v>
      </c>
      <c r="G69" s="174">
        <v>0</v>
      </c>
      <c r="H69" s="174">
        <v>0</v>
      </c>
      <c r="I69" s="174">
        <v>0</v>
      </c>
      <c r="J69" s="170" t="b">
        <f>IF(ISBLANK(CertifiedCrop[[#This Row],[1. Identifiant interne d’exploitation agricole*]]),"",IF(ISERROR(MATCH(CertifiedCrop[[#This Row],[1. Identifiant interne d’exploitation agricole*]],GroupMember[1. Identifiant interne d’exploitation agricole*],0)),FALSE,TRUE))</f>
        <v>1</v>
      </c>
      <c r="K69" s="170" t="b">
        <f t="array" ref="K69">IF(ISBLANK(CertifiedCrop[[#This Row],[2. Produit agricole certifié*]]),"",IF(ISERROR(MATCH(1,(#REF!=CertifiedCrop[[#This Row],[2. Produit agricole certifié*]])*(#REF!=CertifiedCrop[[#This Row],[3. Variété**]]),0)),FALSE,TRUE))</f>
        <v>0</v>
      </c>
      <c r="L69" s="23" t="str">
        <f t="shared" si="6"/>
        <v/>
      </c>
      <c r="M69" s="63" t="str">
        <f t="shared" si="7"/>
        <v/>
      </c>
      <c r="N69" s="176" t="str">
        <f t="shared" si="8"/>
        <v/>
      </c>
      <c r="O69" s="64">
        <f t="shared" si="9"/>
        <v>598</v>
      </c>
      <c r="P69" s="64">
        <f t="shared" si="10"/>
        <v>548</v>
      </c>
      <c r="Q69" s="11" t="str">
        <f>IFERROR((VLOOKUP(A69,GM_Table,8,FALSE)-SUMIFS(D:D,A:A,A69,B:B,B69,C:C,C69)),"")</f>
        <v/>
      </c>
      <c r="R69" s="11" t="str">
        <f>IFERROR(CONCATENATE(VLOOKUP(A69,GM_Table,12,FALSE)," ",(VLOOKUP(A69,GM_Table,13,FALSE))),"")</f>
        <v/>
      </c>
      <c r="S69" s="178">
        <f>(CertifiedCrop[[#This Row],[Rendement 
estimé/ha]]-CertifiedCrop[[#This Row],[Rendement/ha
de l’année précédente]])/CertifiedCrop[[#This Row],[Rendement/ha
de l’année précédente]]</f>
        <v>9.1240875912408759E-2</v>
      </c>
    </row>
    <row r="70" spans="1:19" x14ac:dyDescent="0.25">
      <c r="A70" s="172" t="s">
        <v>888</v>
      </c>
      <c r="B70" s="172" t="s">
        <v>3341</v>
      </c>
      <c r="C70" s="172" t="s">
        <v>667</v>
      </c>
      <c r="D70" s="173">
        <v>4</v>
      </c>
      <c r="E70" s="174">
        <v>2392</v>
      </c>
      <c r="F70" s="174">
        <v>2342</v>
      </c>
      <c r="G70" s="174">
        <v>0</v>
      </c>
      <c r="H70" s="174">
        <v>0</v>
      </c>
      <c r="I70" s="174">
        <v>0</v>
      </c>
      <c r="J70" s="170" t="b">
        <f>IF(ISBLANK(CertifiedCrop[[#This Row],[1. Identifiant interne d’exploitation agricole*]]),"",IF(ISERROR(MATCH(CertifiedCrop[[#This Row],[1. Identifiant interne d’exploitation agricole*]],GroupMember[1. Identifiant interne d’exploitation agricole*],0)),FALSE,TRUE))</f>
        <v>1</v>
      </c>
      <c r="K70" s="170" t="b">
        <f t="array" ref="K70">IF(ISBLANK(CertifiedCrop[[#This Row],[2. Produit agricole certifié*]]),"",IF(ISERROR(MATCH(1,(#REF!=CertifiedCrop[[#This Row],[2. Produit agricole certifié*]])*(#REF!=CertifiedCrop[[#This Row],[3. Variété**]]),0)),FALSE,TRUE))</f>
        <v>0</v>
      </c>
      <c r="L70" s="23" t="str">
        <f t="shared" si="6"/>
        <v/>
      </c>
      <c r="M70" s="63" t="str">
        <f t="shared" si="7"/>
        <v/>
      </c>
      <c r="N70" s="176" t="str">
        <f t="shared" si="8"/>
        <v/>
      </c>
      <c r="O70" s="64">
        <f t="shared" si="9"/>
        <v>598</v>
      </c>
      <c r="P70" s="64">
        <f t="shared" si="10"/>
        <v>585.5</v>
      </c>
      <c r="Q70" s="11" t="str">
        <f>IFERROR((VLOOKUP(A70,GM_Table,8,FALSE)-SUMIFS(D:D,A:A,A70,B:B,B70,C:C,C70)),"")</f>
        <v/>
      </c>
      <c r="R70" s="11" t="str">
        <f>IFERROR(CONCATENATE(VLOOKUP(A70,GM_Table,12,FALSE)," ",(VLOOKUP(A70,GM_Table,13,FALSE))),"")</f>
        <v/>
      </c>
      <c r="S70" s="178">
        <f>(CertifiedCrop[[#This Row],[Rendement 
estimé/ha]]-CertifiedCrop[[#This Row],[Rendement/ha
de l’année précédente]])/CertifiedCrop[[#This Row],[Rendement/ha
de l’année précédente]]</f>
        <v>2.1349274124679761E-2</v>
      </c>
    </row>
    <row r="71" spans="1:19" x14ac:dyDescent="0.25">
      <c r="A71" s="172" t="s">
        <v>891</v>
      </c>
      <c r="B71" s="172" t="s">
        <v>3341</v>
      </c>
      <c r="C71" s="172" t="s">
        <v>667</v>
      </c>
      <c r="D71" s="173">
        <v>2</v>
      </c>
      <c r="E71" s="174">
        <v>1161</v>
      </c>
      <c r="F71" s="174">
        <v>1111</v>
      </c>
      <c r="G71" s="174">
        <v>0</v>
      </c>
      <c r="H71" s="174">
        <v>0</v>
      </c>
      <c r="I71" s="174">
        <v>0</v>
      </c>
      <c r="J71" s="170" t="b">
        <f>IF(ISBLANK(CertifiedCrop[[#This Row],[1. Identifiant interne d’exploitation agricole*]]),"",IF(ISERROR(MATCH(CertifiedCrop[[#This Row],[1. Identifiant interne d’exploitation agricole*]],GroupMember[1. Identifiant interne d’exploitation agricole*],0)),FALSE,TRUE))</f>
        <v>1</v>
      </c>
      <c r="K71" s="170" t="b">
        <f t="array" ref="K71">IF(ISBLANK(CertifiedCrop[[#This Row],[2. Produit agricole certifié*]]),"",IF(ISERROR(MATCH(1,(#REF!=CertifiedCrop[[#This Row],[2. Produit agricole certifié*]])*(#REF!=CertifiedCrop[[#This Row],[3. Variété**]]),0)),FALSE,TRUE))</f>
        <v>0</v>
      </c>
      <c r="L71" s="23" t="str">
        <f t="shared" si="6"/>
        <v/>
      </c>
      <c r="M71" s="63" t="str">
        <f t="shared" si="7"/>
        <v/>
      </c>
      <c r="N71" s="176" t="str">
        <f t="shared" si="8"/>
        <v/>
      </c>
      <c r="O71" s="64">
        <f t="shared" si="9"/>
        <v>580.5</v>
      </c>
      <c r="P71" s="64">
        <f t="shared" si="10"/>
        <v>555.5</v>
      </c>
      <c r="Q71" s="11" t="str">
        <f>IFERROR((VLOOKUP(A71,GM_Table,8,FALSE)-SUMIFS(D:D,A:A,A71,B:B,B71,C:C,C71)),"")</f>
        <v/>
      </c>
      <c r="R71" s="11" t="str">
        <f>IFERROR(CONCATENATE(VLOOKUP(A71,GM_Table,12,FALSE)," ",(VLOOKUP(A71,GM_Table,13,FALSE))),"")</f>
        <v/>
      </c>
      <c r="S71" s="178">
        <f>(CertifiedCrop[[#This Row],[Rendement 
estimé/ha]]-CertifiedCrop[[#This Row],[Rendement/ha
de l’année précédente]])/CertifiedCrop[[#This Row],[Rendement/ha
de l’année précédente]]</f>
        <v>4.5004500450045004E-2</v>
      </c>
    </row>
    <row r="72" spans="1:19" x14ac:dyDescent="0.25">
      <c r="A72" s="172" t="s">
        <v>895</v>
      </c>
      <c r="B72" s="172" t="s">
        <v>3341</v>
      </c>
      <c r="C72" s="172" t="s">
        <v>667</v>
      </c>
      <c r="D72" s="173">
        <v>2</v>
      </c>
      <c r="E72" s="174">
        <v>1170</v>
      </c>
      <c r="F72" s="174">
        <v>1120</v>
      </c>
      <c r="G72" s="174">
        <v>0</v>
      </c>
      <c r="H72" s="174">
        <v>0</v>
      </c>
      <c r="I72" s="174">
        <v>0</v>
      </c>
      <c r="J72" s="170" t="b">
        <f>IF(ISBLANK(CertifiedCrop[[#This Row],[1. Identifiant interne d’exploitation agricole*]]),"",IF(ISERROR(MATCH(CertifiedCrop[[#This Row],[1. Identifiant interne d’exploitation agricole*]],GroupMember[1. Identifiant interne d’exploitation agricole*],0)),FALSE,TRUE))</f>
        <v>1</v>
      </c>
      <c r="K72" s="170" t="b">
        <f t="array" ref="K72">IF(ISBLANK(CertifiedCrop[[#This Row],[2. Produit agricole certifié*]]),"",IF(ISERROR(MATCH(1,(#REF!=CertifiedCrop[[#This Row],[2. Produit agricole certifié*]])*(#REF!=CertifiedCrop[[#This Row],[3. Variété**]]),0)),FALSE,TRUE))</f>
        <v>0</v>
      </c>
      <c r="L72" s="23" t="str">
        <f t="shared" si="6"/>
        <v/>
      </c>
      <c r="M72" s="63" t="str">
        <f t="shared" si="7"/>
        <v/>
      </c>
      <c r="N72" s="176" t="str">
        <f t="shared" si="8"/>
        <v/>
      </c>
      <c r="O72" s="64">
        <f t="shared" si="9"/>
        <v>585</v>
      </c>
      <c r="P72" s="64">
        <f t="shared" si="10"/>
        <v>560</v>
      </c>
      <c r="Q72" s="11" t="str">
        <f>IFERROR((VLOOKUP(A72,GM_Table,8,FALSE)-SUMIFS(D:D,A:A,A72,B:B,B72,C:C,C72)),"")</f>
        <v/>
      </c>
      <c r="R72" s="11" t="str">
        <f>IFERROR(CONCATENATE(VLOOKUP(A72,GM_Table,12,FALSE)," ",(VLOOKUP(A72,GM_Table,13,FALSE))),"")</f>
        <v/>
      </c>
      <c r="S72" s="178">
        <f>(CertifiedCrop[[#This Row],[Rendement 
estimé/ha]]-CertifiedCrop[[#This Row],[Rendement/ha
de l’année précédente]])/CertifiedCrop[[#This Row],[Rendement/ha
de l’année précédente]]</f>
        <v>4.4642857142857144E-2</v>
      </c>
    </row>
    <row r="73" spans="1:19" x14ac:dyDescent="0.25">
      <c r="A73" s="172" t="s">
        <v>897</v>
      </c>
      <c r="B73" s="172" t="s">
        <v>3341</v>
      </c>
      <c r="C73" s="172" t="s">
        <v>667</v>
      </c>
      <c r="D73" s="173">
        <v>1</v>
      </c>
      <c r="E73" s="174">
        <v>576</v>
      </c>
      <c r="F73" s="174">
        <v>526</v>
      </c>
      <c r="G73" s="174">
        <v>0</v>
      </c>
      <c r="H73" s="174">
        <v>0</v>
      </c>
      <c r="I73" s="174">
        <v>0</v>
      </c>
      <c r="J73" s="170" t="b">
        <f>IF(ISBLANK(CertifiedCrop[[#This Row],[1. Identifiant interne d’exploitation agricole*]]),"",IF(ISERROR(MATCH(CertifiedCrop[[#This Row],[1. Identifiant interne d’exploitation agricole*]],GroupMember[1. Identifiant interne d’exploitation agricole*],0)),FALSE,TRUE))</f>
        <v>1</v>
      </c>
      <c r="K73" s="170" t="b">
        <f t="array" ref="K73">IF(ISBLANK(CertifiedCrop[[#This Row],[2. Produit agricole certifié*]]),"",IF(ISERROR(MATCH(1,(#REF!=CertifiedCrop[[#This Row],[2. Produit agricole certifié*]])*(#REF!=CertifiedCrop[[#This Row],[3. Variété**]]),0)),FALSE,TRUE))</f>
        <v>0</v>
      </c>
      <c r="L73" s="23" t="str">
        <f t="shared" si="6"/>
        <v/>
      </c>
      <c r="M73" s="63" t="str">
        <f t="shared" si="7"/>
        <v/>
      </c>
      <c r="N73" s="176" t="str">
        <f t="shared" si="8"/>
        <v/>
      </c>
      <c r="O73" s="64">
        <f t="shared" si="9"/>
        <v>576</v>
      </c>
      <c r="P73" s="64">
        <f t="shared" si="10"/>
        <v>526</v>
      </c>
      <c r="Q73" s="11" t="str">
        <f>IFERROR((VLOOKUP(A73,GM_Table,8,FALSE)-SUMIFS(D:D,A:A,A73,B:B,B73,C:C,C73)),"")</f>
        <v/>
      </c>
      <c r="R73" s="11" t="str">
        <f>IFERROR(CONCATENATE(VLOOKUP(A73,GM_Table,12,FALSE)," ",(VLOOKUP(A73,GM_Table,13,FALSE))),"")</f>
        <v/>
      </c>
      <c r="S73" s="178">
        <f>(CertifiedCrop[[#This Row],[Rendement 
estimé/ha]]-CertifiedCrop[[#This Row],[Rendement/ha
de l’année précédente]])/CertifiedCrop[[#This Row],[Rendement/ha
de l’année précédente]]</f>
        <v>9.5057034220532313E-2</v>
      </c>
    </row>
    <row r="74" spans="1:19" x14ac:dyDescent="0.25">
      <c r="A74" s="172" t="s">
        <v>900</v>
      </c>
      <c r="B74" s="172" t="s">
        <v>3341</v>
      </c>
      <c r="C74" s="172" t="s">
        <v>667</v>
      </c>
      <c r="D74" s="173">
        <v>2</v>
      </c>
      <c r="E74" s="174">
        <v>1170</v>
      </c>
      <c r="F74" s="174">
        <v>1120</v>
      </c>
      <c r="G74" s="174">
        <v>0</v>
      </c>
      <c r="H74" s="174">
        <v>0</v>
      </c>
      <c r="I74" s="174">
        <v>0</v>
      </c>
      <c r="J74" s="170" t="b">
        <f>IF(ISBLANK(CertifiedCrop[[#This Row],[1. Identifiant interne d’exploitation agricole*]]),"",IF(ISERROR(MATCH(CertifiedCrop[[#This Row],[1. Identifiant interne d’exploitation agricole*]],GroupMember[1. Identifiant interne d’exploitation agricole*],0)),FALSE,TRUE))</f>
        <v>1</v>
      </c>
      <c r="K74" s="170" t="b">
        <f t="array" ref="K74">IF(ISBLANK(CertifiedCrop[[#This Row],[2. Produit agricole certifié*]]),"",IF(ISERROR(MATCH(1,(#REF!=CertifiedCrop[[#This Row],[2. Produit agricole certifié*]])*(#REF!=CertifiedCrop[[#This Row],[3. Variété**]]),0)),FALSE,TRUE))</f>
        <v>0</v>
      </c>
      <c r="L74" s="23" t="str">
        <f t="shared" si="6"/>
        <v/>
      </c>
      <c r="M74" s="63" t="str">
        <f t="shared" si="7"/>
        <v/>
      </c>
      <c r="N74" s="176" t="str">
        <f t="shared" si="8"/>
        <v/>
      </c>
      <c r="O74" s="64">
        <f t="shared" si="9"/>
        <v>585</v>
      </c>
      <c r="P74" s="64">
        <f t="shared" si="10"/>
        <v>560</v>
      </c>
      <c r="Q74" s="11" t="str">
        <f>IFERROR((VLOOKUP(A74,GM_Table,8,FALSE)-SUMIFS(D:D,A:A,A74,B:B,B74,C:C,C74)),"")</f>
        <v/>
      </c>
      <c r="R74" s="11" t="str">
        <f>IFERROR(CONCATENATE(VLOOKUP(A74,GM_Table,12,FALSE)," ",(VLOOKUP(A74,GM_Table,13,FALSE))),"")</f>
        <v/>
      </c>
      <c r="S74" s="178">
        <f>(CertifiedCrop[[#This Row],[Rendement 
estimé/ha]]-CertifiedCrop[[#This Row],[Rendement/ha
de l’année précédente]])/CertifiedCrop[[#This Row],[Rendement/ha
de l’année précédente]]</f>
        <v>4.4642857142857144E-2</v>
      </c>
    </row>
    <row r="75" spans="1:19" x14ac:dyDescent="0.25">
      <c r="A75" s="172" t="s">
        <v>904</v>
      </c>
      <c r="B75" s="172" t="s">
        <v>3341</v>
      </c>
      <c r="C75" s="172" t="s">
        <v>667</v>
      </c>
      <c r="D75" s="173">
        <v>2</v>
      </c>
      <c r="E75" s="174">
        <v>1196</v>
      </c>
      <c r="F75" s="174">
        <v>1146</v>
      </c>
      <c r="G75" s="174">
        <v>0</v>
      </c>
      <c r="H75" s="174">
        <v>0</v>
      </c>
      <c r="I75" s="174">
        <v>0</v>
      </c>
      <c r="J75" s="170" t="b">
        <f>IF(ISBLANK(CertifiedCrop[[#This Row],[1. Identifiant interne d’exploitation agricole*]]),"",IF(ISERROR(MATCH(CertifiedCrop[[#This Row],[1. Identifiant interne d’exploitation agricole*]],GroupMember[1. Identifiant interne d’exploitation agricole*],0)),FALSE,TRUE))</f>
        <v>1</v>
      </c>
      <c r="K75" s="170" t="b">
        <f t="array" ref="K75">IF(ISBLANK(CertifiedCrop[[#This Row],[2. Produit agricole certifié*]]),"",IF(ISERROR(MATCH(1,(#REF!=CertifiedCrop[[#This Row],[2. Produit agricole certifié*]])*(#REF!=CertifiedCrop[[#This Row],[3. Variété**]]),0)),FALSE,TRUE))</f>
        <v>0</v>
      </c>
      <c r="L75" s="23" t="str">
        <f t="shared" si="6"/>
        <v/>
      </c>
      <c r="M75" s="63" t="str">
        <f t="shared" si="7"/>
        <v/>
      </c>
      <c r="N75" s="176" t="str">
        <f t="shared" si="8"/>
        <v/>
      </c>
      <c r="O75" s="64">
        <f t="shared" si="9"/>
        <v>598</v>
      </c>
      <c r="P75" s="64">
        <f t="shared" si="10"/>
        <v>573</v>
      </c>
      <c r="Q75" s="11" t="str">
        <f>IFERROR((VLOOKUP(A75,GM_Table,8,FALSE)-SUMIFS(D:D,A:A,A75,B:B,B75,C:C,C75)),"")</f>
        <v/>
      </c>
      <c r="R75" s="11" t="str">
        <f>IFERROR(CONCATENATE(VLOOKUP(A75,GM_Table,12,FALSE)," ",(VLOOKUP(A75,GM_Table,13,FALSE))),"")</f>
        <v/>
      </c>
      <c r="S75" s="178">
        <f>(CertifiedCrop[[#This Row],[Rendement 
estimé/ha]]-CertifiedCrop[[#This Row],[Rendement/ha
de l’année précédente]])/CertifiedCrop[[#This Row],[Rendement/ha
de l’année précédente]]</f>
        <v>4.3630017452006981E-2</v>
      </c>
    </row>
    <row r="76" spans="1:19" x14ac:dyDescent="0.25">
      <c r="A76" s="172" t="s">
        <v>909</v>
      </c>
      <c r="B76" s="172" t="s">
        <v>3341</v>
      </c>
      <c r="C76" s="172" t="s">
        <v>667</v>
      </c>
      <c r="D76" s="173">
        <v>4</v>
      </c>
      <c r="E76" s="174">
        <v>2375</v>
      </c>
      <c r="F76" s="174">
        <v>2325</v>
      </c>
      <c r="G76" s="174">
        <v>0</v>
      </c>
      <c r="H76" s="174">
        <v>0</v>
      </c>
      <c r="I76" s="174">
        <v>0</v>
      </c>
      <c r="J76" s="170" t="b">
        <f>IF(ISBLANK(CertifiedCrop[[#This Row],[1. Identifiant interne d’exploitation agricole*]]),"",IF(ISERROR(MATCH(CertifiedCrop[[#This Row],[1. Identifiant interne d’exploitation agricole*]],GroupMember[1. Identifiant interne d’exploitation agricole*],0)),FALSE,TRUE))</f>
        <v>1</v>
      </c>
      <c r="K76" s="170" t="b">
        <f t="array" ref="K76">IF(ISBLANK(CertifiedCrop[[#This Row],[2. Produit agricole certifié*]]),"",IF(ISERROR(MATCH(1,(#REF!=CertifiedCrop[[#This Row],[2. Produit agricole certifié*]])*(#REF!=CertifiedCrop[[#This Row],[3. Variété**]]),0)),FALSE,TRUE))</f>
        <v>0</v>
      </c>
      <c r="L76" s="23" t="str">
        <f t="shared" si="6"/>
        <v/>
      </c>
      <c r="M76" s="63" t="str">
        <f t="shared" si="7"/>
        <v/>
      </c>
      <c r="N76" s="176" t="str">
        <f t="shared" si="8"/>
        <v/>
      </c>
      <c r="O76" s="64">
        <f t="shared" si="9"/>
        <v>593.75</v>
      </c>
      <c r="P76" s="64">
        <f t="shared" si="10"/>
        <v>581.25</v>
      </c>
      <c r="Q76" s="11" t="str">
        <f>IFERROR((VLOOKUP(A76,GM_Table,8,FALSE)-SUMIFS(D:D,A:A,A76,B:B,B76,C:C,C76)),"")</f>
        <v/>
      </c>
      <c r="R76" s="11" t="str">
        <f>IFERROR(CONCATENATE(VLOOKUP(A76,GM_Table,12,FALSE)," ",(VLOOKUP(A76,GM_Table,13,FALSE))),"")</f>
        <v/>
      </c>
      <c r="S76" s="178">
        <f>(CertifiedCrop[[#This Row],[Rendement 
estimé/ha]]-CertifiedCrop[[#This Row],[Rendement/ha
de l’année précédente]])/CertifiedCrop[[#This Row],[Rendement/ha
de l’année précédente]]</f>
        <v>2.1505376344086023E-2</v>
      </c>
    </row>
    <row r="77" spans="1:19" x14ac:dyDescent="0.25">
      <c r="A77" s="172" t="s">
        <v>913</v>
      </c>
      <c r="B77" s="172" t="s">
        <v>3341</v>
      </c>
      <c r="C77" s="172" t="s">
        <v>667</v>
      </c>
      <c r="D77" s="173">
        <v>4</v>
      </c>
      <c r="E77" s="174">
        <v>2340</v>
      </c>
      <c r="F77" s="174">
        <v>2290</v>
      </c>
      <c r="G77" s="174">
        <v>0</v>
      </c>
      <c r="H77" s="174">
        <v>0</v>
      </c>
      <c r="I77" s="174">
        <v>0</v>
      </c>
      <c r="J77" s="170" t="b">
        <f>IF(ISBLANK(CertifiedCrop[[#This Row],[1. Identifiant interne d’exploitation agricole*]]),"",IF(ISERROR(MATCH(CertifiedCrop[[#This Row],[1. Identifiant interne d’exploitation agricole*]],GroupMember[1. Identifiant interne d’exploitation agricole*],0)),FALSE,TRUE))</f>
        <v>1</v>
      </c>
      <c r="K77" s="170" t="b">
        <f t="array" ref="K77">IF(ISBLANK(CertifiedCrop[[#This Row],[2. Produit agricole certifié*]]),"",IF(ISERROR(MATCH(1,(#REF!=CertifiedCrop[[#This Row],[2. Produit agricole certifié*]])*(#REF!=CertifiedCrop[[#This Row],[3. Variété**]]),0)),FALSE,TRUE))</f>
        <v>0</v>
      </c>
      <c r="L77" s="23" t="str">
        <f t="shared" si="6"/>
        <v/>
      </c>
      <c r="M77" s="63" t="str">
        <f t="shared" si="7"/>
        <v/>
      </c>
      <c r="N77" s="176" t="str">
        <f t="shared" si="8"/>
        <v/>
      </c>
      <c r="O77" s="64">
        <f t="shared" si="9"/>
        <v>585</v>
      </c>
      <c r="P77" s="64">
        <f t="shared" si="10"/>
        <v>572.5</v>
      </c>
      <c r="Q77" s="11" t="str">
        <f>IFERROR((VLOOKUP(A77,GM_Table,8,FALSE)-SUMIFS(D:D,A:A,A77,B:B,B77,C:C,C77)),"")</f>
        <v/>
      </c>
      <c r="R77" s="11" t="str">
        <f>IFERROR(CONCATENATE(VLOOKUP(A77,GM_Table,12,FALSE)," ",(VLOOKUP(A77,GM_Table,13,FALSE))),"")</f>
        <v/>
      </c>
      <c r="S77" s="178">
        <f>(CertifiedCrop[[#This Row],[Rendement 
estimé/ha]]-CertifiedCrop[[#This Row],[Rendement/ha
de l’année précédente]])/CertifiedCrop[[#This Row],[Rendement/ha
de l’année précédente]]</f>
        <v>2.1834061135371178E-2</v>
      </c>
    </row>
    <row r="78" spans="1:19" x14ac:dyDescent="0.25">
      <c r="A78" s="172" t="s">
        <v>917</v>
      </c>
      <c r="B78" s="172" t="s">
        <v>3341</v>
      </c>
      <c r="C78" s="172" t="s">
        <v>667</v>
      </c>
      <c r="D78" s="173">
        <v>2</v>
      </c>
      <c r="E78" s="174">
        <v>1157</v>
      </c>
      <c r="F78" s="174">
        <v>1207</v>
      </c>
      <c r="G78" s="174">
        <v>0</v>
      </c>
      <c r="H78" s="174">
        <v>0</v>
      </c>
      <c r="I78" s="174">
        <v>0</v>
      </c>
      <c r="J78" s="170" t="b">
        <f>IF(ISBLANK(CertifiedCrop[[#This Row],[1. Identifiant interne d’exploitation agricole*]]),"",IF(ISERROR(MATCH(CertifiedCrop[[#This Row],[1. Identifiant interne d’exploitation agricole*]],GroupMember[1. Identifiant interne d’exploitation agricole*],0)),FALSE,TRUE))</f>
        <v>1</v>
      </c>
      <c r="K78" s="170" t="b">
        <f t="array" ref="K78">IF(ISBLANK(CertifiedCrop[[#This Row],[2. Produit agricole certifié*]]),"",IF(ISERROR(MATCH(1,(#REF!=CertifiedCrop[[#This Row],[2. Produit agricole certifié*]])*(#REF!=CertifiedCrop[[#This Row],[3. Variété**]]),0)),FALSE,TRUE))</f>
        <v>0</v>
      </c>
      <c r="L78" s="23" t="str">
        <f t="shared" si="6"/>
        <v/>
      </c>
      <c r="M78" s="63" t="str">
        <f t="shared" si="7"/>
        <v/>
      </c>
      <c r="N78" s="176" t="str">
        <f t="shared" si="8"/>
        <v/>
      </c>
      <c r="O78" s="64">
        <f t="shared" si="9"/>
        <v>578.5</v>
      </c>
      <c r="P78" s="64">
        <f t="shared" si="10"/>
        <v>603.5</v>
      </c>
      <c r="Q78" s="11" t="str">
        <f>IFERROR((VLOOKUP(A78,GM_Table,8,FALSE)-SUMIFS(D:D,A:A,A78,B:B,B78,C:C,C78)),"")</f>
        <v/>
      </c>
      <c r="R78" s="11" t="str">
        <f>IFERROR(CONCATENATE(VLOOKUP(A78,GM_Table,12,FALSE)," ",(VLOOKUP(A78,GM_Table,13,FALSE))),"")</f>
        <v/>
      </c>
      <c r="S78" s="178">
        <f>(CertifiedCrop[[#This Row],[Rendement 
estimé/ha]]-CertifiedCrop[[#This Row],[Rendement/ha
de l’année précédente]])/CertifiedCrop[[#This Row],[Rendement/ha
de l’année précédente]]</f>
        <v>-4.1425020712510356E-2</v>
      </c>
    </row>
    <row r="79" spans="1:19" x14ac:dyDescent="0.25">
      <c r="A79" s="172" t="s">
        <v>920</v>
      </c>
      <c r="B79" s="172" t="s">
        <v>3341</v>
      </c>
      <c r="C79" s="172" t="s">
        <v>667</v>
      </c>
      <c r="D79" s="173">
        <v>2</v>
      </c>
      <c r="E79" s="174">
        <v>1187</v>
      </c>
      <c r="F79" s="174">
        <v>1137</v>
      </c>
      <c r="G79" s="174">
        <v>0</v>
      </c>
      <c r="H79" s="174">
        <v>0</v>
      </c>
      <c r="I79" s="174">
        <v>0</v>
      </c>
      <c r="J79" s="170" t="b">
        <f>IF(ISBLANK(CertifiedCrop[[#This Row],[1. Identifiant interne d’exploitation agricole*]]),"",IF(ISERROR(MATCH(CertifiedCrop[[#This Row],[1. Identifiant interne d’exploitation agricole*]],GroupMember[1. Identifiant interne d’exploitation agricole*],0)),FALSE,TRUE))</f>
        <v>1</v>
      </c>
      <c r="K79" s="170" t="b">
        <f t="array" ref="K79">IF(ISBLANK(CertifiedCrop[[#This Row],[2. Produit agricole certifié*]]),"",IF(ISERROR(MATCH(1,(#REF!=CertifiedCrop[[#This Row],[2. Produit agricole certifié*]])*(#REF!=CertifiedCrop[[#This Row],[3. Variété**]]),0)),FALSE,TRUE))</f>
        <v>0</v>
      </c>
      <c r="L79" s="23" t="str">
        <f t="shared" si="6"/>
        <v/>
      </c>
      <c r="M79" s="63" t="str">
        <f t="shared" si="7"/>
        <v/>
      </c>
      <c r="N79" s="176" t="str">
        <f t="shared" si="8"/>
        <v/>
      </c>
      <c r="O79" s="64">
        <f t="shared" si="9"/>
        <v>593.5</v>
      </c>
      <c r="P79" s="64">
        <f t="shared" si="10"/>
        <v>568.5</v>
      </c>
      <c r="Q79" s="11" t="str">
        <f>IFERROR((VLOOKUP(A79,GM_Table,8,FALSE)-SUMIFS(D:D,A:A,A79,B:B,B79,C:C,C79)),"")</f>
        <v/>
      </c>
      <c r="R79" s="11" t="str">
        <f>IFERROR(CONCATENATE(VLOOKUP(A79,GM_Table,12,FALSE)," ",(VLOOKUP(A79,GM_Table,13,FALSE))),"")</f>
        <v/>
      </c>
      <c r="S79" s="178">
        <f>(CertifiedCrop[[#This Row],[Rendement 
estimé/ha]]-CertifiedCrop[[#This Row],[Rendement/ha
de l’année précédente]])/CertifiedCrop[[#This Row],[Rendement/ha
de l’année précédente]]</f>
        <v>4.3975373790677223E-2</v>
      </c>
    </row>
    <row r="80" spans="1:19" x14ac:dyDescent="0.25">
      <c r="A80" s="172" t="s">
        <v>923</v>
      </c>
      <c r="B80" s="172" t="s">
        <v>3341</v>
      </c>
      <c r="C80" s="172" t="s">
        <v>667</v>
      </c>
      <c r="D80" s="173">
        <v>2</v>
      </c>
      <c r="E80" s="174">
        <v>1161</v>
      </c>
      <c r="F80" s="174">
        <v>1111</v>
      </c>
      <c r="G80" s="174">
        <v>0</v>
      </c>
      <c r="H80" s="174">
        <v>0</v>
      </c>
      <c r="I80" s="174">
        <v>0</v>
      </c>
      <c r="J80" s="170" t="b">
        <f>IF(ISBLANK(CertifiedCrop[[#This Row],[1. Identifiant interne d’exploitation agricole*]]),"",IF(ISERROR(MATCH(CertifiedCrop[[#This Row],[1. Identifiant interne d’exploitation agricole*]],GroupMember[1. Identifiant interne d’exploitation agricole*],0)),FALSE,TRUE))</f>
        <v>1</v>
      </c>
      <c r="K80" s="170" t="b">
        <f t="array" ref="K80">IF(ISBLANK(CertifiedCrop[[#This Row],[2. Produit agricole certifié*]]),"",IF(ISERROR(MATCH(1,(#REF!=CertifiedCrop[[#This Row],[2. Produit agricole certifié*]])*(#REF!=CertifiedCrop[[#This Row],[3. Variété**]]),0)),FALSE,TRUE))</f>
        <v>0</v>
      </c>
      <c r="L80" s="23" t="str">
        <f t="shared" si="6"/>
        <v/>
      </c>
      <c r="M80" s="63" t="str">
        <f t="shared" si="7"/>
        <v/>
      </c>
      <c r="N80" s="176" t="str">
        <f t="shared" si="8"/>
        <v/>
      </c>
      <c r="O80" s="64">
        <f t="shared" si="9"/>
        <v>580.5</v>
      </c>
      <c r="P80" s="64">
        <f t="shared" si="10"/>
        <v>555.5</v>
      </c>
      <c r="Q80" s="11" t="str">
        <f>IFERROR((VLOOKUP(A80,GM_Table,8,FALSE)-SUMIFS(D:D,A:A,A80,B:B,B80,C:C,C80)),"")</f>
        <v/>
      </c>
      <c r="R80" s="11" t="str">
        <f>IFERROR(CONCATENATE(VLOOKUP(A80,GM_Table,12,FALSE)," ",(VLOOKUP(A80,GM_Table,13,FALSE))),"")</f>
        <v/>
      </c>
      <c r="S80" s="178">
        <f>(CertifiedCrop[[#This Row],[Rendement 
estimé/ha]]-CertifiedCrop[[#This Row],[Rendement/ha
de l’année précédente]])/CertifiedCrop[[#This Row],[Rendement/ha
de l’année précédente]]</f>
        <v>4.5004500450045004E-2</v>
      </c>
    </row>
    <row r="81" spans="1:19" x14ac:dyDescent="0.25">
      <c r="A81" s="172" t="s">
        <v>924</v>
      </c>
      <c r="B81" s="172" t="s">
        <v>3341</v>
      </c>
      <c r="C81" s="172" t="s">
        <v>667</v>
      </c>
      <c r="D81" s="173">
        <v>3</v>
      </c>
      <c r="E81" s="174">
        <v>1755</v>
      </c>
      <c r="F81" s="174">
        <v>1705</v>
      </c>
      <c r="G81" s="174">
        <v>0</v>
      </c>
      <c r="H81" s="174">
        <v>0</v>
      </c>
      <c r="I81" s="174">
        <v>0</v>
      </c>
      <c r="J81" s="170" t="b">
        <f>IF(ISBLANK(CertifiedCrop[[#This Row],[1. Identifiant interne d’exploitation agricole*]]),"",IF(ISERROR(MATCH(CertifiedCrop[[#This Row],[1. Identifiant interne d’exploitation agricole*]],GroupMember[1. Identifiant interne d’exploitation agricole*],0)),FALSE,TRUE))</f>
        <v>1</v>
      </c>
      <c r="K81" s="170" t="b">
        <f t="array" ref="K81">IF(ISBLANK(CertifiedCrop[[#This Row],[2. Produit agricole certifié*]]),"",IF(ISERROR(MATCH(1,(#REF!=CertifiedCrop[[#This Row],[2. Produit agricole certifié*]])*(#REF!=CertifiedCrop[[#This Row],[3. Variété**]]),0)),FALSE,TRUE))</f>
        <v>0</v>
      </c>
      <c r="L81" s="23" t="str">
        <f t="shared" si="6"/>
        <v/>
      </c>
      <c r="M81" s="63" t="str">
        <f t="shared" si="7"/>
        <v/>
      </c>
      <c r="N81" s="176" t="str">
        <f t="shared" si="8"/>
        <v/>
      </c>
      <c r="O81" s="64">
        <f t="shared" si="9"/>
        <v>585</v>
      </c>
      <c r="P81" s="64">
        <f t="shared" si="10"/>
        <v>568.33333333333337</v>
      </c>
      <c r="Q81" s="11" t="str">
        <f>IFERROR((VLOOKUP(A81,GM_Table,8,FALSE)-SUMIFS(D:D,A:A,A81,B:B,B81,C:C,C81)),"")</f>
        <v/>
      </c>
      <c r="R81" s="11" t="str">
        <f>IFERROR(CONCATENATE(VLOOKUP(A81,GM_Table,12,FALSE)," ",(VLOOKUP(A81,GM_Table,13,FALSE))),"")</f>
        <v/>
      </c>
      <c r="S81" s="178">
        <f>(CertifiedCrop[[#This Row],[Rendement 
estimé/ha]]-CertifiedCrop[[#This Row],[Rendement/ha
de l’année précédente]])/CertifiedCrop[[#This Row],[Rendement/ha
de l’année précédente]]</f>
        <v>2.9325513196480871E-2</v>
      </c>
    </row>
    <row r="82" spans="1:19" x14ac:dyDescent="0.25">
      <c r="A82" s="172" t="s">
        <v>928</v>
      </c>
      <c r="B82" s="172" t="s">
        <v>3341</v>
      </c>
      <c r="C82" s="172" t="s">
        <v>667</v>
      </c>
      <c r="D82" s="173">
        <v>3</v>
      </c>
      <c r="E82" s="174">
        <v>1781</v>
      </c>
      <c r="F82" s="174">
        <v>1731</v>
      </c>
      <c r="G82" s="174">
        <v>0</v>
      </c>
      <c r="H82" s="174">
        <v>0</v>
      </c>
      <c r="I82" s="174">
        <v>0</v>
      </c>
      <c r="J82" s="170" t="b">
        <f>IF(ISBLANK(CertifiedCrop[[#This Row],[1. Identifiant interne d’exploitation agricole*]]),"",IF(ISERROR(MATCH(CertifiedCrop[[#This Row],[1. Identifiant interne d’exploitation agricole*]],GroupMember[1. Identifiant interne d’exploitation agricole*],0)),FALSE,TRUE))</f>
        <v>1</v>
      </c>
      <c r="K82" s="170" t="b">
        <f t="array" ref="K82">IF(ISBLANK(CertifiedCrop[[#This Row],[2. Produit agricole certifié*]]),"",IF(ISERROR(MATCH(1,(#REF!=CertifiedCrop[[#This Row],[2. Produit agricole certifié*]])*(#REF!=CertifiedCrop[[#This Row],[3. Variété**]]),0)),FALSE,TRUE))</f>
        <v>0</v>
      </c>
      <c r="L82" s="23" t="str">
        <f t="shared" si="6"/>
        <v/>
      </c>
      <c r="M82" s="63" t="str">
        <f t="shared" si="7"/>
        <v/>
      </c>
      <c r="N82" s="176" t="str">
        <f t="shared" si="8"/>
        <v/>
      </c>
      <c r="O82" s="64">
        <f t="shared" si="9"/>
        <v>593.66666666666663</v>
      </c>
      <c r="P82" s="64">
        <f t="shared" si="10"/>
        <v>577</v>
      </c>
      <c r="Q82" s="11" t="str">
        <f>IFERROR((VLOOKUP(A82,GM_Table,8,FALSE)-SUMIFS(D:D,A:A,A82,B:B,B82,C:C,C82)),"")</f>
        <v/>
      </c>
      <c r="R82" s="11" t="str">
        <f>IFERROR(CONCATENATE(VLOOKUP(A82,GM_Table,12,FALSE)," ",(VLOOKUP(A82,GM_Table,13,FALSE))),"")</f>
        <v/>
      </c>
      <c r="S82" s="178">
        <f>(CertifiedCrop[[#This Row],[Rendement 
estimé/ha]]-CertifiedCrop[[#This Row],[Rendement/ha
de l’année précédente]])/CertifiedCrop[[#This Row],[Rendement/ha
de l’année précédente]]</f>
        <v>2.8885037550548751E-2</v>
      </c>
    </row>
    <row r="83" spans="1:19" x14ac:dyDescent="0.25">
      <c r="A83" s="172" t="s">
        <v>931</v>
      </c>
      <c r="B83" s="172" t="s">
        <v>3341</v>
      </c>
      <c r="C83" s="172" t="s">
        <v>667</v>
      </c>
      <c r="D83" s="173">
        <v>1.5</v>
      </c>
      <c r="E83" s="174">
        <v>897</v>
      </c>
      <c r="F83" s="174">
        <v>847</v>
      </c>
      <c r="G83" s="174">
        <v>0</v>
      </c>
      <c r="H83" s="174">
        <v>0</v>
      </c>
      <c r="I83" s="174">
        <v>0</v>
      </c>
      <c r="J83" s="170" t="b">
        <f>IF(ISBLANK(CertifiedCrop[[#This Row],[1. Identifiant interne d’exploitation agricole*]]),"",IF(ISERROR(MATCH(CertifiedCrop[[#This Row],[1. Identifiant interne d’exploitation agricole*]],GroupMember[1. Identifiant interne d’exploitation agricole*],0)),FALSE,TRUE))</f>
        <v>1</v>
      </c>
      <c r="K83" s="170" t="b">
        <f t="array" ref="K83">IF(ISBLANK(CertifiedCrop[[#This Row],[2. Produit agricole certifié*]]),"",IF(ISERROR(MATCH(1,(#REF!=CertifiedCrop[[#This Row],[2. Produit agricole certifié*]])*(#REF!=CertifiedCrop[[#This Row],[3. Variété**]]),0)),FALSE,TRUE))</f>
        <v>0</v>
      </c>
      <c r="L83" s="23" t="str">
        <f t="shared" si="6"/>
        <v/>
      </c>
      <c r="M83" s="63" t="str">
        <f t="shared" si="7"/>
        <v/>
      </c>
      <c r="N83" s="176" t="str">
        <f t="shared" si="8"/>
        <v/>
      </c>
      <c r="O83" s="64">
        <f t="shared" si="9"/>
        <v>598</v>
      </c>
      <c r="P83" s="64">
        <f t="shared" si="10"/>
        <v>564.66666666666663</v>
      </c>
      <c r="Q83" s="11" t="str">
        <f>IFERROR((VLOOKUP(A83,GM_Table,8,FALSE)-SUMIFS(D:D,A:A,A83,B:B,B83,C:C,C83)),"")</f>
        <v/>
      </c>
      <c r="R83" s="11" t="str">
        <f>IFERROR(CONCATENATE(VLOOKUP(A83,GM_Table,12,FALSE)," ",(VLOOKUP(A83,GM_Table,13,FALSE))),"")</f>
        <v/>
      </c>
      <c r="S83" s="178">
        <f>(CertifiedCrop[[#This Row],[Rendement 
estimé/ha]]-CertifiedCrop[[#This Row],[Rendement/ha
de l’année précédente]])/CertifiedCrop[[#This Row],[Rendement/ha
de l’année précédente]]</f>
        <v>5.9031877213695468E-2</v>
      </c>
    </row>
    <row r="84" spans="1:19" x14ac:dyDescent="0.25">
      <c r="A84" s="172" t="s">
        <v>936</v>
      </c>
      <c r="B84" s="172" t="s">
        <v>3341</v>
      </c>
      <c r="C84" s="172" t="s">
        <v>667</v>
      </c>
      <c r="D84" s="173">
        <v>1.5</v>
      </c>
      <c r="E84" s="174">
        <v>891</v>
      </c>
      <c r="F84" s="174">
        <v>841</v>
      </c>
      <c r="G84" s="174">
        <v>0</v>
      </c>
      <c r="H84" s="174">
        <v>0</v>
      </c>
      <c r="I84" s="174">
        <v>0</v>
      </c>
      <c r="J84" s="170" t="b">
        <f>IF(ISBLANK(CertifiedCrop[[#This Row],[1. Identifiant interne d’exploitation agricole*]]),"",IF(ISERROR(MATCH(CertifiedCrop[[#This Row],[1. Identifiant interne d’exploitation agricole*]],GroupMember[1. Identifiant interne d’exploitation agricole*],0)),FALSE,TRUE))</f>
        <v>1</v>
      </c>
      <c r="K84" s="170" t="b">
        <f t="array" ref="K84">IF(ISBLANK(CertifiedCrop[[#This Row],[2. Produit agricole certifié*]]),"",IF(ISERROR(MATCH(1,(#REF!=CertifiedCrop[[#This Row],[2. Produit agricole certifié*]])*(#REF!=CertifiedCrop[[#This Row],[3. Variété**]]),0)),FALSE,TRUE))</f>
        <v>0</v>
      </c>
      <c r="L84" s="23" t="str">
        <f t="shared" si="6"/>
        <v/>
      </c>
      <c r="M84" s="63" t="str">
        <f t="shared" si="7"/>
        <v/>
      </c>
      <c r="N84" s="176" t="str">
        <f t="shared" si="8"/>
        <v/>
      </c>
      <c r="O84" s="64">
        <f t="shared" si="9"/>
        <v>594</v>
      </c>
      <c r="P84" s="64">
        <f t="shared" si="10"/>
        <v>560.66666666666663</v>
      </c>
      <c r="Q84" s="11" t="str">
        <f>IFERROR((VLOOKUP(A84,GM_Table,8,FALSE)-SUMIFS(D:D,A:A,A84,B:B,B84,C:C,C84)),"")</f>
        <v/>
      </c>
      <c r="R84" s="11" t="str">
        <f>IFERROR(CONCATENATE(VLOOKUP(A84,GM_Table,12,FALSE)," ",(VLOOKUP(A84,GM_Table,13,FALSE))),"")</f>
        <v/>
      </c>
      <c r="S84" s="178">
        <f>(CertifiedCrop[[#This Row],[Rendement 
estimé/ha]]-CertifiedCrop[[#This Row],[Rendement/ha
de l’année précédente]])/CertifiedCrop[[#This Row],[Rendement/ha
de l’année précédente]]</f>
        <v>5.9453032104637406E-2</v>
      </c>
    </row>
    <row r="85" spans="1:19" x14ac:dyDescent="0.25">
      <c r="A85" s="172" t="s">
        <v>939</v>
      </c>
      <c r="B85" s="172" t="s">
        <v>3341</v>
      </c>
      <c r="C85" s="172" t="s">
        <v>667</v>
      </c>
      <c r="D85" s="173">
        <v>2</v>
      </c>
      <c r="E85" s="174">
        <v>1187</v>
      </c>
      <c r="F85" s="174">
        <v>1137</v>
      </c>
      <c r="G85" s="174">
        <v>0</v>
      </c>
      <c r="H85" s="174">
        <v>0</v>
      </c>
      <c r="I85" s="174">
        <v>0</v>
      </c>
      <c r="J85" s="170" t="b">
        <f>IF(ISBLANK(CertifiedCrop[[#This Row],[1. Identifiant interne d’exploitation agricole*]]),"",IF(ISERROR(MATCH(CertifiedCrop[[#This Row],[1. Identifiant interne d’exploitation agricole*]],GroupMember[1. Identifiant interne d’exploitation agricole*],0)),FALSE,TRUE))</f>
        <v>1</v>
      </c>
      <c r="K85" s="170" t="b">
        <f t="array" ref="K85">IF(ISBLANK(CertifiedCrop[[#This Row],[2. Produit agricole certifié*]]),"",IF(ISERROR(MATCH(1,(#REF!=CertifiedCrop[[#This Row],[2. Produit agricole certifié*]])*(#REF!=CertifiedCrop[[#This Row],[3. Variété**]]),0)),FALSE,TRUE))</f>
        <v>0</v>
      </c>
      <c r="L85" s="23" t="str">
        <f t="shared" si="6"/>
        <v/>
      </c>
      <c r="M85" s="63" t="str">
        <f t="shared" si="7"/>
        <v/>
      </c>
      <c r="N85" s="176" t="str">
        <f t="shared" si="8"/>
        <v/>
      </c>
      <c r="O85" s="64">
        <f t="shared" si="9"/>
        <v>593.5</v>
      </c>
      <c r="P85" s="64">
        <f t="shared" si="10"/>
        <v>568.5</v>
      </c>
      <c r="Q85" s="11" t="str">
        <f>IFERROR((VLOOKUP(A85,GM_Table,8,FALSE)-SUMIFS(D:D,A:A,A85,B:B,B85,C:C,C85)),"")</f>
        <v/>
      </c>
      <c r="R85" s="11" t="str">
        <f>IFERROR(CONCATENATE(VLOOKUP(A85,GM_Table,12,FALSE)," ",(VLOOKUP(A85,GM_Table,13,FALSE))),"")</f>
        <v/>
      </c>
      <c r="S85" s="178">
        <f>(CertifiedCrop[[#This Row],[Rendement 
estimé/ha]]-CertifiedCrop[[#This Row],[Rendement/ha
de l’année précédente]])/CertifiedCrop[[#This Row],[Rendement/ha
de l’année précédente]]</f>
        <v>4.3975373790677223E-2</v>
      </c>
    </row>
    <row r="86" spans="1:19" x14ac:dyDescent="0.25">
      <c r="A86" s="172" t="s">
        <v>942</v>
      </c>
      <c r="B86" s="172" t="s">
        <v>3341</v>
      </c>
      <c r="C86" s="172" t="s">
        <v>667</v>
      </c>
      <c r="D86" s="173">
        <v>2</v>
      </c>
      <c r="E86" s="174">
        <v>1179</v>
      </c>
      <c r="F86" s="174">
        <v>1129</v>
      </c>
      <c r="G86" s="174">
        <v>0</v>
      </c>
      <c r="H86" s="174">
        <v>0</v>
      </c>
      <c r="I86" s="174">
        <v>0</v>
      </c>
      <c r="J86" s="170" t="b">
        <f>IF(ISBLANK(CertifiedCrop[[#This Row],[1. Identifiant interne d’exploitation agricole*]]),"",IF(ISERROR(MATCH(CertifiedCrop[[#This Row],[1. Identifiant interne d’exploitation agricole*]],GroupMember[1. Identifiant interne d’exploitation agricole*],0)),FALSE,TRUE))</f>
        <v>1</v>
      </c>
      <c r="K86" s="170" t="b">
        <f t="array" ref="K86">IF(ISBLANK(CertifiedCrop[[#This Row],[2. Produit agricole certifié*]]),"",IF(ISERROR(MATCH(1,(#REF!=CertifiedCrop[[#This Row],[2. Produit agricole certifié*]])*(#REF!=CertifiedCrop[[#This Row],[3. Variété**]]),0)),FALSE,TRUE))</f>
        <v>0</v>
      </c>
      <c r="L86" s="23" t="str">
        <f t="shared" si="6"/>
        <v/>
      </c>
      <c r="M86" s="63" t="str">
        <f t="shared" si="7"/>
        <v/>
      </c>
      <c r="N86" s="176" t="str">
        <f t="shared" si="8"/>
        <v/>
      </c>
      <c r="O86" s="64">
        <f t="shared" si="9"/>
        <v>589.5</v>
      </c>
      <c r="P86" s="64">
        <f t="shared" si="10"/>
        <v>564.5</v>
      </c>
      <c r="Q86" s="11" t="str">
        <f>IFERROR((VLOOKUP(A86,GM_Table,8,FALSE)-SUMIFS(D:D,A:A,A86,B:B,B86,C:C,C86)),"")</f>
        <v/>
      </c>
      <c r="R86" s="11" t="str">
        <f>IFERROR(CONCATENATE(VLOOKUP(A86,GM_Table,12,FALSE)," ",(VLOOKUP(A86,GM_Table,13,FALSE))),"")</f>
        <v/>
      </c>
      <c r="S86" s="178">
        <f>(CertifiedCrop[[#This Row],[Rendement 
estimé/ha]]-CertifiedCrop[[#This Row],[Rendement/ha
de l’année précédente]])/CertifiedCrop[[#This Row],[Rendement/ha
de l’année précédente]]</f>
        <v>4.4286979627989373E-2</v>
      </c>
    </row>
    <row r="87" spans="1:19" x14ac:dyDescent="0.25">
      <c r="A87" s="172" t="s">
        <v>945</v>
      </c>
      <c r="B87" s="172" t="s">
        <v>3341</v>
      </c>
      <c r="C87" s="172" t="s">
        <v>667</v>
      </c>
      <c r="D87" s="173">
        <v>1</v>
      </c>
      <c r="E87" s="174">
        <v>594</v>
      </c>
      <c r="F87" s="174">
        <v>544</v>
      </c>
      <c r="G87" s="174">
        <v>0</v>
      </c>
      <c r="H87" s="174">
        <v>0</v>
      </c>
      <c r="I87" s="174">
        <v>0</v>
      </c>
      <c r="J87" s="170" t="b">
        <f>IF(ISBLANK(CertifiedCrop[[#This Row],[1. Identifiant interne d’exploitation agricole*]]),"",IF(ISERROR(MATCH(CertifiedCrop[[#This Row],[1. Identifiant interne d’exploitation agricole*]],GroupMember[1. Identifiant interne d’exploitation agricole*],0)),FALSE,TRUE))</f>
        <v>1</v>
      </c>
      <c r="K87" s="170" t="b">
        <f t="array" ref="K87">IF(ISBLANK(CertifiedCrop[[#This Row],[2. Produit agricole certifié*]]),"",IF(ISERROR(MATCH(1,(#REF!=CertifiedCrop[[#This Row],[2. Produit agricole certifié*]])*(#REF!=CertifiedCrop[[#This Row],[3. Variété**]]),0)),FALSE,TRUE))</f>
        <v>0</v>
      </c>
      <c r="L87" s="23" t="str">
        <f t="shared" si="6"/>
        <v/>
      </c>
      <c r="M87" s="63" t="str">
        <f t="shared" si="7"/>
        <v/>
      </c>
      <c r="N87" s="176" t="str">
        <f t="shared" si="8"/>
        <v/>
      </c>
      <c r="O87" s="64">
        <f t="shared" si="9"/>
        <v>594</v>
      </c>
      <c r="P87" s="64">
        <f t="shared" si="10"/>
        <v>544</v>
      </c>
      <c r="Q87" s="11" t="str">
        <f>IFERROR((VLOOKUP(A87,GM_Table,8,FALSE)-SUMIFS(D:D,A:A,A87,B:B,B87,C:C,C87)),"")</f>
        <v/>
      </c>
      <c r="R87" s="11" t="str">
        <f>IFERROR(CONCATENATE(VLOOKUP(A87,GM_Table,12,FALSE)," ",(VLOOKUP(A87,GM_Table,13,FALSE))),"")</f>
        <v/>
      </c>
      <c r="S87" s="178">
        <f>(CertifiedCrop[[#This Row],[Rendement 
estimé/ha]]-CertifiedCrop[[#This Row],[Rendement/ha
de l’année précédente]])/CertifiedCrop[[#This Row],[Rendement/ha
de l’année précédente]]</f>
        <v>9.1911764705882359E-2</v>
      </c>
    </row>
    <row r="88" spans="1:19" x14ac:dyDescent="0.25">
      <c r="A88" s="172" t="s">
        <v>950</v>
      </c>
      <c r="B88" s="172" t="s">
        <v>3341</v>
      </c>
      <c r="C88" s="172" t="s">
        <v>667</v>
      </c>
      <c r="D88" s="173">
        <v>1.5</v>
      </c>
      <c r="E88" s="174">
        <v>897</v>
      </c>
      <c r="F88" s="174">
        <v>847</v>
      </c>
      <c r="G88" s="174">
        <v>0</v>
      </c>
      <c r="H88" s="174">
        <v>0</v>
      </c>
      <c r="I88" s="174">
        <v>0</v>
      </c>
      <c r="J88" s="170" t="b">
        <f>IF(ISBLANK(CertifiedCrop[[#This Row],[1. Identifiant interne d’exploitation agricole*]]),"",IF(ISERROR(MATCH(CertifiedCrop[[#This Row],[1. Identifiant interne d’exploitation agricole*]],GroupMember[1. Identifiant interne d’exploitation agricole*],0)),FALSE,TRUE))</f>
        <v>1</v>
      </c>
      <c r="K88" s="170" t="b">
        <f t="array" ref="K88">IF(ISBLANK(CertifiedCrop[[#This Row],[2. Produit agricole certifié*]]),"",IF(ISERROR(MATCH(1,(#REF!=CertifiedCrop[[#This Row],[2. Produit agricole certifié*]])*(#REF!=CertifiedCrop[[#This Row],[3. Variété**]]),0)),FALSE,TRUE))</f>
        <v>0</v>
      </c>
      <c r="L88" s="23" t="str">
        <f t="shared" si="6"/>
        <v/>
      </c>
      <c r="M88" s="63" t="str">
        <f t="shared" si="7"/>
        <v/>
      </c>
      <c r="N88" s="176" t="str">
        <f t="shared" si="8"/>
        <v/>
      </c>
      <c r="O88" s="64">
        <f t="shared" si="9"/>
        <v>598</v>
      </c>
      <c r="P88" s="64">
        <f t="shared" si="10"/>
        <v>564.66666666666663</v>
      </c>
      <c r="Q88" s="11" t="str">
        <f>IFERROR((VLOOKUP(A88,GM_Table,8,FALSE)-SUMIFS(D:D,A:A,A88,B:B,B88,C:C,C88)),"")</f>
        <v/>
      </c>
      <c r="R88" s="11" t="str">
        <f>IFERROR(CONCATENATE(VLOOKUP(A88,GM_Table,12,FALSE)," ",(VLOOKUP(A88,GM_Table,13,FALSE))),"")</f>
        <v/>
      </c>
      <c r="S88" s="178">
        <f>(CertifiedCrop[[#This Row],[Rendement 
estimé/ha]]-CertifiedCrop[[#This Row],[Rendement/ha
de l’année précédente]])/CertifiedCrop[[#This Row],[Rendement/ha
de l’année précédente]]</f>
        <v>5.9031877213695468E-2</v>
      </c>
    </row>
    <row r="89" spans="1:19" x14ac:dyDescent="0.25">
      <c r="A89" s="172" t="s">
        <v>953</v>
      </c>
      <c r="B89" s="172" t="s">
        <v>3341</v>
      </c>
      <c r="C89" s="172" t="s">
        <v>667</v>
      </c>
      <c r="D89" s="173">
        <v>1</v>
      </c>
      <c r="E89" s="174">
        <v>594</v>
      </c>
      <c r="F89" s="174">
        <v>544</v>
      </c>
      <c r="G89" s="174">
        <v>0</v>
      </c>
      <c r="H89" s="174">
        <v>0</v>
      </c>
      <c r="I89" s="174">
        <v>0</v>
      </c>
      <c r="J89" s="170" t="b">
        <f>IF(ISBLANK(CertifiedCrop[[#This Row],[1. Identifiant interne d’exploitation agricole*]]),"",IF(ISERROR(MATCH(CertifiedCrop[[#This Row],[1. Identifiant interne d’exploitation agricole*]],GroupMember[1. Identifiant interne d’exploitation agricole*],0)),FALSE,TRUE))</f>
        <v>1</v>
      </c>
      <c r="K89" s="170" t="b">
        <f t="array" ref="K89">IF(ISBLANK(CertifiedCrop[[#This Row],[2. Produit agricole certifié*]]),"",IF(ISERROR(MATCH(1,(#REF!=CertifiedCrop[[#This Row],[2. Produit agricole certifié*]])*(#REF!=CertifiedCrop[[#This Row],[3. Variété**]]),0)),FALSE,TRUE))</f>
        <v>0</v>
      </c>
      <c r="L89" s="23" t="str">
        <f t="shared" si="6"/>
        <v/>
      </c>
      <c r="M89" s="63" t="str">
        <f t="shared" si="7"/>
        <v/>
      </c>
      <c r="N89" s="176" t="str">
        <f t="shared" si="8"/>
        <v/>
      </c>
      <c r="O89" s="64">
        <f t="shared" si="9"/>
        <v>594</v>
      </c>
      <c r="P89" s="64">
        <f t="shared" si="10"/>
        <v>544</v>
      </c>
      <c r="Q89" s="11" t="str">
        <f>IFERROR((VLOOKUP(A89,GM_Table,8,FALSE)-SUMIFS(D:D,A:A,A89,B:B,B89,C:C,C89)),"")</f>
        <v/>
      </c>
      <c r="R89" s="11" t="str">
        <f>IFERROR(CONCATENATE(VLOOKUP(A89,GM_Table,12,FALSE)," ",(VLOOKUP(A89,GM_Table,13,FALSE))),"")</f>
        <v/>
      </c>
      <c r="S89" s="178">
        <f>(CertifiedCrop[[#This Row],[Rendement 
estimé/ha]]-CertifiedCrop[[#This Row],[Rendement/ha
de l’année précédente]])/CertifiedCrop[[#This Row],[Rendement/ha
de l’année précédente]]</f>
        <v>9.1911764705882359E-2</v>
      </c>
    </row>
    <row r="90" spans="1:19" x14ac:dyDescent="0.25">
      <c r="A90" s="172" t="s">
        <v>957</v>
      </c>
      <c r="B90" s="172" t="s">
        <v>3341</v>
      </c>
      <c r="C90" s="172" t="s">
        <v>667</v>
      </c>
      <c r="D90" s="173">
        <v>3</v>
      </c>
      <c r="E90" s="174">
        <v>1794</v>
      </c>
      <c r="F90" s="174">
        <v>1744</v>
      </c>
      <c r="G90" s="174">
        <v>0</v>
      </c>
      <c r="H90" s="174">
        <v>0</v>
      </c>
      <c r="I90" s="174">
        <v>0</v>
      </c>
      <c r="J90" s="170" t="b">
        <f>IF(ISBLANK(CertifiedCrop[[#This Row],[1. Identifiant interne d’exploitation agricole*]]),"",IF(ISERROR(MATCH(CertifiedCrop[[#This Row],[1. Identifiant interne d’exploitation agricole*]],GroupMember[1. Identifiant interne d’exploitation agricole*],0)),FALSE,TRUE))</f>
        <v>1</v>
      </c>
      <c r="K90" s="170" t="b">
        <f t="array" ref="K90">IF(ISBLANK(CertifiedCrop[[#This Row],[2. Produit agricole certifié*]]),"",IF(ISERROR(MATCH(1,(#REF!=CertifiedCrop[[#This Row],[2. Produit agricole certifié*]])*(#REF!=CertifiedCrop[[#This Row],[3. Variété**]]),0)),FALSE,TRUE))</f>
        <v>0</v>
      </c>
      <c r="L90" s="23" t="str">
        <f t="shared" si="6"/>
        <v/>
      </c>
      <c r="M90" s="63" t="str">
        <f t="shared" si="7"/>
        <v/>
      </c>
      <c r="N90" s="176" t="str">
        <f t="shared" si="8"/>
        <v/>
      </c>
      <c r="O90" s="64">
        <f t="shared" si="9"/>
        <v>598</v>
      </c>
      <c r="P90" s="64">
        <f t="shared" si="10"/>
        <v>581.33333333333337</v>
      </c>
      <c r="Q90" s="11" t="str">
        <f>IFERROR((VLOOKUP(A90,GM_Table,8,FALSE)-SUMIFS(D:D,A:A,A90,B:B,B90,C:C,C90)),"")</f>
        <v/>
      </c>
      <c r="R90" s="11" t="str">
        <f>IFERROR(CONCATENATE(VLOOKUP(A90,GM_Table,12,FALSE)," ",(VLOOKUP(A90,GM_Table,13,FALSE))),"")</f>
        <v/>
      </c>
      <c r="S90" s="178">
        <f>(CertifiedCrop[[#This Row],[Rendement 
estimé/ha]]-CertifiedCrop[[#This Row],[Rendement/ha
de l’année précédente]])/CertifiedCrop[[#This Row],[Rendement/ha
de l’année précédente]]</f>
        <v>2.8669724770642134E-2</v>
      </c>
    </row>
    <row r="91" spans="1:19" x14ac:dyDescent="0.25">
      <c r="A91" s="172" t="s">
        <v>961</v>
      </c>
      <c r="B91" s="172" t="s">
        <v>3341</v>
      </c>
      <c r="C91" s="172" t="s">
        <v>667</v>
      </c>
      <c r="D91" s="173">
        <v>2</v>
      </c>
      <c r="E91" s="174">
        <v>1179</v>
      </c>
      <c r="F91" s="174">
        <v>1129</v>
      </c>
      <c r="G91" s="174">
        <v>0</v>
      </c>
      <c r="H91" s="174">
        <v>0</v>
      </c>
      <c r="I91" s="174">
        <v>0</v>
      </c>
      <c r="J91" s="170" t="b">
        <f>IF(ISBLANK(CertifiedCrop[[#This Row],[1. Identifiant interne d’exploitation agricole*]]),"",IF(ISERROR(MATCH(CertifiedCrop[[#This Row],[1. Identifiant interne d’exploitation agricole*]],GroupMember[1. Identifiant interne d’exploitation agricole*],0)),FALSE,TRUE))</f>
        <v>1</v>
      </c>
      <c r="K91" s="170" t="b">
        <f t="array" ref="K91">IF(ISBLANK(CertifiedCrop[[#This Row],[2. Produit agricole certifié*]]),"",IF(ISERROR(MATCH(1,(#REF!=CertifiedCrop[[#This Row],[2. Produit agricole certifié*]])*(#REF!=CertifiedCrop[[#This Row],[3. Variété**]]),0)),FALSE,TRUE))</f>
        <v>0</v>
      </c>
      <c r="L91" s="23" t="str">
        <f t="shared" si="6"/>
        <v/>
      </c>
      <c r="M91" s="63" t="str">
        <f t="shared" si="7"/>
        <v/>
      </c>
      <c r="N91" s="176" t="str">
        <f t="shared" si="8"/>
        <v/>
      </c>
      <c r="O91" s="64">
        <f t="shared" si="9"/>
        <v>589.5</v>
      </c>
      <c r="P91" s="64">
        <f t="shared" si="10"/>
        <v>564.5</v>
      </c>
      <c r="Q91" s="11" t="str">
        <f>IFERROR((VLOOKUP(A91,GM_Table,8,FALSE)-SUMIFS(D:D,A:A,A91,B:B,B91,C:C,C91)),"")</f>
        <v/>
      </c>
      <c r="R91" s="11" t="str">
        <f>IFERROR(CONCATENATE(VLOOKUP(A91,GM_Table,12,FALSE)," ",(VLOOKUP(A91,GM_Table,13,FALSE))),"")</f>
        <v/>
      </c>
      <c r="S91" s="178">
        <f>(CertifiedCrop[[#This Row],[Rendement 
estimé/ha]]-CertifiedCrop[[#This Row],[Rendement/ha
de l’année précédente]])/CertifiedCrop[[#This Row],[Rendement/ha
de l’année précédente]]</f>
        <v>4.4286979627989373E-2</v>
      </c>
    </row>
    <row r="92" spans="1:19" x14ac:dyDescent="0.25">
      <c r="A92" s="172" t="s">
        <v>965</v>
      </c>
      <c r="B92" s="172" t="s">
        <v>3341</v>
      </c>
      <c r="C92" s="172" t="s">
        <v>667</v>
      </c>
      <c r="D92" s="173">
        <v>2</v>
      </c>
      <c r="E92" s="174">
        <v>1176</v>
      </c>
      <c r="F92" s="174">
        <v>1126</v>
      </c>
      <c r="G92" s="174">
        <v>0</v>
      </c>
      <c r="H92" s="174">
        <v>0</v>
      </c>
      <c r="I92" s="174">
        <v>0</v>
      </c>
      <c r="J92" s="170" t="b">
        <f>IF(ISBLANK(CertifiedCrop[[#This Row],[1. Identifiant interne d’exploitation agricole*]]),"",IF(ISERROR(MATCH(CertifiedCrop[[#This Row],[1. Identifiant interne d’exploitation agricole*]],GroupMember[1. Identifiant interne d’exploitation agricole*],0)),FALSE,TRUE))</f>
        <v>1</v>
      </c>
      <c r="K92" s="170" t="b">
        <f t="array" ref="K92">IF(ISBLANK(CertifiedCrop[[#This Row],[2. Produit agricole certifié*]]),"",IF(ISERROR(MATCH(1,(#REF!=CertifiedCrop[[#This Row],[2. Produit agricole certifié*]])*(#REF!=CertifiedCrop[[#This Row],[3. Variété**]]),0)),FALSE,TRUE))</f>
        <v>0</v>
      </c>
      <c r="L92" s="23" t="str">
        <f t="shared" si="6"/>
        <v/>
      </c>
      <c r="M92" s="63" t="str">
        <f t="shared" si="7"/>
        <v/>
      </c>
      <c r="N92" s="176" t="str">
        <f t="shared" si="8"/>
        <v/>
      </c>
      <c r="O92" s="64">
        <f t="shared" si="9"/>
        <v>588</v>
      </c>
      <c r="P92" s="64">
        <f t="shared" si="10"/>
        <v>563</v>
      </c>
      <c r="Q92" s="11" t="str">
        <f>IFERROR((VLOOKUP(A92,GM_Table,8,FALSE)-SUMIFS(D:D,A:A,A92,B:B,B92,C:C,C92)),"")</f>
        <v/>
      </c>
      <c r="R92" s="11" t="str">
        <f>IFERROR(CONCATENATE(VLOOKUP(A92,GM_Table,12,FALSE)," ",(VLOOKUP(A92,GM_Table,13,FALSE))),"")</f>
        <v/>
      </c>
      <c r="S92" s="178">
        <f>(CertifiedCrop[[#This Row],[Rendement 
estimé/ha]]-CertifiedCrop[[#This Row],[Rendement/ha
de l’année précédente]])/CertifiedCrop[[#This Row],[Rendement/ha
de l’année précédente]]</f>
        <v>4.4404973357015987E-2</v>
      </c>
    </row>
    <row r="93" spans="1:19" x14ac:dyDescent="0.25">
      <c r="A93" s="172" t="s">
        <v>969</v>
      </c>
      <c r="B93" s="172" t="s">
        <v>3341</v>
      </c>
      <c r="C93" s="172" t="s">
        <v>667</v>
      </c>
      <c r="D93" s="173">
        <v>1</v>
      </c>
      <c r="E93" s="174">
        <v>594</v>
      </c>
      <c r="F93" s="174">
        <v>544</v>
      </c>
      <c r="G93" s="174">
        <v>0</v>
      </c>
      <c r="H93" s="174">
        <v>0</v>
      </c>
      <c r="I93" s="174">
        <v>0</v>
      </c>
      <c r="J93" s="170" t="b">
        <f>IF(ISBLANK(CertifiedCrop[[#This Row],[1. Identifiant interne d’exploitation agricole*]]),"",IF(ISERROR(MATCH(CertifiedCrop[[#This Row],[1. Identifiant interne d’exploitation agricole*]],GroupMember[1. Identifiant interne d’exploitation agricole*],0)),FALSE,TRUE))</f>
        <v>1</v>
      </c>
      <c r="K93" s="170" t="b">
        <f t="array" ref="K93">IF(ISBLANK(CertifiedCrop[[#This Row],[2. Produit agricole certifié*]]),"",IF(ISERROR(MATCH(1,(#REF!=CertifiedCrop[[#This Row],[2. Produit agricole certifié*]])*(#REF!=CertifiedCrop[[#This Row],[3. Variété**]]),0)),FALSE,TRUE))</f>
        <v>0</v>
      </c>
      <c r="L93" s="23" t="str">
        <f t="shared" si="6"/>
        <v/>
      </c>
      <c r="M93" s="63" t="str">
        <f t="shared" si="7"/>
        <v/>
      </c>
      <c r="N93" s="176" t="str">
        <f t="shared" si="8"/>
        <v/>
      </c>
      <c r="O93" s="64">
        <f t="shared" si="9"/>
        <v>594</v>
      </c>
      <c r="P93" s="64">
        <f t="shared" si="10"/>
        <v>544</v>
      </c>
      <c r="Q93" s="11" t="str">
        <f>IFERROR((VLOOKUP(A93,GM_Table,8,FALSE)-SUMIFS(D:D,A:A,A93,B:B,B93,C:C,C93)),"")</f>
        <v/>
      </c>
      <c r="R93" s="11" t="str">
        <f>IFERROR(CONCATENATE(VLOOKUP(A93,GM_Table,12,FALSE)," ",(VLOOKUP(A93,GM_Table,13,FALSE))),"")</f>
        <v/>
      </c>
      <c r="S93" s="178">
        <f>(CertifiedCrop[[#This Row],[Rendement 
estimé/ha]]-CertifiedCrop[[#This Row],[Rendement/ha
de l’année précédente]])/CertifiedCrop[[#This Row],[Rendement/ha
de l’année précédente]]</f>
        <v>9.1911764705882359E-2</v>
      </c>
    </row>
    <row r="94" spans="1:19" x14ac:dyDescent="0.25">
      <c r="A94" s="172" t="s">
        <v>973</v>
      </c>
      <c r="B94" s="172" t="s">
        <v>3341</v>
      </c>
      <c r="C94" s="172" t="s">
        <v>667</v>
      </c>
      <c r="D94" s="173">
        <v>1</v>
      </c>
      <c r="E94" s="174">
        <v>585</v>
      </c>
      <c r="F94" s="174">
        <v>535</v>
      </c>
      <c r="G94" s="174">
        <v>0</v>
      </c>
      <c r="H94" s="174">
        <v>0</v>
      </c>
      <c r="I94" s="174">
        <v>0</v>
      </c>
      <c r="J94" s="170" t="b">
        <f>IF(ISBLANK(CertifiedCrop[[#This Row],[1. Identifiant interne d’exploitation agricole*]]),"",IF(ISERROR(MATCH(CertifiedCrop[[#This Row],[1. Identifiant interne d’exploitation agricole*]],GroupMember[1. Identifiant interne d’exploitation agricole*],0)),FALSE,TRUE))</f>
        <v>1</v>
      </c>
      <c r="K94" s="170" t="b">
        <f t="array" ref="K94">IF(ISBLANK(CertifiedCrop[[#This Row],[2. Produit agricole certifié*]]),"",IF(ISERROR(MATCH(1,(#REF!=CertifiedCrop[[#This Row],[2. Produit agricole certifié*]])*(#REF!=CertifiedCrop[[#This Row],[3. Variété**]]),0)),FALSE,TRUE))</f>
        <v>0</v>
      </c>
      <c r="L94" s="23" t="str">
        <f t="shared" si="6"/>
        <v/>
      </c>
      <c r="M94" s="63" t="str">
        <f t="shared" si="7"/>
        <v/>
      </c>
      <c r="N94" s="176" t="str">
        <f t="shared" si="8"/>
        <v/>
      </c>
      <c r="O94" s="64">
        <f t="shared" si="9"/>
        <v>585</v>
      </c>
      <c r="P94" s="64">
        <f t="shared" si="10"/>
        <v>535</v>
      </c>
      <c r="Q94" s="11" t="str">
        <f>IFERROR((VLOOKUP(A94,GM_Table,8,FALSE)-SUMIFS(D:D,A:A,A94,B:B,B94,C:C,C94)),"")</f>
        <v/>
      </c>
      <c r="R94" s="11" t="str">
        <f>IFERROR(CONCATENATE(VLOOKUP(A94,GM_Table,12,FALSE)," ",(VLOOKUP(A94,GM_Table,13,FALSE))),"")</f>
        <v/>
      </c>
      <c r="S94" s="178">
        <f>(CertifiedCrop[[#This Row],[Rendement 
estimé/ha]]-CertifiedCrop[[#This Row],[Rendement/ha
de l’année précédente]])/CertifiedCrop[[#This Row],[Rendement/ha
de l’année précédente]]</f>
        <v>9.3457943925233641E-2</v>
      </c>
    </row>
    <row r="95" spans="1:19" x14ac:dyDescent="0.25">
      <c r="A95" s="172" t="s">
        <v>977</v>
      </c>
      <c r="B95" s="172" t="s">
        <v>3341</v>
      </c>
      <c r="C95" s="172" t="s">
        <v>667</v>
      </c>
      <c r="D95" s="173">
        <v>1</v>
      </c>
      <c r="E95" s="174">
        <v>572</v>
      </c>
      <c r="F95" s="174">
        <v>522</v>
      </c>
      <c r="G95" s="174">
        <v>0</v>
      </c>
      <c r="H95" s="174">
        <v>0</v>
      </c>
      <c r="I95" s="174">
        <v>0</v>
      </c>
      <c r="J95" s="170" t="b">
        <f>IF(ISBLANK(CertifiedCrop[[#This Row],[1. Identifiant interne d’exploitation agricole*]]),"",IF(ISERROR(MATCH(CertifiedCrop[[#This Row],[1. Identifiant interne d’exploitation agricole*]],GroupMember[1. Identifiant interne d’exploitation agricole*],0)),FALSE,TRUE))</f>
        <v>1</v>
      </c>
      <c r="K95" s="170" t="b">
        <f t="array" ref="K95">IF(ISBLANK(CertifiedCrop[[#This Row],[2. Produit agricole certifié*]]),"",IF(ISERROR(MATCH(1,(#REF!=CertifiedCrop[[#This Row],[2. Produit agricole certifié*]])*(#REF!=CertifiedCrop[[#This Row],[3. Variété**]]),0)),FALSE,TRUE))</f>
        <v>0</v>
      </c>
      <c r="L95" s="23" t="str">
        <f t="shared" si="6"/>
        <v/>
      </c>
      <c r="M95" s="63" t="str">
        <f t="shared" si="7"/>
        <v/>
      </c>
      <c r="N95" s="176" t="str">
        <f t="shared" si="8"/>
        <v/>
      </c>
      <c r="O95" s="64">
        <f t="shared" si="9"/>
        <v>572</v>
      </c>
      <c r="P95" s="64">
        <f t="shared" si="10"/>
        <v>522</v>
      </c>
      <c r="Q95" s="11" t="str">
        <f>IFERROR((VLOOKUP(A95,GM_Table,8,FALSE)-SUMIFS(D:D,A:A,A95,B:B,B95,C:C,C95)),"")</f>
        <v/>
      </c>
      <c r="R95" s="11" t="str">
        <f>IFERROR(CONCATENATE(VLOOKUP(A95,GM_Table,12,FALSE)," ",(VLOOKUP(A95,GM_Table,13,FALSE))),"")</f>
        <v/>
      </c>
      <c r="S95" s="178">
        <f>(CertifiedCrop[[#This Row],[Rendement 
estimé/ha]]-CertifiedCrop[[#This Row],[Rendement/ha
de l’année précédente]])/CertifiedCrop[[#This Row],[Rendement/ha
de l’année précédente]]</f>
        <v>9.5785440613026823E-2</v>
      </c>
    </row>
    <row r="96" spans="1:19" x14ac:dyDescent="0.25">
      <c r="A96" s="172" t="s">
        <v>980</v>
      </c>
      <c r="B96" s="172" t="s">
        <v>3341</v>
      </c>
      <c r="C96" s="172" t="s">
        <v>667</v>
      </c>
      <c r="D96" s="173">
        <v>1</v>
      </c>
      <c r="E96" s="174">
        <v>576</v>
      </c>
      <c r="F96" s="174">
        <v>526</v>
      </c>
      <c r="G96" s="174">
        <v>0</v>
      </c>
      <c r="H96" s="174">
        <v>0</v>
      </c>
      <c r="I96" s="174">
        <v>0</v>
      </c>
      <c r="J96" s="170" t="b">
        <f>IF(ISBLANK(CertifiedCrop[[#This Row],[1. Identifiant interne d’exploitation agricole*]]),"",IF(ISERROR(MATCH(CertifiedCrop[[#This Row],[1. Identifiant interne d’exploitation agricole*]],GroupMember[1. Identifiant interne d’exploitation agricole*],0)),FALSE,TRUE))</f>
        <v>1</v>
      </c>
      <c r="K96" s="170" t="b">
        <f t="array" ref="K96">IF(ISBLANK(CertifiedCrop[[#This Row],[2. Produit agricole certifié*]]),"",IF(ISERROR(MATCH(1,(#REF!=CertifiedCrop[[#This Row],[2. Produit agricole certifié*]])*(#REF!=CertifiedCrop[[#This Row],[3. Variété**]]),0)),FALSE,TRUE))</f>
        <v>0</v>
      </c>
      <c r="L96" s="23" t="str">
        <f t="shared" si="6"/>
        <v/>
      </c>
      <c r="M96" s="63" t="str">
        <f t="shared" si="7"/>
        <v/>
      </c>
      <c r="N96" s="176" t="str">
        <f t="shared" si="8"/>
        <v/>
      </c>
      <c r="O96" s="64">
        <f t="shared" si="9"/>
        <v>576</v>
      </c>
      <c r="P96" s="64">
        <f t="shared" si="10"/>
        <v>526</v>
      </c>
      <c r="Q96" s="11" t="str">
        <f>IFERROR((VLOOKUP(A96,GM_Table,8,FALSE)-SUMIFS(D:D,A:A,A96,B:B,B96,C:C,C96)),"")</f>
        <v/>
      </c>
      <c r="R96" s="11" t="str">
        <f>IFERROR(CONCATENATE(VLOOKUP(A96,GM_Table,12,FALSE)," ",(VLOOKUP(A96,GM_Table,13,FALSE))),"")</f>
        <v/>
      </c>
      <c r="S96" s="178">
        <f>(CertifiedCrop[[#This Row],[Rendement 
estimé/ha]]-CertifiedCrop[[#This Row],[Rendement/ha
de l’année précédente]])/CertifiedCrop[[#This Row],[Rendement/ha
de l’année précédente]]</f>
        <v>9.5057034220532313E-2</v>
      </c>
    </row>
    <row r="97" spans="1:19" x14ac:dyDescent="0.25">
      <c r="A97" s="172" t="s">
        <v>985</v>
      </c>
      <c r="B97" s="172" t="s">
        <v>3341</v>
      </c>
      <c r="C97" s="172" t="s">
        <v>667</v>
      </c>
      <c r="D97" s="173">
        <v>1</v>
      </c>
      <c r="E97" s="174">
        <v>581</v>
      </c>
      <c r="F97" s="174">
        <v>531</v>
      </c>
      <c r="G97" s="174">
        <v>0</v>
      </c>
      <c r="H97" s="174">
        <v>0</v>
      </c>
      <c r="I97" s="174">
        <v>0</v>
      </c>
      <c r="J97" s="170" t="b">
        <f>IF(ISBLANK(CertifiedCrop[[#This Row],[1. Identifiant interne d’exploitation agricole*]]),"",IF(ISERROR(MATCH(CertifiedCrop[[#This Row],[1. Identifiant interne d’exploitation agricole*]],GroupMember[1. Identifiant interne d’exploitation agricole*],0)),FALSE,TRUE))</f>
        <v>1</v>
      </c>
      <c r="K97" s="170" t="b">
        <f t="array" ref="K97">IF(ISBLANK(CertifiedCrop[[#This Row],[2. Produit agricole certifié*]]),"",IF(ISERROR(MATCH(1,(#REF!=CertifiedCrop[[#This Row],[2. Produit agricole certifié*]])*(#REF!=CertifiedCrop[[#This Row],[3. Variété**]]),0)),FALSE,TRUE))</f>
        <v>0</v>
      </c>
      <c r="L97" s="23" t="str">
        <f t="shared" si="6"/>
        <v/>
      </c>
      <c r="M97" s="63" t="str">
        <f t="shared" si="7"/>
        <v/>
      </c>
      <c r="N97" s="176" t="str">
        <f t="shared" si="8"/>
        <v/>
      </c>
      <c r="O97" s="64">
        <f t="shared" si="9"/>
        <v>581</v>
      </c>
      <c r="P97" s="64">
        <f t="shared" si="10"/>
        <v>531</v>
      </c>
      <c r="Q97" s="11" t="str">
        <f>IFERROR((VLOOKUP(A97,GM_Table,8,FALSE)-SUMIFS(D:D,A:A,A97,B:B,B97,C:C,C97)),"")</f>
        <v/>
      </c>
      <c r="R97" s="11" t="str">
        <f>IFERROR(CONCATENATE(VLOOKUP(A97,GM_Table,12,FALSE)," ",(VLOOKUP(A97,GM_Table,13,FALSE))),"")</f>
        <v/>
      </c>
      <c r="S97" s="178">
        <f>(CertifiedCrop[[#This Row],[Rendement 
estimé/ha]]-CertifiedCrop[[#This Row],[Rendement/ha
de l’année précédente]])/CertifiedCrop[[#This Row],[Rendement/ha
de l’année précédente]]</f>
        <v>9.4161958568738227E-2</v>
      </c>
    </row>
    <row r="98" spans="1:19" x14ac:dyDescent="0.25">
      <c r="A98" s="172" t="s">
        <v>989</v>
      </c>
      <c r="B98" s="172" t="s">
        <v>3341</v>
      </c>
      <c r="C98" s="172" t="s">
        <v>667</v>
      </c>
      <c r="D98" s="173">
        <v>1.5</v>
      </c>
      <c r="E98" s="174">
        <v>845</v>
      </c>
      <c r="F98" s="174">
        <v>795</v>
      </c>
      <c r="G98" s="174">
        <v>0</v>
      </c>
      <c r="H98" s="174">
        <v>0</v>
      </c>
      <c r="I98" s="174">
        <v>0</v>
      </c>
      <c r="J98" s="170" t="b">
        <f>IF(ISBLANK(CertifiedCrop[[#This Row],[1. Identifiant interne d’exploitation agricole*]]),"",IF(ISERROR(MATCH(CertifiedCrop[[#This Row],[1. Identifiant interne d’exploitation agricole*]],GroupMember[1. Identifiant interne d’exploitation agricole*],0)),FALSE,TRUE))</f>
        <v>1</v>
      </c>
      <c r="K98" s="170" t="b">
        <f t="array" ref="K98">IF(ISBLANK(CertifiedCrop[[#This Row],[2. Produit agricole certifié*]]),"",IF(ISERROR(MATCH(1,(#REF!=CertifiedCrop[[#This Row],[2. Produit agricole certifié*]])*(#REF!=CertifiedCrop[[#This Row],[3. Variété**]]),0)),FALSE,TRUE))</f>
        <v>0</v>
      </c>
      <c r="L98" s="23" t="str">
        <f t="shared" si="6"/>
        <v/>
      </c>
      <c r="M98" s="63" t="str">
        <f t="shared" si="7"/>
        <v/>
      </c>
      <c r="N98" s="176" t="str">
        <f t="shared" si="8"/>
        <v/>
      </c>
      <c r="O98" s="64">
        <f t="shared" si="9"/>
        <v>563.33333333333337</v>
      </c>
      <c r="P98" s="64">
        <f t="shared" si="10"/>
        <v>530</v>
      </c>
      <c r="Q98" s="11" t="str">
        <f>IFERROR((VLOOKUP(A98,GM_Table,8,FALSE)-SUMIFS(D:D,A:A,A98,B:B,B98,C:C,C98)),"")</f>
        <v/>
      </c>
      <c r="R98" s="11" t="str">
        <f>IFERROR(CONCATENATE(VLOOKUP(A98,GM_Table,12,FALSE)," ",(VLOOKUP(A98,GM_Table,13,FALSE))),"")</f>
        <v/>
      </c>
      <c r="S98" s="178">
        <f>(CertifiedCrop[[#This Row],[Rendement 
estimé/ha]]-CertifiedCrop[[#This Row],[Rendement/ha
de l’année précédente]])/CertifiedCrop[[#This Row],[Rendement/ha
de l’année précédente]]</f>
        <v>6.2893081761006359E-2</v>
      </c>
    </row>
    <row r="99" spans="1:19" x14ac:dyDescent="0.25">
      <c r="A99" s="172" t="s">
        <v>993</v>
      </c>
      <c r="B99" s="172" t="s">
        <v>3341</v>
      </c>
      <c r="C99" s="172" t="s">
        <v>667</v>
      </c>
      <c r="D99" s="173">
        <v>1</v>
      </c>
      <c r="E99" s="174">
        <v>572</v>
      </c>
      <c r="F99" s="174">
        <v>522</v>
      </c>
      <c r="G99" s="174">
        <v>0</v>
      </c>
      <c r="H99" s="174">
        <v>0</v>
      </c>
      <c r="I99" s="174">
        <v>0</v>
      </c>
      <c r="J99" s="170" t="b">
        <f>IF(ISBLANK(CertifiedCrop[[#This Row],[1. Identifiant interne d’exploitation agricole*]]),"",IF(ISERROR(MATCH(CertifiedCrop[[#This Row],[1. Identifiant interne d’exploitation agricole*]],GroupMember[1. Identifiant interne d’exploitation agricole*],0)),FALSE,TRUE))</f>
        <v>1</v>
      </c>
      <c r="K99" s="170" t="b">
        <f t="array" ref="K99">IF(ISBLANK(CertifiedCrop[[#This Row],[2. Produit agricole certifié*]]),"",IF(ISERROR(MATCH(1,(#REF!=CertifiedCrop[[#This Row],[2. Produit agricole certifié*]])*(#REF!=CertifiedCrop[[#This Row],[3. Variété**]]),0)),FALSE,TRUE))</f>
        <v>0</v>
      </c>
      <c r="L99" s="23" t="str">
        <f t="shared" si="6"/>
        <v/>
      </c>
      <c r="M99" s="63" t="str">
        <f t="shared" si="7"/>
        <v/>
      </c>
      <c r="N99" s="176" t="str">
        <f t="shared" si="8"/>
        <v/>
      </c>
      <c r="O99" s="64">
        <f t="shared" si="9"/>
        <v>572</v>
      </c>
      <c r="P99" s="64">
        <f t="shared" si="10"/>
        <v>522</v>
      </c>
      <c r="Q99" s="11" t="str">
        <f>IFERROR((VLOOKUP(A99,GM_Table,8,FALSE)-SUMIFS(D:D,A:A,A99,B:B,B99,C:C,C99)),"")</f>
        <v/>
      </c>
      <c r="R99" s="11" t="str">
        <f>IFERROR(CONCATENATE(VLOOKUP(A99,GM_Table,12,FALSE)," ",(VLOOKUP(A99,GM_Table,13,FALSE))),"")</f>
        <v/>
      </c>
      <c r="S99" s="178">
        <f>(CertifiedCrop[[#This Row],[Rendement 
estimé/ha]]-CertifiedCrop[[#This Row],[Rendement/ha
de l’année précédente]])/CertifiedCrop[[#This Row],[Rendement/ha
de l’année précédente]]</f>
        <v>9.5785440613026823E-2</v>
      </c>
    </row>
    <row r="100" spans="1:19" x14ac:dyDescent="0.25">
      <c r="A100" s="172" t="s">
        <v>997</v>
      </c>
      <c r="B100" s="172" t="s">
        <v>3341</v>
      </c>
      <c r="C100" s="172" t="s">
        <v>667</v>
      </c>
      <c r="D100" s="173">
        <v>1</v>
      </c>
      <c r="E100" s="174">
        <v>581</v>
      </c>
      <c r="F100" s="174">
        <v>531</v>
      </c>
      <c r="G100" s="174">
        <v>0</v>
      </c>
      <c r="H100" s="174">
        <v>0</v>
      </c>
      <c r="I100" s="174">
        <v>0</v>
      </c>
      <c r="J100" s="170" t="b">
        <f>IF(ISBLANK(CertifiedCrop[[#This Row],[1. Identifiant interne d’exploitation agricole*]]),"",IF(ISERROR(MATCH(CertifiedCrop[[#This Row],[1. Identifiant interne d’exploitation agricole*]],GroupMember[1. Identifiant interne d’exploitation agricole*],0)),FALSE,TRUE))</f>
        <v>1</v>
      </c>
      <c r="K100" s="170" t="b">
        <f t="array" ref="K100">IF(ISBLANK(CertifiedCrop[[#This Row],[2. Produit agricole certifié*]]),"",IF(ISERROR(MATCH(1,(#REF!=CertifiedCrop[[#This Row],[2. Produit agricole certifié*]])*(#REF!=CertifiedCrop[[#This Row],[3. Variété**]]),0)),FALSE,TRUE))</f>
        <v>0</v>
      </c>
      <c r="L100" s="23" t="str">
        <f t="shared" si="6"/>
        <v/>
      </c>
      <c r="M100" s="63" t="str">
        <f t="shared" si="7"/>
        <v/>
      </c>
      <c r="N100" s="176" t="str">
        <f t="shared" si="8"/>
        <v/>
      </c>
      <c r="O100" s="64">
        <f t="shared" si="9"/>
        <v>581</v>
      </c>
      <c r="P100" s="64">
        <f t="shared" si="10"/>
        <v>531</v>
      </c>
      <c r="Q100" s="11" t="str">
        <f>IFERROR((VLOOKUP(A100,GM_Table,8,FALSE)-SUMIFS(D:D,A:A,A100,B:B,B100,C:C,C100)),"")</f>
        <v/>
      </c>
      <c r="R100" s="11" t="str">
        <f>IFERROR(CONCATENATE(VLOOKUP(A100,GM_Table,12,FALSE)," ",(VLOOKUP(A100,GM_Table,13,FALSE))),"")</f>
        <v/>
      </c>
      <c r="S100" s="178">
        <f>(CertifiedCrop[[#This Row],[Rendement 
estimé/ha]]-CertifiedCrop[[#This Row],[Rendement/ha
de l’année précédente]])/CertifiedCrop[[#This Row],[Rendement/ha
de l’année précédente]]</f>
        <v>9.4161958568738227E-2</v>
      </c>
    </row>
    <row r="101" spans="1:19" x14ac:dyDescent="0.25">
      <c r="A101" s="172" t="s">
        <v>1000</v>
      </c>
      <c r="B101" s="172" t="s">
        <v>3341</v>
      </c>
      <c r="C101" s="172" t="s">
        <v>667</v>
      </c>
      <c r="D101" s="173">
        <v>1</v>
      </c>
      <c r="E101" s="174">
        <v>585</v>
      </c>
      <c r="F101" s="174">
        <v>535</v>
      </c>
      <c r="G101" s="174">
        <v>0</v>
      </c>
      <c r="H101" s="174">
        <v>0</v>
      </c>
      <c r="I101" s="174">
        <v>0</v>
      </c>
      <c r="J101" s="170" t="b">
        <f>IF(ISBLANK(CertifiedCrop[[#This Row],[1. Identifiant interne d’exploitation agricole*]]),"",IF(ISERROR(MATCH(CertifiedCrop[[#This Row],[1. Identifiant interne d’exploitation agricole*]],GroupMember[1. Identifiant interne d’exploitation agricole*],0)),FALSE,TRUE))</f>
        <v>1</v>
      </c>
      <c r="K101" s="170" t="b">
        <f t="array" ref="K101">IF(ISBLANK(CertifiedCrop[[#This Row],[2. Produit agricole certifié*]]),"",IF(ISERROR(MATCH(1,(#REF!=CertifiedCrop[[#This Row],[2. Produit agricole certifié*]])*(#REF!=CertifiedCrop[[#This Row],[3. Variété**]]),0)),FALSE,TRUE))</f>
        <v>0</v>
      </c>
      <c r="L101" s="23" t="str">
        <f t="shared" si="6"/>
        <v/>
      </c>
      <c r="M101" s="63" t="str">
        <f t="shared" si="7"/>
        <v/>
      </c>
      <c r="N101" s="176" t="str">
        <f t="shared" si="8"/>
        <v/>
      </c>
      <c r="O101" s="64">
        <f t="shared" si="9"/>
        <v>585</v>
      </c>
      <c r="P101" s="64">
        <f t="shared" si="10"/>
        <v>535</v>
      </c>
      <c r="Q101" s="11" t="str">
        <f>IFERROR((VLOOKUP(A101,GM_Table,8,FALSE)-SUMIFS(D:D,A:A,A101,B:B,B101,C:C,C101)),"")</f>
        <v/>
      </c>
      <c r="R101" s="11" t="str">
        <f>IFERROR(CONCATENATE(VLOOKUP(A101,GM_Table,12,FALSE)," ",(VLOOKUP(A101,GM_Table,13,FALSE))),"")</f>
        <v/>
      </c>
      <c r="S101" s="178">
        <f>(CertifiedCrop[[#This Row],[Rendement 
estimé/ha]]-CertifiedCrop[[#This Row],[Rendement/ha
de l’année précédente]])/CertifiedCrop[[#This Row],[Rendement/ha
de l’année précédente]]</f>
        <v>9.3457943925233641E-2</v>
      </c>
    </row>
    <row r="102" spans="1:19" x14ac:dyDescent="0.25">
      <c r="A102" s="172" t="s">
        <v>1004</v>
      </c>
      <c r="B102" s="172" t="s">
        <v>3341</v>
      </c>
      <c r="C102" s="172" t="s">
        <v>667</v>
      </c>
      <c r="D102" s="173">
        <v>2</v>
      </c>
      <c r="E102" s="174">
        <v>1161</v>
      </c>
      <c r="F102" s="174">
        <v>1111</v>
      </c>
      <c r="G102" s="174">
        <v>0</v>
      </c>
      <c r="H102" s="174">
        <v>0</v>
      </c>
      <c r="I102" s="174">
        <v>0</v>
      </c>
      <c r="J102" s="170" t="b">
        <f>IF(ISBLANK(CertifiedCrop[[#This Row],[1. Identifiant interne d’exploitation agricole*]]),"",IF(ISERROR(MATCH(CertifiedCrop[[#This Row],[1. Identifiant interne d’exploitation agricole*]],GroupMember[1. Identifiant interne d’exploitation agricole*],0)),FALSE,TRUE))</f>
        <v>1</v>
      </c>
      <c r="K102" s="170" t="b">
        <f t="array" ref="K102">IF(ISBLANK(CertifiedCrop[[#This Row],[2. Produit agricole certifié*]]),"",IF(ISERROR(MATCH(1,(#REF!=CertifiedCrop[[#This Row],[2. Produit agricole certifié*]])*(#REF!=CertifiedCrop[[#This Row],[3. Variété**]]),0)),FALSE,TRUE))</f>
        <v>0</v>
      </c>
      <c r="L102" s="23" t="str">
        <f t="shared" si="6"/>
        <v/>
      </c>
      <c r="M102" s="63" t="str">
        <f t="shared" si="7"/>
        <v/>
      </c>
      <c r="N102" s="176" t="str">
        <f t="shared" si="8"/>
        <v/>
      </c>
      <c r="O102" s="64">
        <f t="shared" si="9"/>
        <v>580.5</v>
      </c>
      <c r="P102" s="64">
        <f t="shared" si="10"/>
        <v>555.5</v>
      </c>
      <c r="Q102" s="11" t="str">
        <f>IFERROR((VLOOKUP(A102,GM_Table,8,FALSE)-SUMIFS(D:D,A:A,A102,B:B,B102,C:C,C102)),"")</f>
        <v/>
      </c>
      <c r="R102" s="11" t="str">
        <f>IFERROR(CONCATENATE(VLOOKUP(A102,GM_Table,12,FALSE)," ",(VLOOKUP(A102,GM_Table,13,FALSE))),"")</f>
        <v/>
      </c>
      <c r="S102" s="178">
        <f>(CertifiedCrop[[#This Row],[Rendement 
estimé/ha]]-CertifiedCrop[[#This Row],[Rendement/ha
de l’année précédente]])/CertifiedCrop[[#This Row],[Rendement/ha
de l’année précédente]]</f>
        <v>4.5004500450045004E-2</v>
      </c>
    </row>
    <row r="103" spans="1:19" x14ac:dyDescent="0.25">
      <c r="A103" s="172" t="s">
        <v>1008</v>
      </c>
      <c r="B103" s="172" t="s">
        <v>3341</v>
      </c>
      <c r="C103" s="172" t="s">
        <v>667</v>
      </c>
      <c r="D103" s="173">
        <v>4.5</v>
      </c>
      <c r="E103" s="174">
        <v>2691</v>
      </c>
      <c r="F103" s="174">
        <v>2641</v>
      </c>
      <c r="G103" s="174">
        <v>0</v>
      </c>
      <c r="H103" s="174">
        <v>0</v>
      </c>
      <c r="I103" s="174">
        <v>0</v>
      </c>
      <c r="J103" s="170" t="b">
        <f>IF(ISBLANK(CertifiedCrop[[#This Row],[1. Identifiant interne d’exploitation agricole*]]),"",IF(ISERROR(MATCH(CertifiedCrop[[#This Row],[1. Identifiant interne d’exploitation agricole*]],GroupMember[1. Identifiant interne d’exploitation agricole*],0)),FALSE,TRUE))</f>
        <v>1</v>
      </c>
      <c r="K103" s="170" t="b">
        <f t="array" ref="K103">IF(ISBLANK(CertifiedCrop[[#This Row],[2. Produit agricole certifié*]]),"",IF(ISERROR(MATCH(1,(#REF!=CertifiedCrop[[#This Row],[2. Produit agricole certifié*]])*(#REF!=CertifiedCrop[[#This Row],[3. Variété**]]),0)),FALSE,TRUE))</f>
        <v>0</v>
      </c>
      <c r="L103" s="23" t="str">
        <f t="shared" si="6"/>
        <v/>
      </c>
      <c r="M103" s="63" t="str">
        <f t="shared" si="7"/>
        <v/>
      </c>
      <c r="N103" s="176" t="str">
        <f t="shared" si="8"/>
        <v/>
      </c>
      <c r="O103" s="64">
        <f t="shared" si="9"/>
        <v>598</v>
      </c>
      <c r="P103" s="64">
        <f t="shared" si="10"/>
        <v>586.88888888888891</v>
      </c>
      <c r="Q103" s="11" t="str">
        <f>IFERROR((VLOOKUP(A103,GM_Table,8,FALSE)-SUMIFS(D:D,A:A,A103,B:B,B103,C:C,C103)),"")</f>
        <v/>
      </c>
      <c r="R103" s="11" t="str">
        <f>IFERROR(CONCATENATE(VLOOKUP(A103,GM_Table,12,FALSE)," ",(VLOOKUP(A103,GM_Table,13,FALSE))),"")</f>
        <v/>
      </c>
      <c r="S103" s="178">
        <f>(CertifiedCrop[[#This Row],[Rendement 
estimé/ha]]-CertifiedCrop[[#This Row],[Rendement/ha
de l’année précédente]])/CertifiedCrop[[#This Row],[Rendement/ha
de l’année précédente]]</f>
        <v>1.8932222642938236E-2</v>
      </c>
    </row>
    <row r="104" spans="1:19" x14ac:dyDescent="0.25">
      <c r="A104" s="172" t="s">
        <v>1013</v>
      </c>
      <c r="B104" s="172" t="s">
        <v>3341</v>
      </c>
      <c r="C104" s="172" t="s">
        <v>667</v>
      </c>
      <c r="D104" s="173">
        <v>2</v>
      </c>
      <c r="E104" s="174">
        <v>1196</v>
      </c>
      <c r="F104" s="174">
        <v>1146</v>
      </c>
      <c r="G104" s="174">
        <v>0</v>
      </c>
      <c r="H104" s="174">
        <v>0</v>
      </c>
      <c r="I104" s="174">
        <v>0</v>
      </c>
      <c r="J104" s="170" t="b">
        <f>IF(ISBLANK(CertifiedCrop[[#This Row],[1. Identifiant interne d’exploitation agricole*]]),"",IF(ISERROR(MATCH(CertifiedCrop[[#This Row],[1. Identifiant interne d’exploitation agricole*]],GroupMember[1. Identifiant interne d’exploitation agricole*],0)),FALSE,TRUE))</f>
        <v>1</v>
      </c>
      <c r="K104" s="170" t="b">
        <f t="array" ref="K104">IF(ISBLANK(CertifiedCrop[[#This Row],[2. Produit agricole certifié*]]),"",IF(ISERROR(MATCH(1,(#REF!=CertifiedCrop[[#This Row],[2. Produit agricole certifié*]])*(#REF!=CertifiedCrop[[#This Row],[3. Variété**]]),0)),FALSE,TRUE))</f>
        <v>0</v>
      </c>
      <c r="L104" s="23" t="str">
        <f t="shared" si="6"/>
        <v/>
      </c>
      <c r="M104" s="63" t="str">
        <f t="shared" si="7"/>
        <v/>
      </c>
      <c r="N104" s="176" t="str">
        <f t="shared" si="8"/>
        <v/>
      </c>
      <c r="O104" s="64">
        <f t="shared" si="9"/>
        <v>598</v>
      </c>
      <c r="P104" s="64">
        <f t="shared" si="10"/>
        <v>573</v>
      </c>
      <c r="Q104" s="11" t="str">
        <f>IFERROR((VLOOKUP(A104,GM_Table,8,FALSE)-SUMIFS(D:D,A:A,A104,B:B,B104,C:C,C104)),"")</f>
        <v/>
      </c>
      <c r="R104" s="11" t="str">
        <f>IFERROR(CONCATENATE(VLOOKUP(A104,GM_Table,12,FALSE)," ",(VLOOKUP(A104,GM_Table,13,FALSE))),"")</f>
        <v/>
      </c>
      <c r="S104" s="178">
        <f>(CertifiedCrop[[#This Row],[Rendement 
estimé/ha]]-CertifiedCrop[[#This Row],[Rendement/ha
de l’année précédente]])/CertifiedCrop[[#This Row],[Rendement/ha
de l’année précédente]]</f>
        <v>4.3630017452006981E-2</v>
      </c>
    </row>
    <row r="105" spans="1:19" x14ac:dyDescent="0.25">
      <c r="A105" s="172" t="s">
        <v>1017</v>
      </c>
      <c r="B105" s="172" t="s">
        <v>3341</v>
      </c>
      <c r="C105" s="172" t="s">
        <v>667</v>
      </c>
      <c r="D105" s="173">
        <v>1</v>
      </c>
      <c r="E105" s="174">
        <v>581</v>
      </c>
      <c r="F105" s="174">
        <v>531</v>
      </c>
      <c r="G105" s="174">
        <v>0</v>
      </c>
      <c r="H105" s="174">
        <v>0</v>
      </c>
      <c r="I105" s="174">
        <v>0</v>
      </c>
      <c r="J105" s="170" t="b">
        <f>IF(ISBLANK(CertifiedCrop[[#This Row],[1. Identifiant interne d’exploitation agricole*]]),"",IF(ISERROR(MATCH(CertifiedCrop[[#This Row],[1. Identifiant interne d’exploitation agricole*]],GroupMember[1. Identifiant interne d’exploitation agricole*],0)),FALSE,TRUE))</f>
        <v>1</v>
      </c>
      <c r="K105" s="170" t="b">
        <f t="array" ref="K105">IF(ISBLANK(CertifiedCrop[[#This Row],[2. Produit agricole certifié*]]),"",IF(ISERROR(MATCH(1,(#REF!=CertifiedCrop[[#This Row],[2. Produit agricole certifié*]])*(#REF!=CertifiedCrop[[#This Row],[3. Variété**]]),0)),FALSE,TRUE))</f>
        <v>0</v>
      </c>
      <c r="L105" s="23" t="str">
        <f t="shared" si="6"/>
        <v/>
      </c>
      <c r="M105" s="63" t="str">
        <f t="shared" si="7"/>
        <v/>
      </c>
      <c r="N105" s="176" t="str">
        <f t="shared" si="8"/>
        <v/>
      </c>
      <c r="O105" s="64">
        <f t="shared" si="9"/>
        <v>581</v>
      </c>
      <c r="P105" s="64">
        <f t="shared" si="10"/>
        <v>531</v>
      </c>
      <c r="Q105" s="11" t="str">
        <f>IFERROR((VLOOKUP(A105,GM_Table,8,FALSE)-SUMIFS(D:D,A:A,A105,B:B,B105,C:C,C105)),"")</f>
        <v/>
      </c>
      <c r="R105" s="11" t="str">
        <f>IFERROR(CONCATENATE(VLOOKUP(A105,GM_Table,12,FALSE)," ",(VLOOKUP(A105,GM_Table,13,FALSE))),"")</f>
        <v/>
      </c>
      <c r="S105" s="178">
        <f>(CertifiedCrop[[#This Row],[Rendement 
estimé/ha]]-CertifiedCrop[[#This Row],[Rendement/ha
de l’année précédente]])/CertifiedCrop[[#This Row],[Rendement/ha
de l’année précédente]]</f>
        <v>9.4161958568738227E-2</v>
      </c>
    </row>
    <row r="106" spans="1:19" x14ac:dyDescent="0.25">
      <c r="A106" s="172" t="s">
        <v>1021</v>
      </c>
      <c r="B106" s="172" t="s">
        <v>3341</v>
      </c>
      <c r="C106" s="172" t="s">
        <v>667</v>
      </c>
      <c r="D106" s="173">
        <v>3</v>
      </c>
      <c r="E106" s="174">
        <v>1755</v>
      </c>
      <c r="F106" s="174">
        <v>1705</v>
      </c>
      <c r="G106" s="174">
        <v>0</v>
      </c>
      <c r="H106" s="174">
        <v>0</v>
      </c>
      <c r="I106" s="174">
        <v>0</v>
      </c>
      <c r="J106" s="170" t="b">
        <f>IF(ISBLANK(CertifiedCrop[[#This Row],[1. Identifiant interne d’exploitation agricole*]]),"",IF(ISERROR(MATCH(CertifiedCrop[[#This Row],[1. Identifiant interne d’exploitation agricole*]],GroupMember[1. Identifiant interne d’exploitation agricole*],0)),FALSE,TRUE))</f>
        <v>1</v>
      </c>
      <c r="K106" s="170" t="b">
        <f t="array" ref="K106">IF(ISBLANK(CertifiedCrop[[#This Row],[2. Produit agricole certifié*]]),"",IF(ISERROR(MATCH(1,(#REF!=CertifiedCrop[[#This Row],[2. Produit agricole certifié*]])*(#REF!=CertifiedCrop[[#This Row],[3. Variété**]]),0)),FALSE,TRUE))</f>
        <v>0</v>
      </c>
      <c r="L106" s="23" t="str">
        <f t="shared" si="6"/>
        <v/>
      </c>
      <c r="M106" s="63" t="str">
        <f t="shared" si="7"/>
        <v/>
      </c>
      <c r="N106" s="176" t="str">
        <f t="shared" si="8"/>
        <v/>
      </c>
      <c r="O106" s="64">
        <f t="shared" si="9"/>
        <v>585</v>
      </c>
      <c r="P106" s="64">
        <f t="shared" si="10"/>
        <v>568.33333333333337</v>
      </c>
      <c r="Q106" s="11" t="str">
        <f>IFERROR((VLOOKUP(A106,GM_Table,8,FALSE)-SUMIFS(D:D,A:A,A106,B:B,B106,C:C,C106)),"")</f>
        <v/>
      </c>
      <c r="R106" s="11" t="str">
        <f>IFERROR(CONCATENATE(VLOOKUP(A106,GM_Table,12,FALSE)," ",(VLOOKUP(A106,GM_Table,13,FALSE))),"")</f>
        <v/>
      </c>
      <c r="S106" s="178">
        <f>(CertifiedCrop[[#This Row],[Rendement 
estimé/ha]]-CertifiedCrop[[#This Row],[Rendement/ha
de l’année précédente]])/CertifiedCrop[[#This Row],[Rendement/ha
de l’année précédente]]</f>
        <v>2.9325513196480871E-2</v>
      </c>
    </row>
    <row r="107" spans="1:19" x14ac:dyDescent="0.25">
      <c r="A107" s="172" t="s">
        <v>1025</v>
      </c>
      <c r="B107" s="172" t="s">
        <v>3341</v>
      </c>
      <c r="C107" s="172" t="s">
        <v>667</v>
      </c>
      <c r="D107" s="173">
        <v>1</v>
      </c>
      <c r="E107" s="174">
        <v>576</v>
      </c>
      <c r="F107" s="174">
        <v>526</v>
      </c>
      <c r="G107" s="174">
        <v>0</v>
      </c>
      <c r="H107" s="174">
        <v>0</v>
      </c>
      <c r="I107" s="174">
        <v>0</v>
      </c>
      <c r="J107" s="170" t="b">
        <f>IF(ISBLANK(CertifiedCrop[[#This Row],[1. Identifiant interne d’exploitation agricole*]]),"",IF(ISERROR(MATCH(CertifiedCrop[[#This Row],[1. Identifiant interne d’exploitation agricole*]],GroupMember[1. Identifiant interne d’exploitation agricole*],0)),FALSE,TRUE))</f>
        <v>1</v>
      </c>
      <c r="K107" s="170" t="b">
        <f t="array" ref="K107">IF(ISBLANK(CertifiedCrop[[#This Row],[2. Produit agricole certifié*]]),"",IF(ISERROR(MATCH(1,(#REF!=CertifiedCrop[[#This Row],[2. Produit agricole certifié*]])*(#REF!=CertifiedCrop[[#This Row],[3. Variété**]]),0)),FALSE,TRUE))</f>
        <v>0</v>
      </c>
      <c r="L107" s="23" t="str">
        <f t="shared" si="6"/>
        <v/>
      </c>
      <c r="M107" s="63" t="str">
        <f t="shared" si="7"/>
        <v/>
      </c>
      <c r="N107" s="176" t="str">
        <f t="shared" si="8"/>
        <v/>
      </c>
      <c r="O107" s="64">
        <f t="shared" si="9"/>
        <v>576</v>
      </c>
      <c r="P107" s="64">
        <f t="shared" si="10"/>
        <v>526</v>
      </c>
      <c r="Q107" s="11" t="str">
        <f>IFERROR((VLOOKUP(A107,GM_Table,8,FALSE)-SUMIFS(D:D,A:A,A107,B:B,B107,C:C,C107)),"")</f>
        <v/>
      </c>
      <c r="R107" s="11" t="str">
        <f>IFERROR(CONCATENATE(VLOOKUP(A107,GM_Table,12,FALSE)," ",(VLOOKUP(A107,GM_Table,13,FALSE))),"")</f>
        <v/>
      </c>
      <c r="S107" s="178">
        <f>(CertifiedCrop[[#This Row],[Rendement 
estimé/ha]]-CertifiedCrop[[#This Row],[Rendement/ha
de l’année précédente]])/CertifiedCrop[[#This Row],[Rendement/ha
de l’année précédente]]</f>
        <v>9.5057034220532313E-2</v>
      </c>
    </row>
    <row r="108" spans="1:19" x14ac:dyDescent="0.25">
      <c r="A108" s="172" t="s">
        <v>1029</v>
      </c>
      <c r="B108" s="172" t="s">
        <v>3341</v>
      </c>
      <c r="C108" s="172" t="s">
        <v>667</v>
      </c>
      <c r="D108" s="173">
        <v>2</v>
      </c>
      <c r="E108" s="174">
        <v>1170</v>
      </c>
      <c r="F108" s="174">
        <v>1120</v>
      </c>
      <c r="G108" s="174">
        <v>0</v>
      </c>
      <c r="H108" s="174">
        <v>0</v>
      </c>
      <c r="I108" s="174">
        <v>0</v>
      </c>
      <c r="J108" s="170" t="b">
        <f>IF(ISBLANK(CertifiedCrop[[#This Row],[1. Identifiant interne d’exploitation agricole*]]),"",IF(ISERROR(MATCH(CertifiedCrop[[#This Row],[1. Identifiant interne d’exploitation agricole*]],GroupMember[1. Identifiant interne d’exploitation agricole*],0)),FALSE,TRUE))</f>
        <v>1</v>
      </c>
      <c r="K108" s="170" t="b">
        <f t="array" ref="K108">IF(ISBLANK(CertifiedCrop[[#This Row],[2. Produit agricole certifié*]]),"",IF(ISERROR(MATCH(1,(#REF!=CertifiedCrop[[#This Row],[2. Produit agricole certifié*]])*(#REF!=CertifiedCrop[[#This Row],[3. Variété**]]),0)),FALSE,TRUE))</f>
        <v>0</v>
      </c>
      <c r="L108" s="23" t="str">
        <f t="shared" si="6"/>
        <v/>
      </c>
      <c r="M108" s="63" t="str">
        <f t="shared" si="7"/>
        <v/>
      </c>
      <c r="N108" s="176" t="str">
        <f t="shared" si="8"/>
        <v/>
      </c>
      <c r="O108" s="64">
        <f t="shared" si="9"/>
        <v>585</v>
      </c>
      <c r="P108" s="64">
        <f t="shared" si="10"/>
        <v>560</v>
      </c>
      <c r="Q108" s="11" t="str">
        <f>IFERROR((VLOOKUP(A108,GM_Table,8,FALSE)-SUMIFS(D:D,A:A,A108,B:B,B108,C:C,C108)),"")</f>
        <v/>
      </c>
      <c r="R108" s="11" t="str">
        <f>IFERROR(CONCATENATE(VLOOKUP(A108,GM_Table,12,FALSE)," ",(VLOOKUP(A108,GM_Table,13,FALSE))),"")</f>
        <v/>
      </c>
      <c r="S108" s="178">
        <f>(CertifiedCrop[[#This Row],[Rendement 
estimé/ha]]-CertifiedCrop[[#This Row],[Rendement/ha
de l’année précédente]])/CertifiedCrop[[#This Row],[Rendement/ha
de l’année précédente]]</f>
        <v>4.4642857142857144E-2</v>
      </c>
    </row>
    <row r="109" spans="1:19" x14ac:dyDescent="0.25">
      <c r="A109" s="172" t="s">
        <v>1034</v>
      </c>
      <c r="B109" s="172" t="s">
        <v>3341</v>
      </c>
      <c r="C109" s="172" t="s">
        <v>667</v>
      </c>
      <c r="D109" s="173">
        <v>2</v>
      </c>
      <c r="E109" s="174">
        <v>1196</v>
      </c>
      <c r="F109" s="174">
        <v>1146</v>
      </c>
      <c r="G109" s="174">
        <v>0</v>
      </c>
      <c r="H109" s="174">
        <v>0</v>
      </c>
      <c r="I109" s="174">
        <v>0</v>
      </c>
      <c r="J109" s="170" t="b">
        <f>IF(ISBLANK(CertifiedCrop[[#This Row],[1. Identifiant interne d’exploitation agricole*]]),"",IF(ISERROR(MATCH(CertifiedCrop[[#This Row],[1. Identifiant interne d’exploitation agricole*]],GroupMember[1. Identifiant interne d’exploitation agricole*],0)),FALSE,TRUE))</f>
        <v>1</v>
      </c>
      <c r="K109" s="170" t="b">
        <f t="array" ref="K109">IF(ISBLANK(CertifiedCrop[[#This Row],[2. Produit agricole certifié*]]),"",IF(ISERROR(MATCH(1,(#REF!=CertifiedCrop[[#This Row],[2. Produit agricole certifié*]])*(#REF!=CertifiedCrop[[#This Row],[3. Variété**]]),0)),FALSE,TRUE))</f>
        <v>0</v>
      </c>
      <c r="L109" s="23" t="str">
        <f t="shared" si="6"/>
        <v/>
      </c>
      <c r="M109" s="63" t="str">
        <f t="shared" si="7"/>
        <v/>
      </c>
      <c r="N109" s="176" t="str">
        <f t="shared" si="8"/>
        <v/>
      </c>
      <c r="O109" s="64">
        <f t="shared" si="9"/>
        <v>598</v>
      </c>
      <c r="P109" s="64">
        <f t="shared" si="10"/>
        <v>573</v>
      </c>
      <c r="Q109" s="11" t="str">
        <f>IFERROR((VLOOKUP(A109,GM_Table,8,FALSE)-SUMIFS(D:D,A:A,A109,B:B,B109,C:C,C109)),"")</f>
        <v/>
      </c>
      <c r="R109" s="11" t="str">
        <f>IFERROR(CONCATENATE(VLOOKUP(A109,GM_Table,12,FALSE)," ",(VLOOKUP(A109,GM_Table,13,FALSE))),"")</f>
        <v/>
      </c>
      <c r="S109" s="178">
        <f>(CertifiedCrop[[#This Row],[Rendement 
estimé/ha]]-CertifiedCrop[[#This Row],[Rendement/ha
de l’année précédente]])/CertifiedCrop[[#This Row],[Rendement/ha
de l’année précédente]]</f>
        <v>4.3630017452006981E-2</v>
      </c>
    </row>
    <row r="110" spans="1:19" x14ac:dyDescent="0.25">
      <c r="A110" s="172" t="s">
        <v>1039</v>
      </c>
      <c r="B110" s="172" t="s">
        <v>3341</v>
      </c>
      <c r="C110" s="172" t="s">
        <v>667</v>
      </c>
      <c r="D110" s="173">
        <v>1</v>
      </c>
      <c r="E110" s="174">
        <v>594</v>
      </c>
      <c r="F110" s="174">
        <v>544</v>
      </c>
      <c r="G110" s="174">
        <v>0</v>
      </c>
      <c r="H110" s="174">
        <v>0</v>
      </c>
      <c r="I110" s="174">
        <v>0</v>
      </c>
      <c r="J110" s="170" t="b">
        <f>IF(ISBLANK(CertifiedCrop[[#This Row],[1. Identifiant interne d’exploitation agricole*]]),"",IF(ISERROR(MATCH(CertifiedCrop[[#This Row],[1. Identifiant interne d’exploitation agricole*]],GroupMember[1. Identifiant interne d’exploitation agricole*],0)),FALSE,TRUE))</f>
        <v>1</v>
      </c>
      <c r="K110" s="170" t="b">
        <f t="array" ref="K110">IF(ISBLANK(CertifiedCrop[[#This Row],[2. Produit agricole certifié*]]),"",IF(ISERROR(MATCH(1,(#REF!=CertifiedCrop[[#This Row],[2. Produit agricole certifié*]])*(#REF!=CertifiedCrop[[#This Row],[3. Variété**]]),0)),FALSE,TRUE))</f>
        <v>0</v>
      </c>
      <c r="L110" s="23" t="str">
        <f t="shared" si="6"/>
        <v/>
      </c>
      <c r="M110" s="63" t="str">
        <f t="shared" si="7"/>
        <v/>
      </c>
      <c r="N110" s="176" t="str">
        <f t="shared" si="8"/>
        <v/>
      </c>
      <c r="O110" s="64">
        <f t="shared" si="9"/>
        <v>594</v>
      </c>
      <c r="P110" s="64">
        <f t="shared" si="10"/>
        <v>544</v>
      </c>
      <c r="Q110" s="11" t="str">
        <f>IFERROR((VLOOKUP(A110,GM_Table,8,FALSE)-SUMIFS(D:D,A:A,A110,B:B,B110,C:C,C110)),"")</f>
        <v/>
      </c>
      <c r="R110" s="11" t="str">
        <f>IFERROR(CONCATENATE(VLOOKUP(A110,GM_Table,12,FALSE)," ",(VLOOKUP(A110,GM_Table,13,FALSE))),"")</f>
        <v/>
      </c>
      <c r="S110" s="178">
        <f>(CertifiedCrop[[#This Row],[Rendement 
estimé/ha]]-CertifiedCrop[[#This Row],[Rendement/ha
de l’année précédente]])/CertifiedCrop[[#This Row],[Rendement/ha
de l’année précédente]]</f>
        <v>9.1911764705882359E-2</v>
      </c>
    </row>
    <row r="111" spans="1:19" x14ac:dyDescent="0.25">
      <c r="A111" s="172" t="s">
        <v>1044</v>
      </c>
      <c r="B111" s="172" t="s">
        <v>3341</v>
      </c>
      <c r="C111" s="172" t="s">
        <v>667</v>
      </c>
      <c r="D111" s="173">
        <v>2.5</v>
      </c>
      <c r="E111" s="174">
        <v>1463</v>
      </c>
      <c r="F111" s="174">
        <v>1413</v>
      </c>
      <c r="G111" s="174">
        <v>0</v>
      </c>
      <c r="H111" s="174">
        <v>0</v>
      </c>
      <c r="I111" s="174">
        <v>0</v>
      </c>
      <c r="J111" s="170" t="b">
        <f>IF(ISBLANK(CertifiedCrop[[#This Row],[1. Identifiant interne d’exploitation agricole*]]),"",IF(ISERROR(MATCH(CertifiedCrop[[#This Row],[1. Identifiant interne d’exploitation agricole*]],GroupMember[1. Identifiant interne d’exploitation agricole*],0)),FALSE,TRUE))</f>
        <v>1</v>
      </c>
      <c r="K111" s="170" t="b">
        <f t="array" ref="K111">IF(ISBLANK(CertifiedCrop[[#This Row],[2. Produit agricole certifié*]]),"",IF(ISERROR(MATCH(1,(#REF!=CertifiedCrop[[#This Row],[2. Produit agricole certifié*]])*(#REF!=CertifiedCrop[[#This Row],[3. Variété**]]),0)),FALSE,TRUE))</f>
        <v>0</v>
      </c>
      <c r="L111" s="23" t="str">
        <f t="shared" si="6"/>
        <v/>
      </c>
      <c r="M111" s="63" t="str">
        <f t="shared" si="7"/>
        <v/>
      </c>
      <c r="N111" s="176" t="str">
        <f t="shared" si="8"/>
        <v/>
      </c>
      <c r="O111" s="64">
        <f t="shared" si="9"/>
        <v>585.20000000000005</v>
      </c>
      <c r="P111" s="64">
        <f t="shared" si="10"/>
        <v>565.20000000000005</v>
      </c>
      <c r="Q111" s="11" t="str">
        <f>IFERROR((VLOOKUP(A111,GM_Table,8,FALSE)-SUMIFS(D:D,A:A,A111,B:B,B111,C:C,C111)),"")</f>
        <v/>
      </c>
      <c r="R111" s="11" t="str">
        <f>IFERROR(CONCATENATE(VLOOKUP(A111,GM_Table,12,FALSE)," ",(VLOOKUP(A111,GM_Table,13,FALSE))),"")</f>
        <v/>
      </c>
      <c r="S111" s="178">
        <f>(CertifiedCrop[[#This Row],[Rendement 
estimé/ha]]-CertifiedCrop[[#This Row],[Rendement/ha
de l’année précédente]])/CertifiedCrop[[#This Row],[Rendement/ha
de l’année précédente]]</f>
        <v>3.5385704175513087E-2</v>
      </c>
    </row>
    <row r="112" spans="1:19" x14ac:dyDescent="0.25">
      <c r="A112" s="172" t="s">
        <v>1046</v>
      </c>
      <c r="B112" s="172" t="s">
        <v>3341</v>
      </c>
      <c r="C112" s="172" t="s">
        <v>667</v>
      </c>
      <c r="D112" s="173">
        <v>2</v>
      </c>
      <c r="E112" s="174">
        <v>1157</v>
      </c>
      <c r="F112" s="174">
        <v>1207</v>
      </c>
      <c r="G112" s="174">
        <v>0</v>
      </c>
      <c r="H112" s="174">
        <v>0</v>
      </c>
      <c r="I112" s="174">
        <v>0</v>
      </c>
      <c r="J112" s="170" t="b">
        <f>IF(ISBLANK(CertifiedCrop[[#This Row],[1. Identifiant interne d’exploitation agricole*]]),"",IF(ISERROR(MATCH(CertifiedCrop[[#This Row],[1. Identifiant interne d’exploitation agricole*]],GroupMember[1. Identifiant interne d’exploitation agricole*],0)),FALSE,TRUE))</f>
        <v>1</v>
      </c>
      <c r="K112" s="170" t="b">
        <f t="array" ref="K112">IF(ISBLANK(CertifiedCrop[[#This Row],[2. Produit agricole certifié*]]),"",IF(ISERROR(MATCH(1,(#REF!=CertifiedCrop[[#This Row],[2. Produit agricole certifié*]])*(#REF!=CertifiedCrop[[#This Row],[3. Variété**]]),0)),FALSE,TRUE))</f>
        <v>0</v>
      </c>
      <c r="L112" s="23" t="str">
        <f t="shared" si="6"/>
        <v/>
      </c>
      <c r="M112" s="63" t="str">
        <f t="shared" si="7"/>
        <v/>
      </c>
      <c r="N112" s="176" t="str">
        <f t="shared" si="8"/>
        <v/>
      </c>
      <c r="O112" s="64">
        <f t="shared" si="9"/>
        <v>578.5</v>
      </c>
      <c r="P112" s="64">
        <f t="shared" si="10"/>
        <v>603.5</v>
      </c>
      <c r="Q112" s="11" t="str">
        <f>IFERROR((VLOOKUP(A112,GM_Table,8,FALSE)-SUMIFS(D:D,A:A,A112,B:B,B112,C:C,C112)),"")</f>
        <v/>
      </c>
      <c r="R112" s="11" t="str">
        <f>IFERROR(CONCATENATE(VLOOKUP(A112,GM_Table,12,FALSE)," ",(VLOOKUP(A112,GM_Table,13,FALSE))),"")</f>
        <v/>
      </c>
      <c r="S112" s="178">
        <f>(CertifiedCrop[[#This Row],[Rendement 
estimé/ha]]-CertifiedCrop[[#This Row],[Rendement/ha
de l’année précédente]])/CertifiedCrop[[#This Row],[Rendement/ha
de l’année précédente]]</f>
        <v>-4.1425020712510356E-2</v>
      </c>
    </row>
    <row r="113" spans="1:19" x14ac:dyDescent="0.25">
      <c r="A113" s="172" t="s">
        <v>1049</v>
      </c>
      <c r="B113" s="172" t="s">
        <v>3341</v>
      </c>
      <c r="C113" s="172" t="s">
        <v>667</v>
      </c>
      <c r="D113" s="173">
        <v>1</v>
      </c>
      <c r="E113" s="174">
        <v>594</v>
      </c>
      <c r="F113" s="174">
        <v>544</v>
      </c>
      <c r="G113" s="174">
        <v>0</v>
      </c>
      <c r="H113" s="174">
        <v>0</v>
      </c>
      <c r="I113" s="174">
        <v>0</v>
      </c>
      <c r="J113" s="170" t="b">
        <f>IF(ISBLANK(CertifiedCrop[[#This Row],[1. Identifiant interne d’exploitation agricole*]]),"",IF(ISERROR(MATCH(CertifiedCrop[[#This Row],[1. Identifiant interne d’exploitation agricole*]],GroupMember[1. Identifiant interne d’exploitation agricole*],0)),FALSE,TRUE))</f>
        <v>1</v>
      </c>
      <c r="K113" s="170" t="b">
        <f t="array" ref="K113">IF(ISBLANK(CertifiedCrop[[#This Row],[2. Produit agricole certifié*]]),"",IF(ISERROR(MATCH(1,(#REF!=CertifiedCrop[[#This Row],[2. Produit agricole certifié*]])*(#REF!=CertifiedCrop[[#This Row],[3. Variété**]]),0)),FALSE,TRUE))</f>
        <v>0</v>
      </c>
      <c r="L113" s="23" t="str">
        <f t="shared" si="6"/>
        <v/>
      </c>
      <c r="M113" s="63" t="str">
        <f t="shared" si="7"/>
        <v/>
      </c>
      <c r="N113" s="176" t="str">
        <f t="shared" si="8"/>
        <v/>
      </c>
      <c r="O113" s="64">
        <f t="shared" si="9"/>
        <v>594</v>
      </c>
      <c r="P113" s="64">
        <f t="shared" si="10"/>
        <v>544</v>
      </c>
      <c r="Q113" s="11" t="str">
        <f>IFERROR((VLOOKUP(A113,GM_Table,8,FALSE)-SUMIFS(D:D,A:A,A113,B:B,B113,C:C,C113)),"")</f>
        <v/>
      </c>
      <c r="R113" s="11" t="str">
        <f>IFERROR(CONCATENATE(VLOOKUP(A113,GM_Table,12,FALSE)," ",(VLOOKUP(A113,GM_Table,13,FALSE))),"")</f>
        <v/>
      </c>
      <c r="S113" s="178">
        <f>(CertifiedCrop[[#This Row],[Rendement 
estimé/ha]]-CertifiedCrop[[#This Row],[Rendement/ha
de l’année précédente]])/CertifiedCrop[[#This Row],[Rendement/ha
de l’année précédente]]</f>
        <v>9.1911764705882359E-2</v>
      </c>
    </row>
    <row r="114" spans="1:19" x14ac:dyDescent="0.25">
      <c r="A114" s="172" t="s">
        <v>1052</v>
      </c>
      <c r="B114" s="172" t="s">
        <v>3341</v>
      </c>
      <c r="C114" s="172" t="s">
        <v>667</v>
      </c>
      <c r="D114" s="173">
        <v>1</v>
      </c>
      <c r="E114" s="174">
        <v>581</v>
      </c>
      <c r="F114" s="174">
        <v>531</v>
      </c>
      <c r="G114" s="174">
        <v>0</v>
      </c>
      <c r="H114" s="174">
        <v>0</v>
      </c>
      <c r="I114" s="174">
        <v>0</v>
      </c>
      <c r="J114" s="170" t="b">
        <f>IF(ISBLANK(CertifiedCrop[[#This Row],[1. Identifiant interne d’exploitation agricole*]]),"",IF(ISERROR(MATCH(CertifiedCrop[[#This Row],[1. Identifiant interne d’exploitation agricole*]],GroupMember[1. Identifiant interne d’exploitation agricole*],0)),FALSE,TRUE))</f>
        <v>1</v>
      </c>
      <c r="K114" s="170" t="b">
        <f t="array" ref="K114">IF(ISBLANK(CertifiedCrop[[#This Row],[2. Produit agricole certifié*]]),"",IF(ISERROR(MATCH(1,(#REF!=CertifiedCrop[[#This Row],[2. Produit agricole certifié*]])*(#REF!=CertifiedCrop[[#This Row],[3. Variété**]]),0)),FALSE,TRUE))</f>
        <v>0</v>
      </c>
      <c r="L114" s="23" t="str">
        <f t="shared" si="6"/>
        <v/>
      </c>
      <c r="M114" s="63" t="str">
        <f t="shared" si="7"/>
        <v/>
      </c>
      <c r="N114" s="176" t="str">
        <f t="shared" si="8"/>
        <v/>
      </c>
      <c r="O114" s="64">
        <f t="shared" si="9"/>
        <v>581</v>
      </c>
      <c r="P114" s="64">
        <f t="shared" si="10"/>
        <v>531</v>
      </c>
      <c r="Q114" s="11" t="str">
        <f>IFERROR((VLOOKUP(A114,GM_Table,8,FALSE)-SUMIFS(D:D,A:A,A114,B:B,B114,C:C,C114)),"")</f>
        <v/>
      </c>
      <c r="R114" s="11" t="str">
        <f>IFERROR(CONCATENATE(VLOOKUP(A114,GM_Table,12,FALSE)," ",(VLOOKUP(A114,GM_Table,13,FALSE))),"")</f>
        <v/>
      </c>
      <c r="S114" s="178">
        <f>(CertifiedCrop[[#This Row],[Rendement 
estimé/ha]]-CertifiedCrop[[#This Row],[Rendement/ha
de l’année précédente]])/CertifiedCrop[[#This Row],[Rendement/ha
de l’année précédente]]</f>
        <v>9.4161958568738227E-2</v>
      </c>
    </row>
    <row r="115" spans="1:19" x14ac:dyDescent="0.25">
      <c r="A115" s="172" t="s">
        <v>1053</v>
      </c>
      <c r="B115" s="172" t="s">
        <v>3341</v>
      </c>
      <c r="C115" s="172" t="s">
        <v>667</v>
      </c>
      <c r="D115" s="173">
        <v>3</v>
      </c>
      <c r="E115" s="174">
        <v>1755</v>
      </c>
      <c r="F115" s="174">
        <v>1705</v>
      </c>
      <c r="G115" s="174">
        <v>0</v>
      </c>
      <c r="H115" s="174">
        <v>0</v>
      </c>
      <c r="I115" s="174">
        <v>0</v>
      </c>
      <c r="J115" s="170" t="b">
        <f>IF(ISBLANK(CertifiedCrop[[#This Row],[1. Identifiant interne d’exploitation agricole*]]),"",IF(ISERROR(MATCH(CertifiedCrop[[#This Row],[1. Identifiant interne d’exploitation agricole*]],GroupMember[1. Identifiant interne d’exploitation agricole*],0)),FALSE,TRUE))</f>
        <v>1</v>
      </c>
      <c r="K115" s="170" t="b">
        <f t="array" ref="K115">IF(ISBLANK(CertifiedCrop[[#This Row],[2. Produit agricole certifié*]]),"",IF(ISERROR(MATCH(1,(#REF!=CertifiedCrop[[#This Row],[2. Produit agricole certifié*]])*(#REF!=CertifiedCrop[[#This Row],[3. Variété**]]),0)),FALSE,TRUE))</f>
        <v>0</v>
      </c>
      <c r="L115" s="23" t="str">
        <f t="shared" ref="L115:L178" si="11">IF((F115-G115)&lt;0,"!","")</f>
        <v/>
      </c>
      <c r="M115" s="63" t="str">
        <f t="shared" ref="M115:M178" si="12">IFERROR(IF((F115-G115)/G115&gt;25%,"!",IF((F115-G115)/G115&lt;-25%,"!","")),"")</f>
        <v/>
      </c>
      <c r="N115" s="176" t="str">
        <f t="shared" ref="N115:N178" si="13">IFERROR(IF((G115-H115)/H115&gt;25%,"!",IF((G115-H115)/H115&lt;-25%,"!","")),"")</f>
        <v/>
      </c>
      <c r="O115" s="64">
        <f t="shared" ref="O115:O178" si="14">IFERROR(E115/D115,"")</f>
        <v>585</v>
      </c>
      <c r="P115" s="64">
        <f t="shared" ref="P115:P178" si="15">IFERROR(F115/D115,"")</f>
        <v>568.33333333333337</v>
      </c>
      <c r="Q115" s="11" t="str">
        <f>IFERROR((VLOOKUP(A115,GM_Table,8,FALSE)-SUMIFS(D:D,A:A,A115,B:B,B115,C:C,C115)),"")</f>
        <v/>
      </c>
      <c r="R115" s="11" t="str">
        <f>IFERROR(CONCATENATE(VLOOKUP(A115,GM_Table,12,FALSE)," ",(VLOOKUP(A115,GM_Table,13,FALSE))),"")</f>
        <v/>
      </c>
      <c r="S115" s="178">
        <f>(CertifiedCrop[[#This Row],[Rendement 
estimé/ha]]-CertifiedCrop[[#This Row],[Rendement/ha
de l’année précédente]])/CertifiedCrop[[#This Row],[Rendement/ha
de l’année précédente]]</f>
        <v>2.9325513196480871E-2</v>
      </c>
    </row>
    <row r="116" spans="1:19" x14ac:dyDescent="0.25">
      <c r="A116" s="172" t="s">
        <v>1056</v>
      </c>
      <c r="B116" s="172" t="s">
        <v>3341</v>
      </c>
      <c r="C116" s="172" t="s">
        <v>667</v>
      </c>
      <c r="D116" s="173">
        <v>2</v>
      </c>
      <c r="E116" s="174">
        <v>1187</v>
      </c>
      <c r="F116" s="174">
        <v>1137</v>
      </c>
      <c r="G116" s="174">
        <v>0</v>
      </c>
      <c r="H116" s="174">
        <v>0</v>
      </c>
      <c r="I116" s="174">
        <v>0</v>
      </c>
      <c r="J116" s="170" t="b">
        <f>IF(ISBLANK(CertifiedCrop[[#This Row],[1. Identifiant interne d’exploitation agricole*]]),"",IF(ISERROR(MATCH(CertifiedCrop[[#This Row],[1. Identifiant interne d’exploitation agricole*]],GroupMember[1. Identifiant interne d’exploitation agricole*],0)),FALSE,TRUE))</f>
        <v>1</v>
      </c>
      <c r="K116" s="170" t="b">
        <f t="array" ref="K116">IF(ISBLANK(CertifiedCrop[[#This Row],[2. Produit agricole certifié*]]),"",IF(ISERROR(MATCH(1,(#REF!=CertifiedCrop[[#This Row],[2. Produit agricole certifié*]])*(#REF!=CertifiedCrop[[#This Row],[3. Variété**]]),0)),FALSE,TRUE))</f>
        <v>0</v>
      </c>
      <c r="L116" s="23" t="str">
        <f t="shared" si="11"/>
        <v/>
      </c>
      <c r="M116" s="63" t="str">
        <f t="shared" si="12"/>
        <v/>
      </c>
      <c r="N116" s="176" t="str">
        <f t="shared" si="13"/>
        <v/>
      </c>
      <c r="O116" s="64">
        <f t="shared" si="14"/>
        <v>593.5</v>
      </c>
      <c r="P116" s="64">
        <f t="shared" si="15"/>
        <v>568.5</v>
      </c>
      <c r="Q116" s="11" t="str">
        <f>IFERROR((VLOOKUP(A116,GM_Table,8,FALSE)-SUMIFS(D:D,A:A,A116,B:B,B116,C:C,C116)),"")</f>
        <v/>
      </c>
      <c r="R116" s="11" t="str">
        <f>IFERROR(CONCATENATE(VLOOKUP(A116,GM_Table,12,FALSE)," ",(VLOOKUP(A116,GM_Table,13,FALSE))),"")</f>
        <v/>
      </c>
      <c r="S116" s="178">
        <f>(CertifiedCrop[[#This Row],[Rendement 
estimé/ha]]-CertifiedCrop[[#This Row],[Rendement/ha
de l’année précédente]])/CertifiedCrop[[#This Row],[Rendement/ha
de l’année précédente]]</f>
        <v>4.3975373790677223E-2</v>
      </c>
    </row>
    <row r="117" spans="1:19" x14ac:dyDescent="0.25">
      <c r="A117" s="172" t="s">
        <v>1059</v>
      </c>
      <c r="B117" s="172" t="s">
        <v>3341</v>
      </c>
      <c r="C117" s="172" t="s">
        <v>667</v>
      </c>
      <c r="D117" s="173">
        <v>3</v>
      </c>
      <c r="E117" s="174">
        <v>1794</v>
      </c>
      <c r="F117" s="174">
        <v>1744</v>
      </c>
      <c r="G117" s="174">
        <v>0</v>
      </c>
      <c r="H117" s="174">
        <v>0</v>
      </c>
      <c r="I117" s="174">
        <v>0</v>
      </c>
      <c r="J117" s="170" t="b">
        <f>IF(ISBLANK(CertifiedCrop[[#This Row],[1. Identifiant interne d’exploitation agricole*]]),"",IF(ISERROR(MATCH(CertifiedCrop[[#This Row],[1. Identifiant interne d’exploitation agricole*]],GroupMember[1. Identifiant interne d’exploitation agricole*],0)),FALSE,TRUE))</f>
        <v>1</v>
      </c>
      <c r="K117" s="170" t="b">
        <f t="array" ref="K117">IF(ISBLANK(CertifiedCrop[[#This Row],[2. Produit agricole certifié*]]),"",IF(ISERROR(MATCH(1,(#REF!=CertifiedCrop[[#This Row],[2. Produit agricole certifié*]])*(#REF!=CertifiedCrop[[#This Row],[3. Variété**]]),0)),FALSE,TRUE))</f>
        <v>0</v>
      </c>
      <c r="L117" s="23" t="str">
        <f t="shared" si="11"/>
        <v/>
      </c>
      <c r="M117" s="63" t="str">
        <f t="shared" si="12"/>
        <v/>
      </c>
      <c r="N117" s="176" t="str">
        <f t="shared" si="13"/>
        <v/>
      </c>
      <c r="O117" s="64">
        <f t="shared" si="14"/>
        <v>598</v>
      </c>
      <c r="P117" s="64">
        <f t="shared" si="15"/>
        <v>581.33333333333337</v>
      </c>
      <c r="Q117" s="11" t="str">
        <f>IFERROR((VLOOKUP(A117,GM_Table,8,FALSE)-SUMIFS(D:D,A:A,A117,B:B,B117,C:C,C117)),"")</f>
        <v/>
      </c>
      <c r="R117" s="11" t="str">
        <f>IFERROR(CONCATENATE(VLOOKUP(A117,GM_Table,12,FALSE)," ",(VLOOKUP(A117,GM_Table,13,FALSE))),"")</f>
        <v/>
      </c>
      <c r="S117" s="178">
        <f>(CertifiedCrop[[#This Row],[Rendement 
estimé/ha]]-CertifiedCrop[[#This Row],[Rendement/ha
de l’année précédente]])/CertifiedCrop[[#This Row],[Rendement/ha
de l’année précédente]]</f>
        <v>2.8669724770642134E-2</v>
      </c>
    </row>
    <row r="118" spans="1:19" x14ac:dyDescent="0.25">
      <c r="A118" s="172" t="s">
        <v>1063</v>
      </c>
      <c r="B118" s="172" t="s">
        <v>3341</v>
      </c>
      <c r="C118" s="172" t="s">
        <v>667</v>
      </c>
      <c r="D118" s="173">
        <v>2</v>
      </c>
      <c r="E118" s="174">
        <v>1187</v>
      </c>
      <c r="F118" s="174">
        <v>1137</v>
      </c>
      <c r="G118" s="174">
        <v>0</v>
      </c>
      <c r="H118" s="174">
        <v>0</v>
      </c>
      <c r="I118" s="174">
        <v>0</v>
      </c>
      <c r="J118" s="170" t="b">
        <f>IF(ISBLANK(CertifiedCrop[[#This Row],[1. Identifiant interne d’exploitation agricole*]]),"",IF(ISERROR(MATCH(CertifiedCrop[[#This Row],[1. Identifiant interne d’exploitation agricole*]],GroupMember[1. Identifiant interne d’exploitation agricole*],0)),FALSE,TRUE))</f>
        <v>1</v>
      </c>
      <c r="K118" s="170" t="b">
        <f t="array" ref="K118">IF(ISBLANK(CertifiedCrop[[#This Row],[2. Produit agricole certifié*]]),"",IF(ISERROR(MATCH(1,(#REF!=CertifiedCrop[[#This Row],[2. Produit agricole certifié*]])*(#REF!=CertifiedCrop[[#This Row],[3. Variété**]]),0)),FALSE,TRUE))</f>
        <v>0</v>
      </c>
      <c r="L118" s="23" t="str">
        <f t="shared" si="11"/>
        <v/>
      </c>
      <c r="M118" s="63" t="str">
        <f t="shared" si="12"/>
        <v/>
      </c>
      <c r="N118" s="176" t="str">
        <f t="shared" si="13"/>
        <v/>
      </c>
      <c r="O118" s="64">
        <f t="shared" si="14"/>
        <v>593.5</v>
      </c>
      <c r="P118" s="64">
        <f t="shared" si="15"/>
        <v>568.5</v>
      </c>
      <c r="Q118" s="11" t="str">
        <f>IFERROR((VLOOKUP(A118,GM_Table,8,FALSE)-SUMIFS(D:D,A:A,A118,B:B,B118,C:C,C118)),"")</f>
        <v/>
      </c>
      <c r="R118" s="11" t="str">
        <f>IFERROR(CONCATENATE(VLOOKUP(A118,GM_Table,12,FALSE)," ",(VLOOKUP(A118,GM_Table,13,FALSE))),"")</f>
        <v/>
      </c>
      <c r="S118" s="178">
        <f>(CertifiedCrop[[#This Row],[Rendement 
estimé/ha]]-CertifiedCrop[[#This Row],[Rendement/ha
de l’année précédente]])/CertifiedCrop[[#This Row],[Rendement/ha
de l’année précédente]]</f>
        <v>4.3975373790677223E-2</v>
      </c>
    </row>
    <row r="119" spans="1:19" x14ac:dyDescent="0.25">
      <c r="A119" s="172" t="s">
        <v>1066</v>
      </c>
      <c r="B119" s="172" t="s">
        <v>3341</v>
      </c>
      <c r="C119" s="172" t="s">
        <v>667</v>
      </c>
      <c r="D119" s="173">
        <v>2</v>
      </c>
      <c r="E119" s="174">
        <v>1187</v>
      </c>
      <c r="F119" s="174">
        <v>1137</v>
      </c>
      <c r="G119" s="174">
        <v>0</v>
      </c>
      <c r="H119" s="174">
        <v>0</v>
      </c>
      <c r="I119" s="174">
        <v>0</v>
      </c>
      <c r="J119" s="170" t="b">
        <f>IF(ISBLANK(CertifiedCrop[[#This Row],[1. Identifiant interne d’exploitation agricole*]]),"",IF(ISERROR(MATCH(CertifiedCrop[[#This Row],[1. Identifiant interne d’exploitation agricole*]],GroupMember[1. Identifiant interne d’exploitation agricole*],0)),FALSE,TRUE))</f>
        <v>1</v>
      </c>
      <c r="K119" s="170" t="b">
        <f t="array" ref="K119">IF(ISBLANK(CertifiedCrop[[#This Row],[2. Produit agricole certifié*]]),"",IF(ISERROR(MATCH(1,(#REF!=CertifiedCrop[[#This Row],[2. Produit agricole certifié*]])*(#REF!=CertifiedCrop[[#This Row],[3. Variété**]]),0)),FALSE,TRUE))</f>
        <v>0</v>
      </c>
      <c r="L119" s="23" t="str">
        <f t="shared" si="11"/>
        <v/>
      </c>
      <c r="M119" s="63" t="str">
        <f t="shared" si="12"/>
        <v/>
      </c>
      <c r="N119" s="176" t="str">
        <f t="shared" si="13"/>
        <v/>
      </c>
      <c r="O119" s="64">
        <f t="shared" si="14"/>
        <v>593.5</v>
      </c>
      <c r="P119" s="64">
        <f t="shared" si="15"/>
        <v>568.5</v>
      </c>
      <c r="Q119" s="11" t="str">
        <f>IFERROR((VLOOKUP(A119,GM_Table,8,FALSE)-SUMIFS(D:D,A:A,A119,B:B,B119,C:C,C119)),"")</f>
        <v/>
      </c>
      <c r="R119" s="11" t="str">
        <f>IFERROR(CONCATENATE(VLOOKUP(A119,GM_Table,12,FALSE)," ",(VLOOKUP(A119,GM_Table,13,FALSE))),"")</f>
        <v/>
      </c>
      <c r="S119" s="178">
        <f>(CertifiedCrop[[#This Row],[Rendement 
estimé/ha]]-CertifiedCrop[[#This Row],[Rendement/ha
de l’année précédente]])/CertifiedCrop[[#This Row],[Rendement/ha
de l’année précédente]]</f>
        <v>4.3975373790677223E-2</v>
      </c>
    </row>
    <row r="120" spans="1:19" x14ac:dyDescent="0.25">
      <c r="A120" s="172" t="s">
        <v>1068</v>
      </c>
      <c r="B120" s="172" t="s">
        <v>3341</v>
      </c>
      <c r="C120" s="172" t="s">
        <v>667</v>
      </c>
      <c r="D120" s="173">
        <v>1</v>
      </c>
      <c r="E120" s="174">
        <v>589</v>
      </c>
      <c r="F120" s="174">
        <v>539</v>
      </c>
      <c r="G120" s="174">
        <v>0</v>
      </c>
      <c r="H120" s="174">
        <v>0</v>
      </c>
      <c r="I120" s="174">
        <v>0</v>
      </c>
      <c r="J120" s="170" t="b">
        <f>IF(ISBLANK(CertifiedCrop[[#This Row],[1. Identifiant interne d’exploitation agricole*]]),"",IF(ISERROR(MATCH(CertifiedCrop[[#This Row],[1. Identifiant interne d’exploitation agricole*]],GroupMember[1. Identifiant interne d’exploitation agricole*],0)),FALSE,TRUE))</f>
        <v>1</v>
      </c>
      <c r="K120" s="170" t="b">
        <f t="array" ref="K120">IF(ISBLANK(CertifiedCrop[[#This Row],[2. Produit agricole certifié*]]),"",IF(ISERROR(MATCH(1,(#REF!=CertifiedCrop[[#This Row],[2. Produit agricole certifié*]])*(#REF!=CertifiedCrop[[#This Row],[3. Variété**]]),0)),FALSE,TRUE))</f>
        <v>0</v>
      </c>
      <c r="L120" s="23" t="str">
        <f t="shared" si="11"/>
        <v/>
      </c>
      <c r="M120" s="63" t="str">
        <f t="shared" si="12"/>
        <v/>
      </c>
      <c r="N120" s="176" t="str">
        <f t="shared" si="13"/>
        <v/>
      </c>
      <c r="O120" s="64">
        <f t="shared" si="14"/>
        <v>589</v>
      </c>
      <c r="P120" s="64">
        <f t="shared" si="15"/>
        <v>539</v>
      </c>
      <c r="Q120" s="11" t="str">
        <f>IFERROR((VLOOKUP(A120,GM_Table,8,FALSE)-SUMIFS(D:D,A:A,A120,B:B,B120,C:C,C120)),"")</f>
        <v/>
      </c>
      <c r="R120" s="11" t="str">
        <f>IFERROR(CONCATENATE(VLOOKUP(A120,GM_Table,12,FALSE)," ",(VLOOKUP(A120,GM_Table,13,FALSE))),"")</f>
        <v/>
      </c>
      <c r="S120" s="178">
        <f>(CertifiedCrop[[#This Row],[Rendement 
estimé/ha]]-CertifiedCrop[[#This Row],[Rendement/ha
de l’année précédente]])/CertifiedCrop[[#This Row],[Rendement/ha
de l’année précédente]]</f>
        <v>9.2764378478664186E-2</v>
      </c>
    </row>
    <row r="121" spans="1:19" x14ac:dyDescent="0.25">
      <c r="A121" s="172" t="s">
        <v>1071</v>
      </c>
      <c r="B121" s="172" t="s">
        <v>3341</v>
      </c>
      <c r="C121" s="172" t="s">
        <v>667</v>
      </c>
      <c r="D121" s="173">
        <v>1</v>
      </c>
      <c r="E121" s="174">
        <v>594</v>
      </c>
      <c r="F121" s="174">
        <v>544</v>
      </c>
      <c r="G121" s="174">
        <v>0</v>
      </c>
      <c r="H121" s="174">
        <v>0</v>
      </c>
      <c r="I121" s="174">
        <v>0</v>
      </c>
      <c r="J121" s="170" t="b">
        <f>IF(ISBLANK(CertifiedCrop[[#This Row],[1. Identifiant interne d’exploitation agricole*]]),"",IF(ISERROR(MATCH(CertifiedCrop[[#This Row],[1. Identifiant interne d’exploitation agricole*]],GroupMember[1. Identifiant interne d’exploitation agricole*],0)),FALSE,TRUE))</f>
        <v>1</v>
      </c>
      <c r="K121" s="170" t="b">
        <f t="array" ref="K121">IF(ISBLANK(CertifiedCrop[[#This Row],[2. Produit agricole certifié*]]),"",IF(ISERROR(MATCH(1,(#REF!=CertifiedCrop[[#This Row],[2. Produit agricole certifié*]])*(#REF!=CertifiedCrop[[#This Row],[3. Variété**]]),0)),FALSE,TRUE))</f>
        <v>0</v>
      </c>
      <c r="L121" s="23" t="str">
        <f t="shared" si="11"/>
        <v/>
      </c>
      <c r="M121" s="63" t="str">
        <f t="shared" si="12"/>
        <v/>
      </c>
      <c r="N121" s="176" t="str">
        <f t="shared" si="13"/>
        <v/>
      </c>
      <c r="O121" s="64">
        <f t="shared" si="14"/>
        <v>594</v>
      </c>
      <c r="P121" s="64">
        <f t="shared" si="15"/>
        <v>544</v>
      </c>
      <c r="Q121" s="11" t="str">
        <f>IFERROR((VLOOKUP(A121,GM_Table,8,FALSE)-SUMIFS(D:D,A:A,A121,B:B,B121,C:C,C121)),"")</f>
        <v/>
      </c>
      <c r="R121" s="11" t="str">
        <f>IFERROR(CONCATENATE(VLOOKUP(A121,GM_Table,12,FALSE)," ",(VLOOKUP(A121,GM_Table,13,FALSE))),"")</f>
        <v/>
      </c>
      <c r="S121" s="178">
        <f>(CertifiedCrop[[#This Row],[Rendement 
estimé/ha]]-CertifiedCrop[[#This Row],[Rendement/ha
de l’année précédente]])/CertifiedCrop[[#This Row],[Rendement/ha
de l’année précédente]]</f>
        <v>9.1911764705882359E-2</v>
      </c>
    </row>
    <row r="122" spans="1:19" x14ac:dyDescent="0.25">
      <c r="A122" s="172" t="s">
        <v>1075</v>
      </c>
      <c r="B122" s="172" t="s">
        <v>3341</v>
      </c>
      <c r="C122" s="172" t="s">
        <v>667</v>
      </c>
      <c r="D122" s="173">
        <v>1</v>
      </c>
      <c r="E122" s="174">
        <v>598</v>
      </c>
      <c r="F122" s="174">
        <v>548</v>
      </c>
      <c r="G122" s="174">
        <v>0</v>
      </c>
      <c r="H122" s="174">
        <v>0</v>
      </c>
      <c r="I122" s="174">
        <v>0</v>
      </c>
      <c r="J122" s="170" t="b">
        <f>IF(ISBLANK(CertifiedCrop[[#This Row],[1. Identifiant interne d’exploitation agricole*]]),"",IF(ISERROR(MATCH(CertifiedCrop[[#This Row],[1. Identifiant interne d’exploitation agricole*]],GroupMember[1. Identifiant interne d’exploitation agricole*],0)),FALSE,TRUE))</f>
        <v>1</v>
      </c>
      <c r="K122" s="170" t="b">
        <f t="array" ref="K122">IF(ISBLANK(CertifiedCrop[[#This Row],[2. Produit agricole certifié*]]),"",IF(ISERROR(MATCH(1,(#REF!=CertifiedCrop[[#This Row],[2. Produit agricole certifié*]])*(#REF!=CertifiedCrop[[#This Row],[3. Variété**]]),0)),FALSE,TRUE))</f>
        <v>0</v>
      </c>
      <c r="L122" s="23" t="str">
        <f t="shared" si="11"/>
        <v/>
      </c>
      <c r="M122" s="63" t="str">
        <f t="shared" si="12"/>
        <v/>
      </c>
      <c r="N122" s="176" t="str">
        <f t="shared" si="13"/>
        <v/>
      </c>
      <c r="O122" s="64">
        <f t="shared" si="14"/>
        <v>598</v>
      </c>
      <c r="P122" s="64">
        <f t="shared" si="15"/>
        <v>548</v>
      </c>
      <c r="Q122" s="11" t="str">
        <f>IFERROR((VLOOKUP(A122,GM_Table,8,FALSE)-SUMIFS(D:D,A:A,A122,B:B,B122,C:C,C122)),"")</f>
        <v/>
      </c>
      <c r="R122" s="11" t="str">
        <f>IFERROR(CONCATENATE(VLOOKUP(A122,GM_Table,12,FALSE)," ",(VLOOKUP(A122,GM_Table,13,FALSE))),"")</f>
        <v/>
      </c>
      <c r="S122" s="178">
        <f>(CertifiedCrop[[#This Row],[Rendement 
estimé/ha]]-CertifiedCrop[[#This Row],[Rendement/ha
de l’année précédente]])/CertifiedCrop[[#This Row],[Rendement/ha
de l’année précédente]]</f>
        <v>9.1240875912408759E-2</v>
      </c>
    </row>
    <row r="123" spans="1:19" x14ac:dyDescent="0.25">
      <c r="A123" s="172" t="s">
        <v>1078</v>
      </c>
      <c r="B123" s="172" t="s">
        <v>3341</v>
      </c>
      <c r="C123" s="172" t="s">
        <v>667</v>
      </c>
      <c r="D123" s="173">
        <v>1</v>
      </c>
      <c r="E123" s="174">
        <v>594</v>
      </c>
      <c r="F123" s="174">
        <v>544</v>
      </c>
      <c r="G123" s="174">
        <v>0</v>
      </c>
      <c r="H123" s="174">
        <v>0</v>
      </c>
      <c r="I123" s="174">
        <v>0</v>
      </c>
      <c r="J123" s="170" t="b">
        <f>IF(ISBLANK(CertifiedCrop[[#This Row],[1. Identifiant interne d’exploitation agricole*]]),"",IF(ISERROR(MATCH(CertifiedCrop[[#This Row],[1. Identifiant interne d’exploitation agricole*]],GroupMember[1. Identifiant interne d’exploitation agricole*],0)),FALSE,TRUE))</f>
        <v>1</v>
      </c>
      <c r="K123" s="170" t="b">
        <f t="array" ref="K123">IF(ISBLANK(CertifiedCrop[[#This Row],[2. Produit agricole certifié*]]),"",IF(ISERROR(MATCH(1,(#REF!=CertifiedCrop[[#This Row],[2. Produit agricole certifié*]])*(#REF!=CertifiedCrop[[#This Row],[3. Variété**]]),0)),FALSE,TRUE))</f>
        <v>0</v>
      </c>
      <c r="L123" s="23" t="str">
        <f t="shared" si="11"/>
        <v/>
      </c>
      <c r="M123" s="63" t="str">
        <f t="shared" si="12"/>
        <v/>
      </c>
      <c r="N123" s="176" t="str">
        <f t="shared" si="13"/>
        <v/>
      </c>
      <c r="O123" s="64">
        <f t="shared" si="14"/>
        <v>594</v>
      </c>
      <c r="P123" s="64">
        <f t="shared" si="15"/>
        <v>544</v>
      </c>
      <c r="Q123" s="11" t="str">
        <f>IFERROR((VLOOKUP(A123,GM_Table,8,FALSE)-SUMIFS(D:D,A:A,A123,B:B,B123,C:C,C123)),"")</f>
        <v/>
      </c>
      <c r="R123" s="11" t="str">
        <f>IFERROR(CONCATENATE(VLOOKUP(A123,GM_Table,12,FALSE)," ",(VLOOKUP(A123,GM_Table,13,FALSE))),"")</f>
        <v/>
      </c>
      <c r="S123" s="178">
        <f>(CertifiedCrop[[#This Row],[Rendement 
estimé/ha]]-CertifiedCrop[[#This Row],[Rendement/ha
de l’année précédente]])/CertifiedCrop[[#This Row],[Rendement/ha
de l’année précédente]]</f>
        <v>9.1911764705882359E-2</v>
      </c>
    </row>
    <row r="124" spans="1:19" x14ac:dyDescent="0.25">
      <c r="A124" s="172" t="s">
        <v>1082</v>
      </c>
      <c r="B124" s="172" t="s">
        <v>3341</v>
      </c>
      <c r="C124" s="172" t="s">
        <v>667</v>
      </c>
      <c r="D124" s="173">
        <v>2</v>
      </c>
      <c r="E124" s="174">
        <v>1196</v>
      </c>
      <c r="F124" s="174">
        <v>1146</v>
      </c>
      <c r="G124" s="174">
        <v>0</v>
      </c>
      <c r="H124" s="174">
        <v>0</v>
      </c>
      <c r="I124" s="174">
        <v>0</v>
      </c>
      <c r="J124" s="170" t="b">
        <f>IF(ISBLANK(CertifiedCrop[[#This Row],[1. Identifiant interne d’exploitation agricole*]]),"",IF(ISERROR(MATCH(CertifiedCrop[[#This Row],[1. Identifiant interne d’exploitation agricole*]],GroupMember[1. Identifiant interne d’exploitation agricole*],0)),FALSE,TRUE))</f>
        <v>1</v>
      </c>
      <c r="K124" s="170" t="b">
        <f t="array" ref="K124">IF(ISBLANK(CertifiedCrop[[#This Row],[2. Produit agricole certifié*]]),"",IF(ISERROR(MATCH(1,(#REF!=CertifiedCrop[[#This Row],[2. Produit agricole certifié*]])*(#REF!=CertifiedCrop[[#This Row],[3. Variété**]]),0)),FALSE,TRUE))</f>
        <v>0</v>
      </c>
      <c r="L124" s="23" t="str">
        <f t="shared" si="11"/>
        <v/>
      </c>
      <c r="M124" s="63" t="str">
        <f t="shared" si="12"/>
        <v/>
      </c>
      <c r="N124" s="176" t="str">
        <f t="shared" si="13"/>
        <v/>
      </c>
      <c r="O124" s="64">
        <f t="shared" si="14"/>
        <v>598</v>
      </c>
      <c r="P124" s="64">
        <f t="shared" si="15"/>
        <v>573</v>
      </c>
      <c r="Q124" s="11" t="str">
        <f>IFERROR((VLOOKUP(A124,GM_Table,8,FALSE)-SUMIFS(D:D,A:A,A124,B:B,B124,C:C,C124)),"")</f>
        <v/>
      </c>
      <c r="R124" s="11" t="str">
        <f>IFERROR(CONCATENATE(VLOOKUP(A124,GM_Table,12,FALSE)," ",(VLOOKUP(A124,GM_Table,13,FALSE))),"")</f>
        <v/>
      </c>
      <c r="S124" s="178">
        <f>(CertifiedCrop[[#This Row],[Rendement 
estimé/ha]]-CertifiedCrop[[#This Row],[Rendement/ha
de l’année précédente]])/CertifiedCrop[[#This Row],[Rendement/ha
de l’année précédente]]</f>
        <v>4.3630017452006981E-2</v>
      </c>
    </row>
    <row r="125" spans="1:19" x14ac:dyDescent="0.25">
      <c r="A125" s="172" t="s">
        <v>1087</v>
      </c>
      <c r="B125" s="172" t="s">
        <v>3341</v>
      </c>
      <c r="C125" s="172" t="s">
        <v>667</v>
      </c>
      <c r="D125" s="173">
        <v>2</v>
      </c>
      <c r="E125" s="174">
        <v>1179</v>
      </c>
      <c r="F125" s="174">
        <v>1129</v>
      </c>
      <c r="G125" s="174">
        <v>0</v>
      </c>
      <c r="H125" s="174">
        <v>0</v>
      </c>
      <c r="I125" s="174">
        <v>0</v>
      </c>
      <c r="J125" s="170" t="b">
        <f>IF(ISBLANK(CertifiedCrop[[#This Row],[1. Identifiant interne d’exploitation agricole*]]),"",IF(ISERROR(MATCH(CertifiedCrop[[#This Row],[1. Identifiant interne d’exploitation agricole*]],GroupMember[1. Identifiant interne d’exploitation agricole*],0)),FALSE,TRUE))</f>
        <v>1</v>
      </c>
      <c r="K125" s="170" t="b">
        <f t="array" ref="K125">IF(ISBLANK(CertifiedCrop[[#This Row],[2. Produit agricole certifié*]]),"",IF(ISERROR(MATCH(1,(#REF!=CertifiedCrop[[#This Row],[2. Produit agricole certifié*]])*(#REF!=CertifiedCrop[[#This Row],[3. Variété**]]),0)),FALSE,TRUE))</f>
        <v>0</v>
      </c>
      <c r="L125" s="23" t="str">
        <f t="shared" si="11"/>
        <v/>
      </c>
      <c r="M125" s="63" t="str">
        <f t="shared" si="12"/>
        <v/>
      </c>
      <c r="N125" s="176" t="str">
        <f t="shared" si="13"/>
        <v/>
      </c>
      <c r="O125" s="64">
        <f t="shared" si="14"/>
        <v>589.5</v>
      </c>
      <c r="P125" s="64">
        <f t="shared" si="15"/>
        <v>564.5</v>
      </c>
      <c r="Q125" s="11" t="str">
        <f>IFERROR((VLOOKUP(A125,GM_Table,8,FALSE)-SUMIFS(D:D,A:A,A125,B:B,B125,C:C,C125)),"")</f>
        <v/>
      </c>
      <c r="R125" s="11" t="str">
        <f>IFERROR(CONCATENATE(VLOOKUP(A125,GM_Table,12,FALSE)," ",(VLOOKUP(A125,GM_Table,13,FALSE))),"")</f>
        <v/>
      </c>
      <c r="S125" s="178">
        <f>(CertifiedCrop[[#This Row],[Rendement 
estimé/ha]]-CertifiedCrop[[#This Row],[Rendement/ha
de l’année précédente]])/CertifiedCrop[[#This Row],[Rendement/ha
de l’année précédente]]</f>
        <v>4.4286979627989373E-2</v>
      </c>
    </row>
    <row r="126" spans="1:19" x14ac:dyDescent="0.25">
      <c r="A126" s="172" t="s">
        <v>1091</v>
      </c>
      <c r="B126" s="172" t="s">
        <v>3341</v>
      </c>
      <c r="C126" s="172" t="s">
        <v>667</v>
      </c>
      <c r="D126" s="173">
        <v>2.5</v>
      </c>
      <c r="E126" s="174">
        <v>1494</v>
      </c>
      <c r="F126" s="174">
        <v>1444</v>
      </c>
      <c r="G126" s="174">
        <v>0</v>
      </c>
      <c r="H126" s="174">
        <v>0</v>
      </c>
      <c r="I126" s="174">
        <v>0</v>
      </c>
      <c r="J126" s="170" t="b">
        <f>IF(ISBLANK(CertifiedCrop[[#This Row],[1. Identifiant interne d’exploitation agricole*]]),"",IF(ISERROR(MATCH(CertifiedCrop[[#This Row],[1. Identifiant interne d’exploitation agricole*]],GroupMember[1. Identifiant interne d’exploitation agricole*],0)),FALSE,TRUE))</f>
        <v>1</v>
      </c>
      <c r="K126" s="170" t="b">
        <f t="array" ref="K126">IF(ISBLANK(CertifiedCrop[[#This Row],[2. Produit agricole certifié*]]),"",IF(ISERROR(MATCH(1,(#REF!=CertifiedCrop[[#This Row],[2. Produit agricole certifié*]])*(#REF!=CertifiedCrop[[#This Row],[3. Variété**]]),0)),FALSE,TRUE))</f>
        <v>0</v>
      </c>
      <c r="L126" s="23" t="str">
        <f t="shared" si="11"/>
        <v/>
      </c>
      <c r="M126" s="63" t="str">
        <f t="shared" si="12"/>
        <v/>
      </c>
      <c r="N126" s="176" t="str">
        <f t="shared" si="13"/>
        <v/>
      </c>
      <c r="O126" s="64">
        <f t="shared" si="14"/>
        <v>597.6</v>
      </c>
      <c r="P126" s="64">
        <f t="shared" si="15"/>
        <v>577.6</v>
      </c>
      <c r="Q126" s="11" t="str">
        <f>IFERROR((VLOOKUP(A126,GM_Table,8,FALSE)-SUMIFS(D:D,A:A,A126,B:B,B126,C:C,C126)),"")</f>
        <v/>
      </c>
      <c r="R126" s="11" t="str">
        <f>IFERROR(CONCATENATE(VLOOKUP(A126,GM_Table,12,FALSE)," ",(VLOOKUP(A126,GM_Table,13,FALSE))),"")</f>
        <v/>
      </c>
      <c r="S126" s="178">
        <f>(CertifiedCrop[[#This Row],[Rendement 
estimé/ha]]-CertifiedCrop[[#This Row],[Rendement/ha
de l’année précédente]])/CertifiedCrop[[#This Row],[Rendement/ha
de l’année précédente]]</f>
        <v>3.462603878116343E-2</v>
      </c>
    </row>
    <row r="127" spans="1:19" x14ac:dyDescent="0.25">
      <c r="A127" s="172" t="s">
        <v>1094</v>
      </c>
      <c r="B127" s="172" t="s">
        <v>3341</v>
      </c>
      <c r="C127" s="172" t="s">
        <v>667</v>
      </c>
      <c r="D127" s="173">
        <v>2</v>
      </c>
      <c r="E127" s="174">
        <v>1187</v>
      </c>
      <c r="F127" s="174">
        <v>1137</v>
      </c>
      <c r="G127" s="174">
        <v>0</v>
      </c>
      <c r="H127" s="174">
        <v>0</v>
      </c>
      <c r="I127" s="174">
        <v>0</v>
      </c>
      <c r="J127" s="170" t="b">
        <f>IF(ISBLANK(CertifiedCrop[[#This Row],[1. Identifiant interne d’exploitation agricole*]]),"",IF(ISERROR(MATCH(CertifiedCrop[[#This Row],[1. Identifiant interne d’exploitation agricole*]],GroupMember[1. Identifiant interne d’exploitation agricole*],0)),FALSE,TRUE))</f>
        <v>1</v>
      </c>
      <c r="K127" s="170" t="b">
        <f t="array" ref="K127">IF(ISBLANK(CertifiedCrop[[#This Row],[2. Produit agricole certifié*]]),"",IF(ISERROR(MATCH(1,(#REF!=CertifiedCrop[[#This Row],[2. Produit agricole certifié*]])*(#REF!=CertifiedCrop[[#This Row],[3. Variété**]]),0)),FALSE,TRUE))</f>
        <v>0</v>
      </c>
      <c r="L127" s="23" t="str">
        <f t="shared" si="11"/>
        <v/>
      </c>
      <c r="M127" s="63" t="str">
        <f t="shared" si="12"/>
        <v/>
      </c>
      <c r="N127" s="176" t="str">
        <f t="shared" si="13"/>
        <v/>
      </c>
      <c r="O127" s="64">
        <f t="shared" si="14"/>
        <v>593.5</v>
      </c>
      <c r="P127" s="64">
        <f t="shared" si="15"/>
        <v>568.5</v>
      </c>
      <c r="Q127" s="11" t="str">
        <f>IFERROR((VLOOKUP(A127,GM_Table,8,FALSE)-SUMIFS(D:D,A:A,A127,B:B,B127,C:C,C127)),"")</f>
        <v/>
      </c>
      <c r="R127" s="11" t="str">
        <f>IFERROR(CONCATENATE(VLOOKUP(A127,GM_Table,12,FALSE)," ",(VLOOKUP(A127,GM_Table,13,FALSE))),"")</f>
        <v/>
      </c>
      <c r="S127" s="178">
        <f>(CertifiedCrop[[#This Row],[Rendement 
estimé/ha]]-CertifiedCrop[[#This Row],[Rendement/ha
de l’année précédente]])/CertifiedCrop[[#This Row],[Rendement/ha
de l’année précédente]]</f>
        <v>4.3975373790677223E-2</v>
      </c>
    </row>
    <row r="128" spans="1:19" x14ac:dyDescent="0.25">
      <c r="A128" s="172" t="s">
        <v>1099</v>
      </c>
      <c r="B128" s="172" t="s">
        <v>3341</v>
      </c>
      <c r="C128" s="172" t="s">
        <v>667</v>
      </c>
      <c r="D128" s="173">
        <v>2</v>
      </c>
      <c r="E128" s="174">
        <v>1170</v>
      </c>
      <c r="F128" s="174">
        <v>1120</v>
      </c>
      <c r="G128" s="174">
        <v>0</v>
      </c>
      <c r="H128" s="174">
        <v>0</v>
      </c>
      <c r="I128" s="174">
        <v>0</v>
      </c>
      <c r="J128" s="170" t="b">
        <f>IF(ISBLANK(CertifiedCrop[[#This Row],[1. Identifiant interne d’exploitation agricole*]]),"",IF(ISERROR(MATCH(CertifiedCrop[[#This Row],[1. Identifiant interne d’exploitation agricole*]],GroupMember[1. Identifiant interne d’exploitation agricole*],0)),FALSE,TRUE))</f>
        <v>1</v>
      </c>
      <c r="K128" s="170" t="b">
        <f t="array" ref="K128">IF(ISBLANK(CertifiedCrop[[#This Row],[2. Produit agricole certifié*]]),"",IF(ISERROR(MATCH(1,(#REF!=CertifiedCrop[[#This Row],[2. Produit agricole certifié*]])*(#REF!=CertifiedCrop[[#This Row],[3. Variété**]]),0)),FALSE,TRUE))</f>
        <v>0</v>
      </c>
      <c r="L128" s="23" t="str">
        <f t="shared" si="11"/>
        <v/>
      </c>
      <c r="M128" s="63" t="str">
        <f t="shared" si="12"/>
        <v/>
      </c>
      <c r="N128" s="176" t="str">
        <f t="shared" si="13"/>
        <v/>
      </c>
      <c r="O128" s="64">
        <f t="shared" si="14"/>
        <v>585</v>
      </c>
      <c r="P128" s="64">
        <f t="shared" si="15"/>
        <v>560</v>
      </c>
      <c r="Q128" s="11" t="str">
        <f>IFERROR((VLOOKUP(A128,GM_Table,8,FALSE)-SUMIFS(D:D,A:A,A128,B:B,B128,C:C,C128)),"")</f>
        <v/>
      </c>
      <c r="R128" s="11" t="str">
        <f>IFERROR(CONCATENATE(VLOOKUP(A128,GM_Table,12,FALSE)," ",(VLOOKUP(A128,GM_Table,13,FALSE))),"")</f>
        <v/>
      </c>
      <c r="S128" s="178">
        <f>(CertifiedCrop[[#This Row],[Rendement 
estimé/ha]]-CertifiedCrop[[#This Row],[Rendement/ha
de l’année précédente]])/CertifiedCrop[[#This Row],[Rendement/ha
de l’année précédente]]</f>
        <v>4.4642857142857144E-2</v>
      </c>
    </row>
    <row r="129" spans="1:19" x14ac:dyDescent="0.25">
      <c r="A129" s="172" t="s">
        <v>1102</v>
      </c>
      <c r="B129" s="172" t="s">
        <v>3341</v>
      </c>
      <c r="C129" s="172" t="s">
        <v>667</v>
      </c>
      <c r="D129" s="173">
        <v>1</v>
      </c>
      <c r="E129" s="174">
        <v>572</v>
      </c>
      <c r="F129" s="174">
        <v>522</v>
      </c>
      <c r="G129" s="174">
        <v>0</v>
      </c>
      <c r="H129" s="174">
        <v>0</v>
      </c>
      <c r="I129" s="174">
        <v>0</v>
      </c>
      <c r="J129" s="170" t="b">
        <f>IF(ISBLANK(CertifiedCrop[[#This Row],[1. Identifiant interne d’exploitation agricole*]]),"",IF(ISERROR(MATCH(CertifiedCrop[[#This Row],[1. Identifiant interne d’exploitation agricole*]],GroupMember[1. Identifiant interne d’exploitation agricole*],0)),FALSE,TRUE))</f>
        <v>1</v>
      </c>
      <c r="K129" s="170" t="b">
        <f t="array" ref="K129">IF(ISBLANK(CertifiedCrop[[#This Row],[2. Produit agricole certifié*]]),"",IF(ISERROR(MATCH(1,(#REF!=CertifiedCrop[[#This Row],[2. Produit agricole certifié*]])*(#REF!=CertifiedCrop[[#This Row],[3. Variété**]]),0)),FALSE,TRUE))</f>
        <v>0</v>
      </c>
      <c r="L129" s="23" t="str">
        <f t="shared" si="11"/>
        <v/>
      </c>
      <c r="M129" s="63" t="str">
        <f t="shared" si="12"/>
        <v/>
      </c>
      <c r="N129" s="176" t="str">
        <f t="shared" si="13"/>
        <v/>
      </c>
      <c r="O129" s="64">
        <f t="shared" si="14"/>
        <v>572</v>
      </c>
      <c r="P129" s="64">
        <f t="shared" si="15"/>
        <v>522</v>
      </c>
      <c r="Q129" s="11" t="str">
        <f>IFERROR((VLOOKUP(A129,GM_Table,8,FALSE)-SUMIFS(D:D,A:A,A129,B:B,B129,C:C,C129)),"")</f>
        <v/>
      </c>
      <c r="R129" s="11" t="str">
        <f>IFERROR(CONCATENATE(VLOOKUP(A129,GM_Table,12,FALSE)," ",(VLOOKUP(A129,GM_Table,13,FALSE))),"")</f>
        <v/>
      </c>
      <c r="S129" s="178">
        <f>(CertifiedCrop[[#This Row],[Rendement 
estimé/ha]]-CertifiedCrop[[#This Row],[Rendement/ha
de l’année précédente]])/CertifiedCrop[[#This Row],[Rendement/ha
de l’année précédente]]</f>
        <v>9.5785440613026823E-2</v>
      </c>
    </row>
    <row r="130" spans="1:19" x14ac:dyDescent="0.25">
      <c r="A130" s="172" t="s">
        <v>1107</v>
      </c>
      <c r="B130" s="172" t="s">
        <v>3341</v>
      </c>
      <c r="C130" s="172" t="s">
        <v>667</v>
      </c>
      <c r="D130" s="173">
        <v>3</v>
      </c>
      <c r="E130" s="174">
        <v>1729</v>
      </c>
      <c r="F130" s="174">
        <v>1679</v>
      </c>
      <c r="G130" s="174">
        <v>0</v>
      </c>
      <c r="H130" s="174">
        <v>0</v>
      </c>
      <c r="I130" s="174">
        <v>0</v>
      </c>
      <c r="J130" s="170" t="b">
        <f>IF(ISBLANK(CertifiedCrop[[#This Row],[1. Identifiant interne d’exploitation agricole*]]),"",IF(ISERROR(MATCH(CertifiedCrop[[#This Row],[1. Identifiant interne d’exploitation agricole*]],GroupMember[1. Identifiant interne d’exploitation agricole*],0)),FALSE,TRUE))</f>
        <v>1</v>
      </c>
      <c r="K130" s="170" t="b">
        <f t="array" ref="K130">IF(ISBLANK(CertifiedCrop[[#This Row],[2. Produit agricole certifié*]]),"",IF(ISERROR(MATCH(1,(#REF!=CertifiedCrop[[#This Row],[2. Produit agricole certifié*]])*(#REF!=CertifiedCrop[[#This Row],[3. Variété**]]),0)),FALSE,TRUE))</f>
        <v>0</v>
      </c>
      <c r="L130" s="23" t="str">
        <f t="shared" si="11"/>
        <v/>
      </c>
      <c r="M130" s="63" t="str">
        <f t="shared" si="12"/>
        <v/>
      </c>
      <c r="N130" s="176" t="str">
        <f t="shared" si="13"/>
        <v/>
      </c>
      <c r="O130" s="64">
        <f t="shared" si="14"/>
        <v>576.33333333333337</v>
      </c>
      <c r="P130" s="64">
        <f t="shared" si="15"/>
        <v>559.66666666666663</v>
      </c>
      <c r="Q130" s="11" t="str">
        <f>IFERROR((VLOOKUP(A130,GM_Table,8,FALSE)-SUMIFS(D:D,A:A,A130,B:B,B130,C:C,C130)),"")</f>
        <v/>
      </c>
      <c r="R130" s="11" t="str">
        <f>IFERROR(CONCATENATE(VLOOKUP(A130,GM_Table,12,FALSE)," ",(VLOOKUP(A130,GM_Table,13,FALSE))),"")</f>
        <v/>
      </c>
      <c r="S130" s="178">
        <f>(CertifiedCrop[[#This Row],[Rendement 
estimé/ha]]-CertifiedCrop[[#This Row],[Rendement/ha
de l’année précédente]])/CertifiedCrop[[#This Row],[Rendement/ha
de l’année précédente]]</f>
        <v>2.9779630732579054E-2</v>
      </c>
    </row>
    <row r="131" spans="1:19" x14ac:dyDescent="0.25">
      <c r="A131" s="172" t="s">
        <v>1109</v>
      </c>
      <c r="B131" s="172" t="s">
        <v>3341</v>
      </c>
      <c r="C131" s="172" t="s">
        <v>667</v>
      </c>
      <c r="D131" s="173">
        <v>2</v>
      </c>
      <c r="E131" s="174">
        <v>1161</v>
      </c>
      <c r="F131" s="174">
        <v>1111</v>
      </c>
      <c r="G131" s="174">
        <v>0</v>
      </c>
      <c r="H131" s="174">
        <v>0</v>
      </c>
      <c r="I131" s="174">
        <v>0</v>
      </c>
      <c r="J131" s="170" t="b">
        <f>IF(ISBLANK(CertifiedCrop[[#This Row],[1. Identifiant interne d’exploitation agricole*]]),"",IF(ISERROR(MATCH(CertifiedCrop[[#This Row],[1. Identifiant interne d’exploitation agricole*]],GroupMember[1. Identifiant interne d’exploitation agricole*],0)),FALSE,TRUE))</f>
        <v>1</v>
      </c>
      <c r="K131" s="170" t="b">
        <f t="array" ref="K131">IF(ISBLANK(CertifiedCrop[[#This Row],[2. Produit agricole certifié*]]),"",IF(ISERROR(MATCH(1,(#REF!=CertifiedCrop[[#This Row],[2. Produit agricole certifié*]])*(#REF!=CertifiedCrop[[#This Row],[3. Variété**]]),0)),FALSE,TRUE))</f>
        <v>0</v>
      </c>
      <c r="L131" s="23" t="str">
        <f t="shared" si="11"/>
        <v/>
      </c>
      <c r="M131" s="63" t="str">
        <f t="shared" si="12"/>
        <v/>
      </c>
      <c r="N131" s="176" t="str">
        <f t="shared" si="13"/>
        <v/>
      </c>
      <c r="O131" s="64">
        <f t="shared" si="14"/>
        <v>580.5</v>
      </c>
      <c r="P131" s="64">
        <f t="shared" si="15"/>
        <v>555.5</v>
      </c>
      <c r="Q131" s="11" t="str">
        <f>IFERROR((VLOOKUP(A131,GM_Table,8,FALSE)-SUMIFS(D:D,A:A,A131,B:B,B131,C:C,C131)),"")</f>
        <v/>
      </c>
      <c r="R131" s="11" t="str">
        <f>IFERROR(CONCATENATE(VLOOKUP(A131,GM_Table,12,FALSE)," ",(VLOOKUP(A131,GM_Table,13,FALSE))),"")</f>
        <v/>
      </c>
      <c r="S131" s="178">
        <f>(CertifiedCrop[[#This Row],[Rendement 
estimé/ha]]-CertifiedCrop[[#This Row],[Rendement/ha
de l’année précédente]])/CertifiedCrop[[#This Row],[Rendement/ha
de l’année précédente]]</f>
        <v>4.5004500450045004E-2</v>
      </c>
    </row>
    <row r="132" spans="1:19" x14ac:dyDescent="0.25">
      <c r="A132" s="172" t="s">
        <v>1111</v>
      </c>
      <c r="B132" s="172" t="s">
        <v>3341</v>
      </c>
      <c r="C132" s="172" t="s">
        <v>667</v>
      </c>
      <c r="D132" s="173">
        <v>1</v>
      </c>
      <c r="E132" s="174">
        <v>563</v>
      </c>
      <c r="F132" s="174">
        <v>513</v>
      </c>
      <c r="G132" s="174">
        <v>0</v>
      </c>
      <c r="H132" s="174">
        <v>0</v>
      </c>
      <c r="I132" s="174">
        <v>0</v>
      </c>
      <c r="J132" s="170" t="b">
        <f>IF(ISBLANK(CertifiedCrop[[#This Row],[1. Identifiant interne d’exploitation agricole*]]),"",IF(ISERROR(MATCH(CertifiedCrop[[#This Row],[1. Identifiant interne d’exploitation agricole*]],GroupMember[1. Identifiant interne d’exploitation agricole*],0)),FALSE,TRUE))</f>
        <v>1</v>
      </c>
      <c r="K132" s="170" t="b">
        <f t="array" ref="K132">IF(ISBLANK(CertifiedCrop[[#This Row],[2. Produit agricole certifié*]]),"",IF(ISERROR(MATCH(1,(#REF!=CertifiedCrop[[#This Row],[2. Produit agricole certifié*]])*(#REF!=CertifiedCrop[[#This Row],[3. Variété**]]),0)),FALSE,TRUE))</f>
        <v>0</v>
      </c>
      <c r="L132" s="23" t="str">
        <f t="shared" si="11"/>
        <v/>
      </c>
      <c r="M132" s="63" t="str">
        <f t="shared" si="12"/>
        <v/>
      </c>
      <c r="N132" s="176" t="str">
        <f t="shared" si="13"/>
        <v/>
      </c>
      <c r="O132" s="64">
        <f t="shared" si="14"/>
        <v>563</v>
      </c>
      <c r="P132" s="64">
        <f t="shared" si="15"/>
        <v>513</v>
      </c>
      <c r="Q132" s="11" t="str">
        <f>IFERROR((VLOOKUP(A132,GM_Table,8,FALSE)-SUMIFS(D:D,A:A,A132,B:B,B132,C:C,C132)),"")</f>
        <v/>
      </c>
      <c r="R132" s="11" t="str">
        <f>IFERROR(CONCATENATE(VLOOKUP(A132,GM_Table,12,FALSE)," ",(VLOOKUP(A132,GM_Table,13,FALSE))),"")</f>
        <v/>
      </c>
      <c r="S132" s="178">
        <f>(CertifiedCrop[[#This Row],[Rendement 
estimé/ha]]-CertifiedCrop[[#This Row],[Rendement/ha
de l’année précédente]])/CertifiedCrop[[#This Row],[Rendement/ha
de l’année précédente]]</f>
        <v>9.7465886939571145E-2</v>
      </c>
    </row>
    <row r="133" spans="1:19" x14ac:dyDescent="0.25">
      <c r="A133" s="172" t="s">
        <v>1114</v>
      </c>
      <c r="B133" s="172" t="s">
        <v>3341</v>
      </c>
      <c r="C133" s="172" t="s">
        <v>667</v>
      </c>
      <c r="D133" s="173">
        <v>2</v>
      </c>
      <c r="E133" s="174">
        <v>1144</v>
      </c>
      <c r="F133" s="174">
        <v>1094</v>
      </c>
      <c r="G133" s="174">
        <v>0</v>
      </c>
      <c r="H133" s="174">
        <v>0</v>
      </c>
      <c r="I133" s="174">
        <v>0</v>
      </c>
      <c r="J133" s="170" t="b">
        <f>IF(ISBLANK(CertifiedCrop[[#This Row],[1. Identifiant interne d’exploitation agricole*]]),"",IF(ISERROR(MATCH(CertifiedCrop[[#This Row],[1. Identifiant interne d’exploitation agricole*]],GroupMember[1. Identifiant interne d’exploitation agricole*],0)),FALSE,TRUE))</f>
        <v>1</v>
      </c>
      <c r="K133" s="170" t="b">
        <f t="array" ref="K133">IF(ISBLANK(CertifiedCrop[[#This Row],[2. Produit agricole certifié*]]),"",IF(ISERROR(MATCH(1,(#REF!=CertifiedCrop[[#This Row],[2. Produit agricole certifié*]])*(#REF!=CertifiedCrop[[#This Row],[3. Variété**]]),0)),FALSE,TRUE))</f>
        <v>0</v>
      </c>
      <c r="L133" s="23" t="str">
        <f t="shared" si="11"/>
        <v/>
      </c>
      <c r="M133" s="63" t="str">
        <f t="shared" si="12"/>
        <v/>
      </c>
      <c r="N133" s="176" t="str">
        <f t="shared" si="13"/>
        <v/>
      </c>
      <c r="O133" s="64">
        <f t="shared" si="14"/>
        <v>572</v>
      </c>
      <c r="P133" s="64">
        <f t="shared" si="15"/>
        <v>547</v>
      </c>
      <c r="Q133" s="11" t="str">
        <f>IFERROR((VLOOKUP(A133,GM_Table,8,FALSE)-SUMIFS(D:D,A:A,A133,B:B,B133,C:C,C133)),"")</f>
        <v/>
      </c>
      <c r="R133" s="11" t="str">
        <f>IFERROR(CONCATENATE(VLOOKUP(A133,GM_Table,12,FALSE)," ",(VLOOKUP(A133,GM_Table,13,FALSE))),"")</f>
        <v/>
      </c>
      <c r="S133" s="178">
        <f>(CertifiedCrop[[#This Row],[Rendement 
estimé/ha]]-CertifiedCrop[[#This Row],[Rendement/ha
de l’année précédente]])/CertifiedCrop[[#This Row],[Rendement/ha
de l’année précédente]]</f>
        <v>4.5703839122486288E-2</v>
      </c>
    </row>
    <row r="134" spans="1:19" x14ac:dyDescent="0.25">
      <c r="A134" s="172" t="s">
        <v>1116</v>
      </c>
      <c r="B134" s="172" t="s">
        <v>3341</v>
      </c>
      <c r="C134" s="172" t="s">
        <v>667</v>
      </c>
      <c r="D134" s="173">
        <v>4</v>
      </c>
      <c r="E134" s="174">
        <v>2323</v>
      </c>
      <c r="F134" s="174">
        <v>2273</v>
      </c>
      <c r="G134" s="174">
        <v>0</v>
      </c>
      <c r="H134" s="174">
        <v>0</v>
      </c>
      <c r="I134" s="174">
        <v>0</v>
      </c>
      <c r="J134" s="170" t="b">
        <f>IF(ISBLANK(CertifiedCrop[[#This Row],[1. Identifiant interne d’exploitation agricole*]]),"",IF(ISERROR(MATCH(CertifiedCrop[[#This Row],[1. Identifiant interne d’exploitation agricole*]],GroupMember[1. Identifiant interne d’exploitation agricole*],0)),FALSE,TRUE))</f>
        <v>1</v>
      </c>
      <c r="K134" s="170" t="b">
        <f t="array" ref="K134">IF(ISBLANK(CertifiedCrop[[#This Row],[2. Produit agricole certifié*]]),"",IF(ISERROR(MATCH(1,(#REF!=CertifiedCrop[[#This Row],[2. Produit agricole certifié*]])*(#REF!=CertifiedCrop[[#This Row],[3. Variété**]]),0)),FALSE,TRUE))</f>
        <v>0</v>
      </c>
      <c r="L134" s="23" t="str">
        <f t="shared" si="11"/>
        <v/>
      </c>
      <c r="M134" s="63" t="str">
        <f t="shared" si="12"/>
        <v/>
      </c>
      <c r="N134" s="176" t="str">
        <f t="shared" si="13"/>
        <v/>
      </c>
      <c r="O134" s="64">
        <f t="shared" si="14"/>
        <v>580.75</v>
      </c>
      <c r="P134" s="64">
        <f t="shared" si="15"/>
        <v>568.25</v>
      </c>
      <c r="Q134" s="11" t="str">
        <f>IFERROR((VLOOKUP(A134,GM_Table,8,FALSE)-SUMIFS(D:D,A:A,A134,B:B,B134,C:C,C134)),"")</f>
        <v/>
      </c>
      <c r="R134" s="11" t="str">
        <f>IFERROR(CONCATENATE(VLOOKUP(A134,GM_Table,12,FALSE)," ",(VLOOKUP(A134,GM_Table,13,FALSE))),"")</f>
        <v/>
      </c>
      <c r="S134" s="178">
        <f>(CertifiedCrop[[#This Row],[Rendement 
estimé/ha]]-CertifiedCrop[[#This Row],[Rendement/ha
de l’année précédente]])/CertifiedCrop[[#This Row],[Rendement/ha
de l’année précédente]]</f>
        <v>2.1997360316761989E-2</v>
      </c>
    </row>
    <row r="135" spans="1:19" x14ac:dyDescent="0.25">
      <c r="A135" s="172" t="s">
        <v>1118</v>
      </c>
      <c r="B135" s="172" t="s">
        <v>3341</v>
      </c>
      <c r="C135" s="172" t="s">
        <v>667</v>
      </c>
      <c r="D135" s="173">
        <v>2</v>
      </c>
      <c r="E135" s="174">
        <v>1151</v>
      </c>
      <c r="F135" s="174">
        <v>1101</v>
      </c>
      <c r="G135" s="174">
        <v>0</v>
      </c>
      <c r="H135" s="174">
        <v>0</v>
      </c>
      <c r="I135" s="174">
        <v>0</v>
      </c>
      <c r="J135" s="170" t="b">
        <f>IF(ISBLANK(CertifiedCrop[[#This Row],[1. Identifiant interne d’exploitation agricole*]]),"",IF(ISERROR(MATCH(CertifiedCrop[[#This Row],[1. Identifiant interne d’exploitation agricole*]],GroupMember[1. Identifiant interne d’exploitation agricole*],0)),FALSE,TRUE))</f>
        <v>1</v>
      </c>
      <c r="K135" s="170" t="b">
        <f t="array" ref="K135">IF(ISBLANK(CertifiedCrop[[#This Row],[2. Produit agricole certifié*]]),"",IF(ISERROR(MATCH(1,(#REF!=CertifiedCrop[[#This Row],[2. Produit agricole certifié*]])*(#REF!=CertifiedCrop[[#This Row],[3. Variété**]]),0)),FALSE,TRUE))</f>
        <v>0</v>
      </c>
      <c r="L135" s="23" t="str">
        <f t="shared" si="11"/>
        <v/>
      </c>
      <c r="M135" s="63" t="str">
        <f t="shared" si="12"/>
        <v/>
      </c>
      <c r="N135" s="176" t="str">
        <f t="shared" si="13"/>
        <v/>
      </c>
      <c r="O135" s="64">
        <f t="shared" si="14"/>
        <v>575.5</v>
      </c>
      <c r="P135" s="64">
        <f t="shared" si="15"/>
        <v>550.5</v>
      </c>
      <c r="Q135" s="11" t="str">
        <f>IFERROR((VLOOKUP(A135,GM_Table,8,FALSE)-SUMIFS(D:D,A:A,A135,B:B,B135,C:C,C135)),"")</f>
        <v/>
      </c>
      <c r="R135" s="11" t="str">
        <f>IFERROR(CONCATENATE(VLOOKUP(A135,GM_Table,12,FALSE)," ",(VLOOKUP(A135,GM_Table,13,FALSE))),"")</f>
        <v/>
      </c>
      <c r="S135" s="178">
        <f>(CertifiedCrop[[#This Row],[Rendement 
estimé/ha]]-CertifiedCrop[[#This Row],[Rendement/ha
de l’année précédente]])/CertifiedCrop[[#This Row],[Rendement/ha
de l’année précédente]]</f>
        <v>4.5413260672116255E-2</v>
      </c>
    </row>
    <row r="136" spans="1:19" x14ac:dyDescent="0.25">
      <c r="A136" s="172" t="s">
        <v>1120</v>
      </c>
      <c r="B136" s="172" t="s">
        <v>3341</v>
      </c>
      <c r="C136" s="172" t="s">
        <v>667</v>
      </c>
      <c r="D136" s="173">
        <v>4</v>
      </c>
      <c r="E136" s="174">
        <v>2323</v>
      </c>
      <c r="F136" s="174">
        <v>2273</v>
      </c>
      <c r="G136" s="174">
        <v>0</v>
      </c>
      <c r="H136" s="174">
        <v>0</v>
      </c>
      <c r="I136" s="174">
        <v>0</v>
      </c>
      <c r="J136" s="170" t="b">
        <f>IF(ISBLANK(CertifiedCrop[[#This Row],[1. Identifiant interne d’exploitation agricole*]]),"",IF(ISERROR(MATCH(CertifiedCrop[[#This Row],[1. Identifiant interne d’exploitation agricole*]],GroupMember[1. Identifiant interne d’exploitation agricole*],0)),FALSE,TRUE))</f>
        <v>1</v>
      </c>
      <c r="K136" s="170" t="b">
        <f t="array" ref="K136">IF(ISBLANK(CertifiedCrop[[#This Row],[2. Produit agricole certifié*]]),"",IF(ISERROR(MATCH(1,(#REF!=CertifiedCrop[[#This Row],[2. Produit agricole certifié*]])*(#REF!=CertifiedCrop[[#This Row],[3. Variété**]]),0)),FALSE,TRUE))</f>
        <v>0</v>
      </c>
      <c r="L136" s="23" t="str">
        <f t="shared" si="11"/>
        <v/>
      </c>
      <c r="M136" s="63" t="str">
        <f t="shared" si="12"/>
        <v/>
      </c>
      <c r="N136" s="176" t="str">
        <f t="shared" si="13"/>
        <v/>
      </c>
      <c r="O136" s="64">
        <f t="shared" si="14"/>
        <v>580.75</v>
      </c>
      <c r="P136" s="64">
        <f t="shared" si="15"/>
        <v>568.25</v>
      </c>
      <c r="Q136" s="11" t="str">
        <f>IFERROR((VLOOKUP(A136,GM_Table,8,FALSE)-SUMIFS(D:D,A:A,A136,B:B,B136,C:C,C136)),"")</f>
        <v/>
      </c>
      <c r="R136" s="11" t="str">
        <f>IFERROR(CONCATENATE(VLOOKUP(A136,GM_Table,12,FALSE)," ",(VLOOKUP(A136,GM_Table,13,FALSE))),"")</f>
        <v/>
      </c>
      <c r="S136" s="178">
        <f>(CertifiedCrop[[#This Row],[Rendement 
estimé/ha]]-CertifiedCrop[[#This Row],[Rendement/ha
de l’année précédente]])/CertifiedCrop[[#This Row],[Rendement/ha
de l’année précédente]]</f>
        <v>2.1997360316761989E-2</v>
      </c>
    </row>
    <row r="137" spans="1:19" x14ac:dyDescent="0.25">
      <c r="A137" s="172" t="s">
        <v>1122</v>
      </c>
      <c r="B137" s="172" t="s">
        <v>3341</v>
      </c>
      <c r="C137" s="172" t="s">
        <v>667</v>
      </c>
      <c r="D137" s="173">
        <v>3</v>
      </c>
      <c r="E137" s="174">
        <v>1794</v>
      </c>
      <c r="F137" s="174">
        <v>1744</v>
      </c>
      <c r="G137" s="174">
        <v>0</v>
      </c>
      <c r="H137" s="174">
        <v>0</v>
      </c>
      <c r="I137" s="174">
        <v>0</v>
      </c>
      <c r="J137" s="170" t="b">
        <f>IF(ISBLANK(CertifiedCrop[[#This Row],[1. Identifiant interne d’exploitation agricole*]]),"",IF(ISERROR(MATCH(CertifiedCrop[[#This Row],[1. Identifiant interne d’exploitation agricole*]],GroupMember[1. Identifiant interne d’exploitation agricole*],0)),FALSE,TRUE))</f>
        <v>1</v>
      </c>
      <c r="K137" s="170" t="b">
        <f t="array" ref="K137">IF(ISBLANK(CertifiedCrop[[#This Row],[2. Produit agricole certifié*]]),"",IF(ISERROR(MATCH(1,(#REF!=CertifiedCrop[[#This Row],[2. Produit agricole certifié*]])*(#REF!=CertifiedCrop[[#This Row],[3. Variété**]]),0)),FALSE,TRUE))</f>
        <v>0</v>
      </c>
      <c r="L137" s="23" t="str">
        <f t="shared" si="11"/>
        <v/>
      </c>
      <c r="M137" s="63" t="str">
        <f t="shared" si="12"/>
        <v/>
      </c>
      <c r="N137" s="176" t="str">
        <f t="shared" si="13"/>
        <v/>
      </c>
      <c r="O137" s="64">
        <f t="shared" si="14"/>
        <v>598</v>
      </c>
      <c r="P137" s="64">
        <f t="shared" si="15"/>
        <v>581.33333333333337</v>
      </c>
      <c r="Q137" s="11" t="str">
        <f>IFERROR((VLOOKUP(A137,GM_Table,8,FALSE)-SUMIFS(D:D,A:A,A137,B:B,B137,C:C,C137)),"")</f>
        <v/>
      </c>
      <c r="R137" s="11" t="str">
        <f>IFERROR(CONCATENATE(VLOOKUP(A137,GM_Table,12,FALSE)," ",(VLOOKUP(A137,GM_Table,13,FALSE))),"")</f>
        <v/>
      </c>
      <c r="S137" s="178">
        <f>(CertifiedCrop[[#This Row],[Rendement 
estimé/ha]]-CertifiedCrop[[#This Row],[Rendement/ha
de l’année précédente]])/CertifiedCrop[[#This Row],[Rendement/ha
de l’année précédente]]</f>
        <v>2.8669724770642134E-2</v>
      </c>
    </row>
    <row r="138" spans="1:19" x14ac:dyDescent="0.25">
      <c r="A138" s="172" t="s">
        <v>1125</v>
      </c>
      <c r="B138" s="172" t="s">
        <v>3341</v>
      </c>
      <c r="C138" s="172" t="s">
        <v>667</v>
      </c>
      <c r="D138" s="173">
        <v>4</v>
      </c>
      <c r="E138" s="174">
        <v>2392</v>
      </c>
      <c r="F138" s="174">
        <v>2342</v>
      </c>
      <c r="G138" s="174">
        <v>0</v>
      </c>
      <c r="H138" s="174">
        <v>0</v>
      </c>
      <c r="I138" s="174">
        <v>0</v>
      </c>
      <c r="J138" s="170" t="b">
        <f>IF(ISBLANK(CertifiedCrop[[#This Row],[1. Identifiant interne d’exploitation agricole*]]),"",IF(ISERROR(MATCH(CertifiedCrop[[#This Row],[1. Identifiant interne d’exploitation agricole*]],GroupMember[1. Identifiant interne d’exploitation agricole*],0)),FALSE,TRUE))</f>
        <v>1</v>
      </c>
      <c r="K138" s="170" t="b">
        <f t="array" ref="K138">IF(ISBLANK(CertifiedCrop[[#This Row],[2. Produit agricole certifié*]]),"",IF(ISERROR(MATCH(1,(#REF!=CertifiedCrop[[#This Row],[2. Produit agricole certifié*]])*(#REF!=CertifiedCrop[[#This Row],[3. Variété**]]),0)),FALSE,TRUE))</f>
        <v>0</v>
      </c>
      <c r="L138" s="23" t="str">
        <f t="shared" si="11"/>
        <v/>
      </c>
      <c r="M138" s="63" t="str">
        <f t="shared" si="12"/>
        <v/>
      </c>
      <c r="N138" s="176" t="str">
        <f t="shared" si="13"/>
        <v/>
      </c>
      <c r="O138" s="64">
        <f t="shared" si="14"/>
        <v>598</v>
      </c>
      <c r="P138" s="64">
        <f t="shared" si="15"/>
        <v>585.5</v>
      </c>
      <c r="Q138" s="11" t="str">
        <f>IFERROR((VLOOKUP(A138,GM_Table,8,FALSE)-SUMIFS(D:D,A:A,A138,B:B,B138,C:C,C138)),"")</f>
        <v/>
      </c>
      <c r="R138" s="11" t="str">
        <f>IFERROR(CONCATENATE(VLOOKUP(A138,GM_Table,12,FALSE)," ",(VLOOKUP(A138,GM_Table,13,FALSE))),"")</f>
        <v/>
      </c>
      <c r="S138" s="178">
        <f>(CertifiedCrop[[#This Row],[Rendement 
estimé/ha]]-CertifiedCrop[[#This Row],[Rendement/ha
de l’année précédente]])/CertifiedCrop[[#This Row],[Rendement/ha
de l’année précédente]]</f>
        <v>2.1349274124679761E-2</v>
      </c>
    </row>
    <row r="139" spans="1:19" x14ac:dyDescent="0.25">
      <c r="A139" s="172" t="s">
        <v>1129</v>
      </c>
      <c r="B139" s="172" t="s">
        <v>3341</v>
      </c>
      <c r="C139" s="172" t="s">
        <v>667</v>
      </c>
      <c r="D139" s="173">
        <v>1</v>
      </c>
      <c r="E139" s="174">
        <v>581</v>
      </c>
      <c r="F139" s="174">
        <v>531</v>
      </c>
      <c r="G139" s="174">
        <v>0</v>
      </c>
      <c r="H139" s="174">
        <v>0</v>
      </c>
      <c r="I139" s="174">
        <v>0</v>
      </c>
      <c r="J139" s="170" t="b">
        <f>IF(ISBLANK(CertifiedCrop[[#This Row],[1. Identifiant interne d’exploitation agricole*]]),"",IF(ISERROR(MATCH(CertifiedCrop[[#This Row],[1. Identifiant interne d’exploitation agricole*]],GroupMember[1. Identifiant interne d’exploitation agricole*],0)),FALSE,TRUE))</f>
        <v>1</v>
      </c>
      <c r="K139" s="170" t="b">
        <f t="array" ref="K139">IF(ISBLANK(CertifiedCrop[[#This Row],[2. Produit agricole certifié*]]),"",IF(ISERROR(MATCH(1,(#REF!=CertifiedCrop[[#This Row],[2. Produit agricole certifié*]])*(#REF!=CertifiedCrop[[#This Row],[3. Variété**]]),0)),FALSE,TRUE))</f>
        <v>0</v>
      </c>
      <c r="L139" s="23" t="str">
        <f t="shared" si="11"/>
        <v/>
      </c>
      <c r="M139" s="63" t="str">
        <f t="shared" si="12"/>
        <v/>
      </c>
      <c r="N139" s="176" t="str">
        <f t="shared" si="13"/>
        <v/>
      </c>
      <c r="O139" s="64">
        <f t="shared" si="14"/>
        <v>581</v>
      </c>
      <c r="P139" s="64">
        <f t="shared" si="15"/>
        <v>531</v>
      </c>
      <c r="Q139" s="11" t="str">
        <f>IFERROR((VLOOKUP(A139,GM_Table,8,FALSE)-SUMIFS(D:D,A:A,A139,B:B,B139,C:C,C139)),"")</f>
        <v/>
      </c>
      <c r="R139" s="11" t="str">
        <f>IFERROR(CONCATENATE(VLOOKUP(A139,GM_Table,12,FALSE)," ",(VLOOKUP(A139,GM_Table,13,FALSE))),"")</f>
        <v/>
      </c>
      <c r="S139" s="178">
        <f>(CertifiedCrop[[#This Row],[Rendement 
estimé/ha]]-CertifiedCrop[[#This Row],[Rendement/ha
de l’année précédente]])/CertifiedCrop[[#This Row],[Rendement/ha
de l’année précédente]]</f>
        <v>9.4161958568738227E-2</v>
      </c>
    </row>
    <row r="140" spans="1:19" x14ac:dyDescent="0.25">
      <c r="A140" s="172" t="s">
        <v>1131</v>
      </c>
      <c r="B140" s="172" t="s">
        <v>3341</v>
      </c>
      <c r="C140" s="172" t="s">
        <v>667</v>
      </c>
      <c r="D140" s="173">
        <v>3</v>
      </c>
      <c r="E140" s="174">
        <v>1755</v>
      </c>
      <c r="F140" s="174">
        <v>1705</v>
      </c>
      <c r="G140" s="174">
        <v>0</v>
      </c>
      <c r="H140" s="174">
        <v>0</v>
      </c>
      <c r="I140" s="174">
        <v>0</v>
      </c>
      <c r="J140" s="170" t="b">
        <f>IF(ISBLANK(CertifiedCrop[[#This Row],[1. Identifiant interne d’exploitation agricole*]]),"",IF(ISERROR(MATCH(CertifiedCrop[[#This Row],[1. Identifiant interne d’exploitation agricole*]],GroupMember[1. Identifiant interne d’exploitation agricole*],0)),FALSE,TRUE))</f>
        <v>1</v>
      </c>
      <c r="K140" s="170" t="b">
        <f t="array" ref="K140">IF(ISBLANK(CertifiedCrop[[#This Row],[2. Produit agricole certifié*]]),"",IF(ISERROR(MATCH(1,(#REF!=CertifiedCrop[[#This Row],[2. Produit agricole certifié*]])*(#REF!=CertifiedCrop[[#This Row],[3. Variété**]]),0)),FALSE,TRUE))</f>
        <v>0</v>
      </c>
      <c r="L140" s="23" t="str">
        <f t="shared" si="11"/>
        <v/>
      </c>
      <c r="M140" s="63" t="str">
        <f t="shared" si="12"/>
        <v/>
      </c>
      <c r="N140" s="176" t="str">
        <f t="shared" si="13"/>
        <v/>
      </c>
      <c r="O140" s="64">
        <f t="shared" si="14"/>
        <v>585</v>
      </c>
      <c r="P140" s="64">
        <f t="shared" si="15"/>
        <v>568.33333333333337</v>
      </c>
      <c r="Q140" s="11" t="str">
        <f>IFERROR((VLOOKUP(A140,GM_Table,8,FALSE)-SUMIFS(D:D,A:A,A140,B:B,B140,C:C,C140)),"")</f>
        <v/>
      </c>
      <c r="R140" s="11" t="str">
        <f>IFERROR(CONCATENATE(VLOOKUP(A140,GM_Table,12,FALSE)," ",(VLOOKUP(A140,GM_Table,13,FALSE))),"")</f>
        <v/>
      </c>
      <c r="S140" s="178">
        <f>(CertifiedCrop[[#This Row],[Rendement 
estimé/ha]]-CertifiedCrop[[#This Row],[Rendement/ha
de l’année précédente]])/CertifiedCrop[[#This Row],[Rendement/ha
de l’année précédente]]</f>
        <v>2.9325513196480871E-2</v>
      </c>
    </row>
    <row r="141" spans="1:19" x14ac:dyDescent="0.25">
      <c r="A141" s="172" t="s">
        <v>1133</v>
      </c>
      <c r="B141" s="172" t="s">
        <v>3341</v>
      </c>
      <c r="C141" s="172" t="s">
        <v>667</v>
      </c>
      <c r="D141" s="173">
        <v>4</v>
      </c>
      <c r="E141" s="174">
        <v>2306</v>
      </c>
      <c r="F141" s="174">
        <v>2256</v>
      </c>
      <c r="G141" s="174">
        <v>0</v>
      </c>
      <c r="H141" s="174">
        <v>0</v>
      </c>
      <c r="I141" s="174">
        <v>0</v>
      </c>
      <c r="J141" s="170" t="b">
        <f>IF(ISBLANK(CertifiedCrop[[#This Row],[1. Identifiant interne d’exploitation agricole*]]),"",IF(ISERROR(MATCH(CertifiedCrop[[#This Row],[1. Identifiant interne d’exploitation agricole*]],GroupMember[1. Identifiant interne d’exploitation agricole*],0)),FALSE,TRUE))</f>
        <v>1</v>
      </c>
      <c r="K141" s="170" t="b">
        <f t="array" ref="K141">IF(ISBLANK(CertifiedCrop[[#This Row],[2. Produit agricole certifié*]]),"",IF(ISERROR(MATCH(1,(#REF!=CertifiedCrop[[#This Row],[2. Produit agricole certifié*]])*(#REF!=CertifiedCrop[[#This Row],[3. Variété**]]),0)),FALSE,TRUE))</f>
        <v>0</v>
      </c>
      <c r="L141" s="23" t="str">
        <f t="shared" si="11"/>
        <v/>
      </c>
      <c r="M141" s="63" t="str">
        <f t="shared" si="12"/>
        <v/>
      </c>
      <c r="N141" s="176" t="str">
        <f t="shared" si="13"/>
        <v/>
      </c>
      <c r="O141" s="64">
        <f t="shared" si="14"/>
        <v>576.5</v>
      </c>
      <c r="P141" s="64">
        <f t="shared" si="15"/>
        <v>564</v>
      </c>
      <c r="Q141" s="11" t="str">
        <f>IFERROR((VLOOKUP(A141,GM_Table,8,FALSE)-SUMIFS(D:D,A:A,A141,B:B,B141,C:C,C141)),"")</f>
        <v/>
      </c>
      <c r="R141" s="11" t="str">
        <f>IFERROR(CONCATENATE(VLOOKUP(A141,GM_Table,12,FALSE)," ",(VLOOKUP(A141,GM_Table,13,FALSE))),"")</f>
        <v/>
      </c>
      <c r="S141" s="178">
        <f>(CertifiedCrop[[#This Row],[Rendement 
estimé/ha]]-CertifiedCrop[[#This Row],[Rendement/ha
de l’année précédente]])/CertifiedCrop[[#This Row],[Rendement/ha
de l’année précédente]]</f>
        <v>2.2163120567375887E-2</v>
      </c>
    </row>
    <row r="142" spans="1:19" x14ac:dyDescent="0.25">
      <c r="A142" s="172" t="s">
        <v>1137</v>
      </c>
      <c r="B142" s="172" t="s">
        <v>3341</v>
      </c>
      <c r="C142" s="172" t="s">
        <v>667</v>
      </c>
      <c r="D142" s="173">
        <v>2</v>
      </c>
      <c r="E142" s="174">
        <v>1170</v>
      </c>
      <c r="F142" s="174">
        <v>1120</v>
      </c>
      <c r="G142" s="174">
        <v>0</v>
      </c>
      <c r="H142" s="174">
        <v>0</v>
      </c>
      <c r="I142" s="174">
        <v>0</v>
      </c>
      <c r="J142" s="170" t="b">
        <f>IF(ISBLANK(CertifiedCrop[[#This Row],[1. Identifiant interne d’exploitation agricole*]]),"",IF(ISERROR(MATCH(CertifiedCrop[[#This Row],[1. Identifiant interne d’exploitation agricole*]],GroupMember[1. Identifiant interne d’exploitation agricole*],0)),FALSE,TRUE))</f>
        <v>1</v>
      </c>
      <c r="K142" s="170" t="b">
        <f t="array" ref="K142">IF(ISBLANK(CertifiedCrop[[#This Row],[2. Produit agricole certifié*]]),"",IF(ISERROR(MATCH(1,(#REF!=CertifiedCrop[[#This Row],[2. Produit agricole certifié*]])*(#REF!=CertifiedCrop[[#This Row],[3. Variété**]]),0)),FALSE,TRUE))</f>
        <v>0</v>
      </c>
      <c r="L142" s="23" t="str">
        <f t="shared" si="11"/>
        <v/>
      </c>
      <c r="M142" s="63" t="str">
        <f t="shared" si="12"/>
        <v/>
      </c>
      <c r="N142" s="176" t="str">
        <f t="shared" si="13"/>
        <v/>
      </c>
      <c r="O142" s="64">
        <f t="shared" si="14"/>
        <v>585</v>
      </c>
      <c r="P142" s="64">
        <f t="shared" si="15"/>
        <v>560</v>
      </c>
      <c r="Q142" s="11" t="str">
        <f>IFERROR((VLOOKUP(A142,GM_Table,8,FALSE)-SUMIFS(D:D,A:A,A142,B:B,B142,C:C,C142)),"")</f>
        <v/>
      </c>
      <c r="R142" s="11" t="str">
        <f>IFERROR(CONCATENATE(VLOOKUP(A142,GM_Table,12,FALSE)," ",(VLOOKUP(A142,GM_Table,13,FALSE))),"")</f>
        <v/>
      </c>
      <c r="S142" s="178">
        <f>(CertifiedCrop[[#This Row],[Rendement 
estimé/ha]]-CertifiedCrop[[#This Row],[Rendement/ha
de l’année précédente]])/CertifiedCrop[[#This Row],[Rendement/ha
de l’année précédente]]</f>
        <v>4.4642857142857144E-2</v>
      </c>
    </row>
    <row r="143" spans="1:19" x14ac:dyDescent="0.25">
      <c r="A143" s="172" t="s">
        <v>1141</v>
      </c>
      <c r="B143" s="172" t="s">
        <v>3341</v>
      </c>
      <c r="C143" s="172" t="s">
        <v>667</v>
      </c>
      <c r="D143" s="173">
        <v>2</v>
      </c>
      <c r="E143" s="174">
        <v>1196</v>
      </c>
      <c r="F143" s="174">
        <v>1146</v>
      </c>
      <c r="G143" s="174">
        <v>0</v>
      </c>
      <c r="H143" s="174">
        <v>0</v>
      </c>
      <c r="I143" s="174">
        <v>0</v>
      </c>
      <c r="J143" s="170" t="b">
        <f>IF(ISBLANK(CertifiedCrop[[#This Row],[1. Identifiant interne d’exploitation agricole*]]),"",IF(ISERROR(MATCH(CertifiedCrop[[#This Row],[1. Identifiant interne d’exploitation agricole*]],GroupMember[1. Identifiant interne d’exploitation agricole*],0)),FALSE,TRUE))</f>
        <v>1</v>
      </c>
      <c r="K143" s="170" t="b">
        <f t="array" ref="K143">IF(ISBLANK(CertifiedCrop[[#This Row],[2. Produit agricole certifié*]]),"",IF(ISERROR(MATCH(1,(#REF!=CertifiedCrop[[#This Row],[2. Produit agricole certifié*]])*(#REF!=CertifiedCrop[[#This Row],[3. Variété**]]),0)),FALSE,TRUE))</f>
        <v>0</v>
      </c>
      <c r="L143" s="23" t="str">
        <f t="shared" si="11"/>
        <v/>
      </c>
      <c r="M143" s="63" t="str">
        <f t="shared" si="12"/>
        <v/>
      </c>
      <c r="N143" s="176" t="str">
        <f t="shared" si="13"/>
        <v/>
      </c>
      <c r="O143" s="64">
        <f t="shared" si="14"/>
        <v>598</v>
      </c>
      <c r="P143" s="64">
        <f t="shared" si="15"/>
        <v>573</v>
      </c>
      <c r="Q143" s="11" t="str">
        <f>IFERROR((VLOOKUP(A143,GM_Table,8,FALSE)-SUMIFS(D:D,A:A,A143,B:B,B143,C:C,C143)),"")</f>
        <v/>
      </c>
      <c r="R143" s="11" t="str">
        <f>IFERROR(CONCATENATE(VLOOKUP(A143,GM_Table,12,FALSE)," ",(VLOOKUP(A143,GM_Table,13,FALSE))),"")</f>
        <v/>
      </c>
      <c r="S143" s="178">
        <f>(CertifiedCrop[[#This Row],[Rendement 
estimé/ha]]-CertifiedCrop[[#This Row],[Rendement/ha
de l’année précédente]])/CertifiedCrop[[#This Row],[Rendement/ha
de l’année précédente]]</f>
        <v>4.3630017452006981E-2</v>
      </c>
    </row>
    <row r="144" spans="1:19" x14ac:dyDescent="0.25">
      <c r="A144" s="172" t="s">
        <v>1144</v>
      </c>
      <c r="B144" s="172" t="s">
        <v>3341</v>
      </c>
      <c r="C144" s="172" t="s">
        <v>667</v>
      </c>
      <c r="D144" s="173">
        <v>2</v>
      </c>
      <c r="E144" s="174">
        <v>1187</v>
      </c>
      <c r="F144" s="174">
        <v>1137</v>
      </c>
      <c r="G144" s="174">
        <v>0</v>
      </c>
      <c r="H144" s="174">
        <v>0</v>
      </c>
      <c r="I144" s="174">
        <v>0</v>
      </c>
      <c r="J144" s="170" t="b">
        <f>IF(ISBLANK(CertifiedCrop[[#This Row],[1. Identifiant interne d’exploitation agricole*]]),"",IF(ISERROR(MATCH(CertifiedCrop[[#This Row],[1. Identifiant interne d’exploitation agricole*]],GroupMember[1. Identifiant interne d’exploitation agricole*],0)),FALSE,TRUE))</f>
        <v>1</v>
      </c>
      <c r="K144" s="170" t="b">
        <f t="array" ref="K144">IF(ISBLANK(CertifiedCrop[[#This Row],[2. Produit agricole certifié*]]),"",IF(ISERROR(MATCH(1,(#REF!=CertifiedCrop[[#This Row],[2. Produit agricole certifié*]])*(#REF!=CertifiedCrop[[#This Row],[3. Variété**]]),0)),FALSE,TRUE))</f>
        <v>0</v>
      </c>
      <c r="L144" s="23" t="str">
        <f t="shared" si="11"/>
        <v/>
      </c>
      <c r="M144" s="63" t="str">
        <f t="shared" si="12"/>
        <v/>
      </c>
      <c r="N144" s="176" t="str">
        <f t="shared" si="13"/>
        <v/>
      </c>
      <c r="O144" s="64">
        <f t="shared" si="14"/>
        <v>593.5</v>
      </c>
      <c r="P144" s="64">
        <f t="shared" si="15"/>
        <v>568.5</v>
      </c>
      <c r="Q144" s="11" t="str">
        <f>IFERROR((VLOOKUP(A144,GM_Table,8,FALSE)-SUMIFS(D:D,A:A,A144,B:B,B144,C:C,C144)),"")</f>
        <v/>
      </c>
      <c r="R144" s="11" t="str">
        <f>IFERROR(CONCATENATE(VLOOKUP(A144,GM_Table,12,FALSE)," ",(VLOOKUP(A144,GM_Table,13,FALSE))),"")</f>
        <v/>
      </c>
      <c r="S144" s="178">
        <f>(CertifiedCrop[[#This Row],[Rendement 
estimé/ha]]-CertifiedCrop[[#This Row],[Rendement/ha
de l’année précédente]])/CertifiedCrop[[#This Row],[Rendement/ha
de l’année précédente]]</f>
        <v>4.3975373790677223E-2</v>
      </c>
    </row>
    <row r="145" spans="1:19" x14ac:dyDescent="0.25">
      <c r="A145" s="172" t="s">
        <v>1149</v>
      </c>
      <c r="B145" s="172" t="s">
        <v>3341</v>
      </c>
      <c r="C145" s="172" t="s">
        <v>667</v>
      </c>
      <c r="D145" s="173">
        <v>1.5</v>
      </c>
      <c r="E145" s="174">
        <v>878</v>
      </c>
      <c r="F145" s="174">
        <v>828</v>
      </c>
      <c r="G145" s="174">
        <v>0</v>
      </c>
      <c r="H145" s="174">
        <v>0</v>
      </c>
      <c r="I145" s="174">
        <v>0</v>
      </c>
      <c r="J145" s="170" t="b">
        <f>IF(ISBLANK(CertifiedCrop[[#This Row],[1. Identifiant interne d’exploitation agricole*]]),"",IF(ISERROR(MATCH(CertifiedCrop[[#This Row],[1. Identifiant interne d’exploitation agricole*]],GroupMember[1. Identifiant interne d’exploitation agricole*],0)),FALSE,TRUE))</f>
        <v>1</v>
      </c>
      <c r="K145" s="170" t="b">
        <f t="array" ref="K145">IF(ISBLANK(CertifiedCrop[[#This Row],[2. Produit agricole certifié*]]),"",IF(ISERROR(MATCH(1,(#REF!=CertifiedCrop[[#This Row],[2. Produit agricole certifié*]])*(#REF!=CertifiedCrop[[#This Row],[3. Variété**]]),0)),FALSE,TRUE))</f>
        <v>0</v>
      </c>
      <c r="L145" s="23" t="str">
        <f t="shared" si="11"/>
        <v/>
      </c>
      <c r="M145" s="63" t="str">
        <f t="shared" si="12"/>
        <v/>
      </c>
      <c r="N145" s="176" t="str">
        <f t="shared" si="13"/>
        <v/>
      </c>
      <c r="O145" s="64">
        <f t="shared" si="14"/>
        <v>585.33333333333337</v>
      </c>
      <c r="P145" s="64">
        <f t="shared" si="15"/>
        <v>552</v>
      </c>
      <c r="Q145" s="11" t="str">
        <f>IFERROR((VLOOKUP(A145,GM_Table,8,FALSE)-SUMIFS(D:D,A:A,A145,B:B,B145,C:C,C145)),"")</f>
        <v/>
      </c>
      <c r="R145" s="11" t="str">
        <f>IFERROR(CONCATENATE(VLOOKUP(A145,GM_Table,12,FALSE)," ",(VLOOKUP(A145,GM_Table,13,FALSE))),"")</f>
        <v/>
      </c>
      <c r="S145" s="178">
        <f>(CertifiedCrop[[#This Row],[Rendement 
estimé/ha]]-CertifiedCrop[[#This Row],[Rendement/ha
de l’année précédente]])/CertifiedCrop[[#This Row],[Rendement/ha
de l’année précédente]]</f>
        <v>6.0386473429951758E-2</v>
      </c>
    </row>
    <row r="146" spans="1:19" x14ac:dyDescent="0.25">
      <c r="A146" s="172" t="s">
        <v>1154</v>
      </c>
      <c r="B146" s="172" t="s">
        <v>3341</v>
      </c>
      <c r="C146" s="172" t="s">
        <v>667</v>
      </c>
      <c r="D146" s="173">
        <v>5</v>
      </c>
      <c r="E146" s="174">
        <v>2950</v>
      </c>
      <c r="F146" s="174">
        <v>2900</v>
      </c>
      <c r="G146" s="174">
        <v>0</v>
      </c>
      <c r="H146" s="174">
        <v>0</v>
      </c>
      <c r="I146" s="174">
        <v>0</v>
      </c>
      <c r="J146" s="170" t="b">
        <f>IF(ISBLANK(CertifiedCrop[[#This Row],[1. Identifiant interne d’exploitation agricole*]]),"",IF(ISERROR(MATCH(CertifiedCrop[[#This Row],[1. Identifiant interne d’exploitation agricole*]],GroupMember[1. Identifiant interne d’exploitation agricole*],0)),FALSE,TRUE))</f>
        <v>1</v>
      </c>
      <c r="K146" s="170" t="b">
        <f t="array" ref="K146">IF(ISBLANK(CertifiedCrop[[#This Row],[2. Produit agricole certifié*]]),"",IF(ISERROR(MATCH(1,(#REF!=CertifiedCrop[[#This Row],[2. Produit agricole certifié*]])*(#REF!=CertifiedCrop[[#This Row],[3. Variété**]]),0)),FALSE,TRUE))</f>
        <v>0</v>
      </c>
      <c r="L146" s="23" t="str">
        <f t="shared" si="11"/>
        <v/>
      </c>
      <c r="M146" s="63" t="str">
        <f t="shared" si="12"/>
        <v/>
      </c>
      <c r="N146" s="176" t="str">
        <f t="shared" si="13"/>
        <v/>
      </c>
      <c r="O146" s="64">
        <f t="shared" si="14"/>
        <v>590</v>
      </c>
      <c r="P146" s="64">
        <f t="shared" si="15"/>
        <v>580</v>
      </c>
      <c r="Q146" s="11" t="str">
        <f>IFERROR((VLOOKUP(A146,GM_Table,8,FALSE)-SUMIFS(D:D,A:A,A146,B:B,B146,C:C,C146)),"")</f>
        <v/>
      </c>
      <c r="R146" s="11" t="str">
        <f>IFERROR(CONCATENATE(VLOOKUP(A146,GM_Table,12,FALSE)," ",(VLOOKUP(A146,GM_Table,13,FALSE))),"")</f>
        <v/>
      </c>
      <c r="S146" s="178">
        <f>(CertifiedCrop[[#This Row],[Rendement 
estimé/ha]]-CertifiedCrop[[#This Row],[Rendement/ha
de l’année précédente]])/CertifiedCrop[[#This Row],[Rendement/ha
de l’année précédente]]</f>
        <v>1.7241379310344827E-2</v>
      </c>
    </row>
    <row r="147" spans="1:19" x14ac:dyDescent="0.25">
      <c r="A147" s="172" t="s">
        <v>1158</v>
      </c>
      <c r="B147" s="172" t="s">
        <v>3341</v>
      </c>
      <c r="C147" s="172" t="s">
        <v>667</v>
      </c>
      <c r="D147" s="173">
        <v>2</v>
      </c>
      <c r="E147" s="174">
        <v>1187</v>
      </c>
      <c r="F147" s="174">
        <v>1137</v>
      </c>
      <c r="G147" s="174">
        <v>0</v>
      </c>
      <c r="H147" s="174">
        <v>0</v>
      </c>
      <c r="I147" s="174">
        <v>0</v>
      </c>
      <c r="J147" s="170" t="b">
        <f>IF(ISBLANK(CertifiedCrop[[#This Row],[1. Identifiant interne d’exploitation agricole*]]),"",IF(ISERROR(MATCH(CertifiedCrop[[#This Row],[1. Identifiant interne d’exploitation agricole*]],GroupMember[1. Identifiant interne d’exploitation agricole*],0)),FALSE,TRUE))</f>
        <v>1</v>
      </c>
      <c r="K147" s="170" t="b">
        <f t="array" ref="K147">IF(ISBLANK(CertifiedCrop[[#This Row],[2. Produit agricole certifié*]]),"",IF(ISERROR(MATCH(1,(#REF!=CertifiedCrop[[#This Row],[2. Produit agricole certifié*]])*(#REF!=CertifiedCrop[[#This Row],[3. Variété**]]),0)),FALSE,TRUE))</f>
        <v>0</v>
      </c>
      <c r="L147" s="23" t="str">
        <f t="shared" si="11"/>
        <v/>
      </c>
      <c r="M147" s="63" t="str">
        <f t="shared" si="12"/>
        <v/>
      </c>
      <c r="N147" s="176" t="str">
        <f t="shared" si="13"/>
        <v/>
      </c>
      <c r="O147" s="64">
        <f t="shared" si="14"/>
        <v>593.5</v>
      </c>
      <c r="P147" s="64">
        <f t="shared" si="15"/>
        <v>568.5</v>
      </c>
      <c r="Q147" s="11" t="str">
        <f>IFERROR((VLOOKUP(A147,GM_Table,8,FALSE)-SUMIFS(D:D,A:A,A147,B:B,B147,C:C,C147)),"")</f>
        <v/>
      </c>
      <c r="R147" s="11" t="str">
        <f>IFERROR(CONCATENATE(VLOOKUP(A147,GM_Table,12,FALSE)," ",(VLOOKUP(A147,GM_Table,13,FALSE))),"")</f>
        <v/>
      </c>
      <c r="S147" s="178">
        <f>(CertifiedCrop[[#This Row],[Rendement 
estimé/ha]]-CertifiedCrop[[#This Row],[Rendement/ha
de l’année précédente]])/CertifiedCrop[[#This Row],[Rendement/ha
de l’année précédente]]</f>
        <v>4.3975373790677223E-2</v>
      </c>
    </row>
    <row r="148" spans="1:19" x14ac:dyDescent="0.25">
      <c r="A148" s="172" t="s">
        <v>1162</v>
      </c>
      <c r="B148" s="172" t="s">
        <v>3341</v>
      </c>
      <c r="C148" s="172" t="s">
        <v>667</v>
      </c>
      <c r="D148" s="173">
        <v>3</v>
      </c>
      <c r="E148" s="174">
        <v>1742</v>
      </c>
      <c r="F148" s="174">
        <v>1692</v>
      </c>
      <c r="G148" s="174">
        <v>0</v>
      </c>
      <c r="H148" s="174">
        <v>0</v>
      </c>
      <c r="I148" s="174">
        <v>0</v>
      </c>
      <c r="J148" s="170" t="b">
        <f>IF(ISBLANK(CertifiedCrop[[#This Row],[1. Identifiant interne d’exploitation agricole*]]),"",IF(ISERROR(MATCH(CertifiedCrop[[#This Row],[1. Identifiant interne d’exploitation agricole*]],GroupMember[1. Identifiant interne d’exploitation agricole*],0)),FALSE,TRUE))</f>
        <v>1</v>
      </c>
      <c r="K148" s="170" t="b">
        <f t="array" ref="K148">IF(ISBLANK(CertifiedCrop[[#This Row],[2. Produit agricole certifié*]]),"",IF(ISERROR(MATCH(1,(#REF!=CertifiedCrop[[#This Row],[2. Produit agricole certifié*]])*(#REF!=CertifiedCrop[[#This Row],[3. Variété**]]),0)),FALSE,TRUE))</f>
        <v>0</v>
      </c>
      <c r="L148" s="23" t="str">
        <f t="shared" si="11"/>
        <v/>
      </c>
      <c r="M148" s="63" t="str">
        <f t="shared" si="12"/>
        <v/>
      </c>
      <c r="N148" s="176" t="str">
        <f t="shared" si="13"/>
        <v/>
      </c>
      <c r="O148" s="64">
        <f t="shared" si="14"/>
        <v>580.66666666666663</v>
      </c>
      <c r="P148" s="64">
        <f t="shared" si="15"/>
        <v>564</v>
      </c>
      <c r="Q148" s="11" t="str">
        <f>IFERROR((VLOOKUP(A148,GM_Table,8,FALSE)-SUMIFS(D:D,A:A,A148,B:B,B148,C:C,C148)),"")</f>
        <v/>
      </c>
      <c r="R148" s="11" t="str">
        <f>IFERROR(CONCATENATE(VLOOKUP(A148,GM_Table,12,FALSE)," ",(VLOOKUP(A148,GM_Table,13,FALSE))),"")</f>
        <v/>
      </c>
      <c r="S148" s="178">
        <f>(CertifiedCrop[[#This Row],[Rendement 
estimé/ha]]-CertifiedCrop[[#This Row],[Rendement/ha
de l’année précédente]])/CertifiedCrop[[#This Row],[Rendement/ha
de l’année précédente]]</f>
        <v>2.955082742316778E-2</v>
      </c>
    </row>
    <row r="149" spans="1:19" x14ac:dyDescent="0.25">
      <c r="A149" s="172" t="s">
        <v>1166</v>
      </c>
      <c r="B149" s="172" t="s">
        <v>3341</v>
      </c>
      <c r="C149" s="172" t="s">
        <v>667</v>
      </c>
      <c r="D149" s="173">
        <v>5</v>
      </c>
      <c r="E149" s="174">
        <v>2925</v>
      </c>
      <c r="F149" s="174">
        <v>2875</v>
      </c>
      <c r="G149" s="174">
        <v>0</v>
      </c>
      <c r="H149" s="174">
        <v>0</v>
      </c>
      <c r="I149" s="174">
        <v>0</v>
      </c>
      <c r="J149" s="170" t="b">
        <f>IF(ISBLANK(CertifiedCrop[[#This Row],[1. Identifiant interne d’exploitation agricole*]]),"",IF(ISERROR(MATCH(CertifiedCrop[[#This Row],[1. Identifiant interne d’exploitation agricole*]],GroupMember[1. Identifiant interne d’exploitation agricole*],0)),FALSE,TRUE))</f>
        <v>1</v>
      </c>
      <c r="K149" s="170" t="b">
        <f t="array" ref="K149">IF(ISBLANK(CertifiedCrop[[#This Row],[2. Produit agricole certifié*]]),"",IF(ISERROR(MATCH(1,(#REF!=CertifiedCrop[[#This Row],[2. Produit agricole certifié*]])*(#REF!=CertifiedCrop[[#This Row],[3. Variété**]]),0)),FALSE,TRUE))</f>
        <v>0</v>
      </c>
      <c r="L149" s="23" t="str">
        <f t="shared" si="11"/>
        <v/>
      </c>
      <c r="M149" s="63" t="str">
        <f t="shared" si="12"/>
        <v/>
      </c>
      <c r="N149" s="176" t="str">
        <f t="shared" si="13"/>
        <v/>
      </c>
      <c r="O149" s="64">
        <f t="shared" si="14"/>
        <v>585</v>
      </c>
      <c r="P149" s="64">
        <f t="shared" si="15"/>
        <v>575</v>
      </c>
      <c r="Q149" s="11" t="str">
        <f>IFERROR((VLOOKUP(A149,GM_Table,8,FALSE)-SUMIFS(D:D,A:A,A149,B:B,B149,C:C,C149)),"")</f>
        <v/>
      </c>
      <c r="R149" s="11" t="str">
        <f>IFERROR(CONCATENATE(VLOOKUP(A149,GM_Table,12,FALSE)," ",(VLOOKUP(A149,GM_Table,13,FALSE))),"")</f>
        <v/>
      </c>
      <c r="S149" s="178">
        <f>(CertifiedCrop[[#This Row],[Rendement 
estimé/ha]]-CertifiedCrop[[#This Row],[Rendement/ha
de l’année précédente]])/CertifiedCrop[[#This Row],[Rendement/ha
de l’année précédente]]</f>
        <v>1.7391304347826087E-2</v>
      </c>
    </row>
    <row r="150" spans="1:19" x14ac:dyDescent="0.25">
      <c r="A150" s="172" t="s">
        <v>1171</v>
      </c>
      <c r="B150" s="172" t="s">
        <v>3341</v>
      </c>
      <c r="C150" s="172" t="s">
        <v>667</v>
      </c>
      <c r="D150" s="173">
        <v>1</v>
      </c>
      <c r="E150" s="174">
        <v>593</v>
      </c>
      <c r="F150" s="174">
        <v>543</v>
      </c>
      <c r="G150" s="174">
        <v>0</v>
      </c>
      <c r="H150" s="174">
        <v>0</v>
      </c>
      <c r="I150" s="174">
        <v>0</v>
      </c>
      <c r="J150" s="170" t="b">
        <f>IF(ISBLANK(CertifiedCrop[[#This Row],[1. Identifiant interne d’exploitation agricole*]]),"",IF(ISERROR(MATCH(CertifiedCrop[[#This Row],[1. Identifiant interne d’exploitation agricole*]],GroupMember[1. Identifiant interne d’exploitation agricole*],0)),FALSE,TRUE))</f>
        <v>1</v>
      </c>
      <c r="K150" s="170" t="b">
        <f t="array" ref="K150">IF(ISBLANK(CertifiedCrop[[#This Row],[2. Produit agricole certifié*]]),"",IF(ISERROR(MATCH(1,(#REF!=CertifiedCrop[[#This Row],[2. Produit agricole certifié*]])*(#REF!=CertifiedCrop[[#This Row],[3. Variété**]]),0)),FALSE,TRUE))</f>
        <v>0</v>
      </c>
      <c r="L150" s="23" t="str">
        <f t="shared" si="11"/>
        <v/>
      </c>
      <c r="M150" s="63" t="str">
        <f t="shared" si="12"/>
        <v/>
      </c>
      <c r="N150" s="176" t="str">
        <f t="shared" si="13"/>
        <v/>
      </c>
      <c r="O150" s="64">
        <f t="shared" si="14"/>
        <v>593</v>
      </c>
      <c r="P150" s="64">
        <f t="shared" si="15"/>
        <v>543</v>
      </c>
      <c r="Q150" s="11" t="str">
        <f>IFERROR((VLOOKUP(A150,GM_Table,8,FALSE)-SUMIFS(D:D,A:A,A150,B:B,B150,C:C,C150)),"")</f>
        <v/>
      </c>
      <c r="R150" s="11" t="str">
        <f>IFERROR(CONCATENATE(VLOOKUP(A150,GM_Table,12,FALSE)," ",(VLOOKUP(A150,GM_Table,13,FALSE))),"")</f>
        <v/>
      </c>
      <c r="S150" s="178">
        <f>(CertifiedCrop[[#This Row],[Rendement 
estimé/ha]]-CertifiedCrop[[#This Row],[Rendement/ha
de l’année précédente]])/CertifiedCrop[[#This Row],[Rendement/ha
de l’année précédente]]</f>
        <v>9.2081031307550645E-2</v>
      </c>
    </row>
    <row r="151" spans="1:19" x14ac:dyDescent="0.25">
      <c r="A151" s="172" t="s">
        <v>1176</v>
      </c>
      <c r="B151" s="172" t="s">
        <v>3341</v>
      </c>
      <c r="C151" s="172" t="s">
        <v>667</v>
      </c>
      <c r="D151" s="173">
        <v>2.5</v>
      </c>
      <c r="E151" s="174">
        <v>1495</v>
      </c>
      <c r="F151" s="174">
        <v>1445</v>
      </c>
      <c r="G151" s="174">
        <v>0</v>
      </c>
      <c r="H151" s="174">
        <v>0</v>
      </c>
      <c r="I151" s="174">
        <v>0</v>
      </c>
      <c r="J151" s="170" t="b">
        <f>IF(ISBLANK(CertifiedCrop[[#This Row],[1. Identifiant interne d’exploitation agricole*]]),"",IF(ISERROR(MATCH(CertifiedCrop[[#This Row],[1. Identifiant interne d’exploitation agricole*]],GroupMember[1. Identifiant interne d’exploitation agricole*],0)),FALSE,TRUE))</f>
        <v>1</v>
      </c>
      <c r="K151" s="170" t="b">
        <f t="array" ref="K151">IF(ISBLANK(CertifiedCrop[[#This Row],[2. Produit agricole certifié*]]),"",IF(ISERROR(MATCH(1,(#REF!=CertifiedCrop[[#This Row],[2. Produit agricole certifié*]])*(#REF!=CertifiedCrop[[#This Row],[3. Variété**]]),0)),FALSE,TRUE))</f>
        <v>0</v>
      </c>
      <c r="L151" s="23" t="str">
        <f t="shared" si="11"/>
        <v/>
      </c>
      <c r="M151" s="63" t="str">
        <f t="shared" si="12"/>
        <v/>
      </c>
      <c r="N151" s="176" t="str">
        <f t="shared" si="13"/>
        <v/>
      </c>
      <c r="O151" s="64">
        <f t="shared" si="14"/>
        <v>598</v>
      </c>
      <c r="P151" s="64">
        <f t="shared" si="15"/>
        <v>578</v>
      </c>
      <c r="Q151" s="11" t="str">
        <f>IFERROR((VLOOKUP(A151,GM_Table,8,FALSE)-SUMIFS(D:D,A:A,A151,B:B,B151,C:C,C151)),"")</f>
        <v/>
      </c>
      <c r="R151" s="11" t="str">
        <f>IFERROR(CONCATENATE(VLOOKUP(A151,GM_Table,12,FALSE)," ",(VLOOKUP(A151,GM_Table,13,FALSE))),"")</f>
        <v/>
      </c>
      <c r="S151" s="178">
        <f>(CertifiedCrop[[#This Row],[Rendement 
estimé/ha]]-CertifiedCrop[[#This Row],[Rendement/ha
de l’année précédente]])/CertifiedCrop[[#This Row],[Rendement/ha
de l’année précédente]]</f>
        <v>3.4602076124567477E-2</v>
      </c>
    </row>
    <row r="152" spans="1:19" x14ac:dyDescent="0.25">
      <c r="A152" s="172" t="s">
        <v>1179</v>
      </c>
      <c r="B152" s="172" t="s">
        <v>3341</v>
      </c>
      <c r="C152" s="172" t="s">
        <v>667</v>
      </c>
      <c r="D152" s="173">
        <v>3</v>
      </c>
      <c r="E152" s="174">
        <v>1781</v>
      </c>
      <c r="F152" s="174">
        <v>1731</v>
      </c>
      <c r="G152" s="174">
        <v>0</v>
      </c>
      <c r="H152" s="174">
        <v>0</v>
      </c>
      <c r="I152" s="174">
        <v>0</v>
      </c>
      <c r="J152" s="170" t="b">
        <f>IF(ISBLANK(CertifiedCrop[[#This Row],[1. Identifiant interne d’exploitation agricole*]]),"",IF(ISERROR(MATCH(CertifiedCrop[[#This Row],[1. Identifiant interne d’exploitation agricole*]],GroupMember[1. Identifiant interne d’exploitation agricole*],0)),FALSE,TRUE))</f>
        <v>1</v>
      </c>
      <c r="K152" s="170" t="b">
        <f t="array" ref="K152">IF(ISBLANK(CertifiedCrop[[#This Row],[2. Produit agricole certifié*]]),"",IF(ISERROR(MATCH(1,(#REF!=CertifiedCrop[[#This Row],[2. Produit agricole certifié*]])*(#REF!=CertifiedCrop[[#This Row],[3. Variété**]]),0)),FALSE,TRUE))</f>
        <v>0</v>
      </c>
      <c r="L152" s="23" t="str">
        <f t="shared" si="11"/>
        <v/>
      </c>
      <c r="M152" s="63" t="str">
        <f t="shared" si="12"/>
        <v/>
      </c>
      <c r="N152" s="176" t="str">
        <f t="shared" si="13"/>
        <v/>
      </c>
      <c r="O152" s="64">
        <f t="shared" si="14"/>
        <v>593.66666666666663</v>
      </c>
      <c r="P152" s="64">
        <f t="shared" si="15"/>
        <v>577</v>
      </c>
      <c r="Q152" s="11" t="str">
        <f>IFERROR((VLOOKUP(A152,GM_Table,8,FALSE)-SUMIFS(D:D,A:A,A152,B:B,B152,C:C,C152)),"")</f>
        <v/>
      </c>
      <c r="R152" s="11" t="str">
        <f>IFERROR(CONCATENATE(VLOOKUP(A152,GM_Table,12,FALSE)," ",(VLOOKUP(A152,GM_Table,13,FALSE))),"")</f>
        <v/>
      </c>
      <c r="S152" s="178">
        <f>(CertifiedCrop[[#This Row],[Rendement 
estimé/ha]]-CertifiedCrop[[#This Row],[Rendement/ha
de l’année précédente]])/CertifiedCrop[[#This Row],[Rendement/ha
de l’année précédente]]</f>
        <v>2.8885037550548751E-2</v>
      </c>
    </row>
    <row r="153" spans="1:19" x14ac:dyDescent="0.25">
      <c r="A153" s="172" t="s">
        <v>1182</v>
      </c>
      <c r="B153" s="172" t="s">
        <v>3341</v>
      </c>
      <c r="C153" s="172" t="s">
        <v>667</v>
      </c>
      <c r="D153" s="173">
        <v>4</v>
      </c>
      <c r="E153" s="174">
        <v>2375</v>
      </c>
      <c r="F153" s="174">
        <v>2325</v>
      </c>
      <c r="G153" s="174">
        <v>0</v>
      </c>
      <c r="H153" s="174">
        <v>0</v>
      </c>
      <c r="I153" s="174">
        <v>0</v>
      </c>
      <c r="J153" s="170" t="b">
        <f>IF(ISBLANK(CertifiedCrop[[#This Row],[1. Identifiant interne d’exploitation agricole*]]),"",IF(ISERROR(MATCH(CertifiedCrop[[#This Row],[1. Identifiant interne d’exploitation agricole*]],GroupMember[1. Identifiant interne d’exploitation agricole*],0)),FALSE,TRUE))</f>
        <v>1</v>
      </c>
      <c r="K153" s="170" t="b">
        <f t="array" ref="K153">IF(ISBLANK(CertifiedCrop[[#This Row],[2. Produit agricole certifié*]]),"",IF(ISERROR(MATCH(1,(#REF!=CertifiedCrop[[#This Row],[2. Produit agricole certifié*]])*(#REF!=CertifiedCrop[[#This Row],[3. Variété**]]),0)),FALSE,TRUE))</f>
        <v>0</v>
      </c>
      <c r="L153" s="23" t="str">
        <f t="shared" si="11"/>
        <v/>
      </c>
      <c r="M153" s="63" t="str">
        <f t="shared" si="12"/>
        <v/>
      </c>
      <c r="N153" s="176" t="str">
        <f t="shared" si="13"/>
        <v/>
      </c>
      <c r="O153" s="64">
        <f t="shared" si="14"/>
        <v>593.75</v>
      </c>
      <c r="P153" s="64">
        <f t="shared" si="15"/>
        <v>581.25</v>
      </c>
      <c r="Q153" s="11" t="str">
        <f>IFERROR((VLOOKUP(A153,GM_Table,8,FALSE)-SUMIFS(D:D,A:A,A153,B:B,B153,C:C,C153)),"")</f>
        <v/>
      </c>
      <c r="R153" s="11" t="str">
        <f>IFERROR(CONCATENATE(VLOOKUP(A153,GM_Table,12,FALSE)," ",(VLOOKUP(A153,GM_Table,13,FALSE))),"")</f>
        <v/>
      </c>
      <c r="S153" s="178">
        <f>(CertifiedCrop[[#This Row],[Rendement 
estimé/ha]]-CertifiedCrop[[#This Row],[Rendement/ha
de l’année précédente]])/CertifiedCrop[[#This Row],[Rendement/ha
de l’année précédente]]</f>
        <v>2.1505376344086023E-2</v>
      </c>
    </row>
    <row r="154" spans="1:19" x14ac:dyDescent="0.25">
      <c r="A154" s="172" t="s">
        <v>1185</v>
      </c>
      <c r="B154" s="172" t="s">
        <v>3341</v>
      </c>
      <c r="C154" s="172" t="s">
        <v>667</v>
      </c>
      <c r="D154" s="173">
        <v>2</v>
      </c>
      <c r="E154" s="174">
        <v>1179</v>
      </c>
      <c r="F154" s="174">
        <v>1129</v>
      </c>
      <c r="G154" s="174">
        <v>0</v>
      </c>
      <c r="H154" s="174">
        <v>0</v>
      </c>
      <c r="I154" s="174">
        <v>0</v>
      </c>
      <c r="J154" s="170" t="b">
        <f>IF(ISBLANK(CertifiedCrop[[#This Row],[1. Identifiant interne d’exploitation agricole*]]),"",IF(ISERROR(MATCH(CertifiedCrop[[#This Row],[1. Identifiant interne d’exploitation agricole*]],GroupMember[1. Identifiant interne d’exploitation agricole*],0)),FALSE,TRUE))</f>
        <v>1</v>
      </c>
      <c r="K154" s="170" t="b">
        <f t="array" ref="K154">IF(ISBLANK(CertifiedCrop[[#This Row],[2. Produit agricole certifié*]]),"",IF(ISERROR(MATCH(1,(#REF!=CertifiedCrop[[#This Row],[2. Produit agricole certifié*]])*(#REF!=CertifiedCrop[[#This Row],[3. Variété**]]),0)),FALSE,TRUE))</f>
        <v>0</v>
      </c>
      <c r="L154" s="23" t="str">
        <f t="shared" si="11"/>
        <v/>
      </c>
      <c r="M154" s="63" t="str">
        <f t="shared" si="12"/>
        <v/>
      </c>
      <c r="N154" s="176" t="str">
        <f t="shared" si="13"/>
        <v/>
      </c>
      <c r="O154" s="64">
        <f t="shared" si="14"/>
        <v>589.5</v>
      </c>
      <c r="P154" s="64">
        <f t="shared" si="15"/>
        <v>564.5</v>
      </c>
      <c r="Q154" s="11" t="str">
        <f>IFERROR((VLOOKUP(A154,GM_Table,8,FALSE)-SUMIFS(D:D,A:A,A154,B:B,B154,C:C,C154)),"")</f>
        <v/>
      </c>
      <c r="R154" s="11" t="str">
        <f>IFERROR(CONCATENATE(VLOOKUP(A154,GM_Table,12,FALSE)," ",(VLOOKUP(A154,GM_Table,13,FALSE))),"")</f>
        <v/>
      </c>
      <c r="S154" s="178">
        <f>(CertifiedCrop[[#This Row],[Rendement 
estimé/ha]]-CertifiedCrop[[#This Row],[Rendement/ha
de l’année précédente]])/CertifiedCrop[[#This Row],[Rendement/ha
de l’année précédente]]</f>
        <v>4.4286979627989373E-2</v>
      </c>
    </row>
    <row r="155" spans="1:19" x14ac:dyDescent="0.25">
      <c r="A155" s="172" t="s">
        <v>1188</v>
      </c>
      <c r="B155" s="172" t="s">
        <v>3341</v>
      </c>
      <c r="C155" s="172" t="s">
        <v>667</v>
      </c>
      <c r="D155" s="173">
        <v>2</v>
      </c>
      <c r="E155" s="174">
        <v>1187</v>
      </c>
      <c r="F155" s="174">
        <v>1137</v>
      </c>
      <c r="G155" s="174">
        <v>0</v>
      </c>
      <c r="H155" s="174">
        <v>0</v>
      </c>
      <c r="I155" s="174">
        <v>0</v>
      </c>
      <c r="J155" s="170" t="b">
        <f>IF(ISBLANK(CertifiedCrop[[#This Row],[1. Identifiant interne d’exploitation agricole*]]),"",IF(ISERROR(MATCH(CertifiedCrop[[#This Row],[1. Identifiant interne d’exploitation agricole*]],GroupMember[1. Identifiant interne d’exploitation agricole*],0)),FALSE,TRUE))</f>
        <v>1</v>
      </c>
      <c r="K155" s="170" t="b">
        <f t="array" ref="K155">IF(ISBLANK(CertifiedCrop[[#This Row],[2. Produit agricole certifié*]]),"",IF(ISERROR(MATCH(1,(#REF!=CertifiedCrop[[#This Row],[2. Produit agricole certifié*]])*(#REF!=CertifiedCrop[[#This Row],[3. Variété**]]),0)),FALSE,TRUE))</f>
        <v>0</v>
      </c>
      <c r="L155" s="23" t="str">
        <f t="shared" si="11"/>
        <v/>
      </c>
      <c r="M155" s="63" t="str">
        <f t="shared" si="12"/>
        <v/>
      </c>
      <c r="N155" s="176" t="str">
        <f t="shared" si="13"/>
        <v/>
      </c>
      <c r="O155" s="64">
        <f t="shared" si="14"/>
        <v>593.5</v>
      </c>
      <c r="P155" s="64">
        <f t="shared" si="15"/>
        <v>568.5</v>
      </c>
      <c r="Q155" s="11" t="str">
        <f>IFERROR((VLOOKUP(A155,GM_Table,8,FALSE)-SUMIFS(D:D,A:A,A155,B:B,B155,C:C,C155)),"")</f>
        <v/>
      </c>
      <c r="R155" s="11" t="str">
        <f>IFERROR(CONCATENATE(VLOOKUP(A155,GM_Table,12,FALSE)," ",(VLOOKUP(A155,GM_Table,13,FALSE))),"")</f>
        <v/>
      </c>
      <c r="S155" s="178">
        <f>(CertifiedCrop[[#This Row],[Rendement 
estimé/ha]]-CertifiedCrop[[#This Row],[Rendement/ha
de l’année précédente]])/CertifiedCrop[[#This Row],[Rendement/ha
de l’année précédente]]</f>
        <v>4.3975373790677223E-2</v>
      </c>
    </row>
    <row r="156" spans="1:19" x14ac:dyDescent="0.25">
      <c r="A156" s="172" t="s">
        <v>1191</v>
      </c>
      <c r="B156" s="172" t="s">
        <v>3341</v>
      </c>
      <c r="C156" s="172" t="s">
        <v>667</v>
      </c>
      <c r="D156" s="173">
        <v>2</v>
      </c>
      <c r="E156" s="174">
        <v>1196</v>
      </c>
      <c r="F156" s="174">
        <v>1146</v>
      </c>
      <c r="G156" s="174">
        <v>0</v>
      </c>
      <c r="H156" s="174">
        <v>0</v>
      </c>
      <c r="I156" s="174">
        <v>0</v>
      </c>
      <c r="J156" s="170" t="b">
        <f>IF(ISBLANK(CertifiedCrop[[#This Row],[1. Identifiant interne d’exploitation agricole*]]),"",IF(ISERROR(MATCH(CertifiedCrop[[#This Row],[1. Identifiant interne d’exploitation agricole*]],GroupMember[1. Identifiant interne d’exploitation agricole*],0)),FALSE,TRUE))</f>
        <v>1</v>
      </c>
      <c r="K156" s="170" t="b">
        <f t="array" ref="K156">IF(ISBLANK(CertifiedCrop[[#This Row],[2. Produit agricole certifié*]]),"",IF(ISERROR(MATCH(1,(#REF!=CertifiedCrop[[#This Row],[2. Produit agricole certifié*]])*(#REF!=CertifiedCrop[[#This Row],[3. Variété**]]),0)),FALSE,TRUE))</f>
        <v>0</v>
      </c>
      <c r="L156" s="23" t="str">
        <f t="shared" si="11"/>
        <v/>
      </c>
      <c r="M156" s="63" t="str">
        <f t="shared" si="12"/>
        <v/>
      </c>
      <c r="N156" s="176" t="str">
        <f t="shared" si="13"/>
        <v/>
      </c>
      <c r="O156" s="64">
        <f t="shared" si="14"/>
        <v>598</v>
      </c>
      <c r="P156" s="64">
        <f t="shared" si="15"/>
        <v>573</v>
      </c>
      <c r="Q156" s="11" t="str">
        <f>IFERROR((VLOOKUP(A156,GM_Table,8,FALSE)-SUMIFS(D:D,A:A,A156,B:B,B156,C:C,C156)),"")</f>
        <v/>
      </c>
      <c r="R156" s="11" t="str">
        <f>IFERROR(CONCATENATE(VLOOKUP(A156,GM_Table,12,FALSE)," ",(VLOOKUP(A156,GM_Table,13,FALSE))),"")</f>
        <v/>
      </c>
      <c r="S156" s="178">
        <f>(CertifiedCrop[[#This Row],[Rendement 
estimé/ha]]-CertifiedCrop[[#This Row],[Rendement/ha
de l’année précédente]])/CertifiedCrop[[#This Row],[Rendement/ha
de l’année précédente]]</f>
        <v>4.3630017452006981E-2</v>
      </c>
    </row>
    <row r="157" spans="1:19" x14ac:dyDescent="0.25">
      <c r="A157" s="172" t="s">
        <v>1193</v>
      </c>
      <c r="B157" s="172" t="s">
        <v>3341</v>
      </c>
      <c r="C157" s="172" t="s">
        <v>667</v>
      </c>
      <c r="D157" s="173">
        <v>5</v>
      </c>
      <c r="E157" s="174">
        <v>2969</v>
      </c>
      <c r="F157" s="174">
        <v>2919</v>
      </c>
      <c r="G157" s="174">
        <v>0</v>
      </c>
      <c r="H157" s="174">
        <v>0</v>
      </c>
      <c r="I157" s="174">
        <v>0</v>
      </c>
      <c r="J157" s="170" t="b">
        <f>IF(ISBLANK(CertifiedCrop[[#This Row],[1. Identifiant interne d’exploitation agricole*]]),"",IF(ISERROR(MATCH(CertifiedCrop[[#This Row],[1. Identifiant interne d’exploitation agricole*]],GroupMember[1. Identifiant interne d’exploitation agricole*],0)),FALSE,TRUE))</f>
        <v>1</v>
      </c>
      <c r="K157" s="170" t="b">
        <f t="array" ref="K157">IF(ISBLANK(CertifiedCrop[[#This Row],[2. Produit agricole certifié*]]),"",IF(ISERROR(MATCH(1,(#REF!=CertifiedCrop[[#This Row],[2. Produit agricole certifié*]])*(#REF!=CertifiedCrop[[#This Row],[3. Variété**]]),0)),FALSE,TRUE))</f>
        <v>0</v>
      </c>
      <c r="L157" s="23" t="str">
        <f t="shared" si="11"/>
        <v/>
      </c>
      <c r="M157" s="63" t="str">
        <f t="shared" si="12"/>
        <v/>
      </c>
      <c r="N157" s="176" t="str">
        <f t="shared" si="13"/>
        <v/>
      </c>
      <c r="O157" s="64">
        <f t="shared" si="14"/>
        <v>593.79999999999995</v>
      </c>
      <c r="P157" s="64">
        <f t="shared" si="15"/>
        <v>583.79999999999995</v>
      </c>
      <c r="Q157" s="11" t="str">
        <f>IFERROR((VLOOKUP(A157,GM_Table,8,FALSE)-SUMIFS(D:D,A:A,A157,B:B,B157,C:C,C157)),"")</f>
        <v/>
      </c>
      <c r="R157" s="11" t="str">
        <f>IFERROR(CONCATENATE(VLOOKUP(A157,GM_Table,12,FALSE)," ",(VLOOKUP(A157,GM_Table,13,FALSE))),"")</f>
        <v/>
      </c>
      <c r="S157" s="178">
        <f>(CertifiedCrop[[#This Row],[Rendement 
estimé/ha]]-CertifiedCrop[[#This Row],[Rendement/ha
de l’année précédente]])/CertifiedCrop[[#This Row],[Rendement/ha
de l’année précédente]]</f>
        <v>1.7129153819801304E-2</v>
      </c>
    </row>
    <row r="158" spans="1:19" x14ac:dyDescent="0.25">
      <c r="A158" s="172" t="s">
        <v>1195</v>
      </c>
      <c r="B158" s="172" t="s">
        <v>3341</v>
      </c>
      <c r="C158" s="172" t="s">
        <v>667</v>
      </c>
      <c r="D158" s="173">
        <v>1.5</v>
      </c>
      <c r="E158" s="174">
        <v>897</v>
      </c>
      <c r="F158" s="174">
        <v>847</v>
      </c>
      <c r="G158" s="174">
        <v>0</v>
      </c>
      <c r="H158" s="174">
        <v>0</v>
      </c>
      <c r="I158" s="174">
        <v>0</v>
      </c>
      <c r="J158" s="170" t="b">
        <f>IF(ISBLANK(CertifiedCrop[[#This Row],[1. Identifiant interne d’exploitation agricole*]]),"",IF(ISERROR(MATCH(CertifiedCrop[[#This Row],[1. Identifiant interne d’exploitation agricole*]],GroupMember[1. Identifiant interne d’exploitation agricole*],0)),FALSE,TRUE))</f>
        <v>1</v>
      </c>
      <c r="K158" s="170" t="b">
        <f t="array" ref="K158">IF(ISBLANK(CertifiedCrop[[#This Row],[2. Produit agricole certifié*]]),"",IF(ISERROR(MATCH(1,(#REF!=CertifiedCrop[[#This Row],[2. Produit agricole certifié*]])*(#REF!=CertifiedCrop[[#This Row],[3. Variété**]]),0)),FALSE,TRUE))</f>
        <v>0</v>
      </c>
      <c r="L158" s="23" t="str">
        <f t="shared" si="11"/>
        <v/>
      </c>
      <c r="M158" s="63" t="str">
        <f t="shared" si="12"/>
        <v/>
      </c>
      <c r="N158" s="176" t="str">
        <f t="shared" si="13"/>
        <v/>
      </c>
      <c r="O158" s="64">
        <f t="shared" si="14"/>
        <v>598</v>
      </c>
      <c r="P158" s="64">
        <f t="shared" si="15"/>
        <v>564.66666666666663</v>
      </c>
      <c r="Q158" s="11" t="str">
        <f>IFERROR((VLOOKUP(A158,GM_Table,8,FALSE)-SUMIFS(D:D,A:A,A158,B:B,B158,C:C,C158)),"")</f>
        <v/>
      </c>
      <c r="R158" s="11" t="str">
        <f>IFERROR(CONCATENATE(VLOOKUP(A158,GM_Table,12,FALSE)," ",(VLOOKUP(A158,GM_Table,13,FALSE))),"")</f>
        <v/>
      </c>
      <c r="S158" s="178">
        <f>(CertifiedCrop[[#This Row],[Rendement 
estimé/ha]]-CertifiedCrop[[#This Row],[Rendement/ha
de l’année précédente]])/CertifiedCrop[[#This Row],[Rendement/ha
de l’année précédente]]</f>
        <v>5.9031877213695468E-2</v>
      </c>
    </row>
    <row r="159" spans="1:19" x14ac:dyDescent="0.25">
      <c r="A159" s="172" t="s">
        <v>1199</v>
      </c>
      <c r="B159" s="172" t="s">
        <v>3341</v>
      </c>
      <c r="C159" s="172" t="s">
        <v>667</v>
      </c>
      <c r="D159" s="173">
        <v>3</v>
      </c>
      <c r="E159" s="174">
        <v>1768</v>
      </c>
      <c r="F159" s="174">
        <v>1718</v>
      </c>
      <c r="G159" s="174">
        <v>0</v>
      </c>
      <c r="H159" s="174">
        <v>0</v>
      </c>
      <c r="I159" s="174">
        <v>0</v>
      </c>
      <c r="J159" s="170" t="b">
        <f>IF(ISBLANK(CertifiedCrop[[#This Row],[1. Identifiant interne d’exploitation agricole*]]),"",IF(ISERROR(MATCH(CertifiedCrop[[#This Row],[1. Identifiant interne d’exploitation agricole*]],GroupMember[1. Identifiant interne d’exploitation agricole*],0)),FALSE,TRUE))</f>
        <v>1</v>
      </c>
      <c r="K159" s="170" t="b">
        <f t="array" ref="K159">IF(ISBLANK(CertifiedCrop[[#This Row],[2. Produit agricole certifié*]]),"",IF(ISERROR(MATCH(1,(#REF!=CertifiedCrop[[#This Row],[2. Produit agricole certifié*]])*(#REF!=CertifiedCrop[[#This Row],[3. Variété**]]),0)),FALSE,TRUE))</f>
        <v>0</v>
      </c>
      <c r="L159" s="23" t="str">
        <f t="shared" si="11"/>
        <v/>
      </c>
      <c r="M159" s="63" t="str">
        <f t="shared" si="12"/>
        <v/>
      </c>
      <c r="N159" s="176" t="str">
        <f t="shared" si="13"/>
        <v/>
      </c>
      <c r="O159" s="64">
        <f t="shared" si="14"/>
        <v>589.33333333333337</v>
      </c>
      <c r="P159" s="64">
        <f t="shared" si="15"/>
        <v>572.66666666666663</v>
      </c>
      <c r="Q159" s="11" t="str">
        <f>IFERROR((VLOOKUP(A159,GM_Table,8,FALSE)-SUMIFS(D:D,A:A,A159,B:B,B159,C:C,C159)),"")</f>
        <v/>
      </c>
      <c r="R159" s="11" t="str">
        <f>IFERROR(CONCATENATE(VLOOKUP(A159,GM_Table,12,FALSE)," ",(VLOOKUP(A159,GM_Table,13,FALSE))),"")</f>
        <v/>
      </c>
      <c r="S159" s="178">
        <f>(CertifiedCrop[[#This Row],[Rendement 
estimé/ha]]-CertifiedCrop[[#This Row],[Rendement/ha
de l’année précédente]])/CertifiedCrop[[#This Row],[Rendement/ha
de l’année précédente]]</f>
        <v>2.9103608847497225E-2</v>
      </c>
    </row>
    <row r="160" spans="1:19" x14ac:dyDescent="0.25">
      <c r="A160" s="172" t="s">
        <v>1201</v>
      </c>
      <c r="B160" s="172" t="s">
        <v>3341</v>
      </c>
      <c r="C160" s="172" t="s">
        <v>667</v>
      </c>
      <c r="D160" s="173">
        <v>2</v>
      </c>
      <c r="E160" s="174">
        <v>1196</v>
      </c>
      <c r="F160" s="174">
        <v>1146</v>
      </c>
      <c r="G160" s="174">
        <v>0</v>
      </c>
      <c r="H160" s="174">
        <v>0</v>
      </c>
      <c r="I160" s="174">
        <v>0</v>
      </c>
      <c r="J160" s="170" t="b">
        <f>IF(ISBLANK(CertifiedCrop[[#This Row],[1. Identifiant interne d’exploitation agricole*]]),"",IF(ISERROR(MATCH(CertifiedCrop[[#This Row],[1. Identifiant interne d’exploitation agricole*]],GroupMember[1. Identifiant interne d’exploitation agricole*],0)),FALSE,TRUE))</f>
        <v>1</v>
      </c>
      <c r="K160" s="170" t="b">
        <f t="array" ref="K160">IF(ISBLANK(CertifiedCrop[[#This Row],[2. Produit agricole certifié*]]),"",IF(ISERROR(MATCH(1,(#REF!=CertifiedCrop[[#This Row],[2. Produit agricole certifié*]])*(#REF!=CertifiedCrop[[#This Row],[3. Variété**]]),0)),FALSE,TRUE))</f>
        <v>0</v>
      </c>
      <c r="L160" s="23" t="str">
        <f t="shared" si="11"/>
        <v/>
      </c>
      <c r="M160" s="63" t="str">
        <f t="shared" si="12"/>
        <v/>
      </c>
      <c r="N160" s="176" t="str">
        <f t="shared" si="13"/>
        <v/>
      </c>
      <c r="O160" s="64">
        <f t="shared" si="14"/>
        <v>598</v>
      </c>
      <c r="P160" s="64">
        <f t="shared" si="15"/>
        <v>573</v>
      </c>
      <c r="Q160" s="11" t="str">
        <f>IFERROR((VLOOKUP(A160,GM_Table,8,FALSE)-SUMIFS(D:D,A:A,A160,B:B,B160,C:C,C160)),"")</f>
        <v/>
      </c>
      <c r="R160" s="11" t="str">
        <f>IFERROR(CONCATENATE(VLOOKUP(A160,GM_Table,12,FALSE)," ",(VLOOKUP(A160,GM_Table,13,FALSE))),"")</f>
        <v/>
      </c>
      <c r="S160" s="178">
        <f>(CertifiedCrop[[#This Row],[Rendement 
estimé/ha]]-CertifiedCrop[[#This Row],[Rendement/ha
de l’année précédente]])/CertifiedCrop[[#This Row],[Rendement/ha
de l’année précédente]]</f>
        <v>4.3630017452006981E-2</v>
      </c>
    </row>
    <row r="161" spans="1:19" x14ac:dyDescent="0.25">
      <c r="A161" s="172" t="s">
        <v>1202</v>
      </c>
      <c r="B161" s="172" t="s">
        <v>3341</v>
      </c>
      <c r="C161" s="172" t="s">
        <v>667</v>
      </c>
      <c r="D161" s="173">
        <v>2.5</v>
      </c>
      <c r="E161" s="174">
        <v>1484</v>
      </c>
      <c r="F161" s="174">
        <v>1434</v>
      </c>
      <c r="G161" s="174">
        <v>0</v>
      </c>
      <c r="H161" s="174">
        <v>0</v>
      </c>
      <c r="I161" s="174">
        <v>0</v>
      </c>
      <c r="J161" s="170" t="b">
        <f>IF(ISBLANK(CertifiedCrop[[#This Row],[1. Identifiant interne d’exploitation agricole*]]),"",IF(ISERROR(MATCH(CertifiedCrop[[#This Row],[1. Identifiant interne d’exploitation agricole*]],GroupMember[1. Identifiant interne d’exploitation agricole*],0)),FALSE,TRUE))</f>
        <v>1</v>
      </c>
      <c r="K161" s="170" t="b">
        <f t="array" ref="K161">IF(ISBLANK(CertifiedCrop[[#This Row],[2. Produit agricole certifié*]]),"",IF(ISERROR(MATCH(1,(#REF!=CertifiedCrop[[#This Row],[2. Produit agricole certifié*]])*(#REF!=CertifiedCrop[[#This Row],[3. Variété**]]),0)),FALSE,TRUE))</f>
        <v>0</v>
      </c>
      <c r="L161" s="23" t="str">
        <f t="shared" si="11"/>
        <v/>
      </c>
      <c r="M161" s="63" t="str">
        <f t="shared" si="12"/>
        <v/>
      </c>
      <c r="N161" s="176" t="str">
        <f t="shared" si="13"/>
        <v/>
      </c>
      <c r="O161" s="64">
        <f t="shared" si="14"/>
        <v>593.6</v>
      </c>
      <c r="P161" s="64">
        <f t="shared" si="15"/>
        <v>573.6</v>
      </c>
      <c r="Q161" s="11" t="str">
        <f>IFERROR((VLOOKUP(A161,GM_Table,8,FALSE)-SUMIFS(D:D,A:A,A161,B:B,B161,C:C,C161)),"")</f>
        <v/>
      </c>
      <c r="R161" s="11" t="str">
        <f>IFERROR(CONCATENATE(VLOOKUP(A161,GM_Table,12,FALSE)," ",(VLOOKUP(A161,GM_Table,13,FALSE))),"")</f>
        <v/>
      </c>
      <c r="S161" s="178">
        <f>(CertifiedCrop[[#This Row],[Rendement 
estimé/ha]]-CertifiedCrop[[#This Row],[Rendement/ha
de l’année précédente]])/CertifiedCrop[[#This Row],[Rendement/ha
de l’année précédente]]</f>
        <v>3.4867503486750349E-2</v>
      </c>
    </row>
    <row r="162" spans="1:19" x14ac:dyDescent="0.25">
      <c r="A162" s="172" t="s">
        <v>1205</v>
      </c>
      <c r="B162" s="172" t="s">
        <v>3341</v>
      </c>
      <c r="C162" s="172" t="s">
        <v>667</v>
      </c>
      <c r="D162" s="173">
        <v>3</v>
      </c>
      <c r="E162" s="174">
        <v>1755</v>
      </c>
      <c r="F162" s="174">
        <v>1705</v>
      </c>
      <c r="G162" s="174">
        <v>0</v>
      </c>
      <c r="H162" s="174">
        <v>0</v>
      </c>
      <c r="I162" s="174">
        <v>0</v>
      </c>
      <c r="J162" s="170" t="b">
        <f>IF(ISBLANK(CertifiedCrop[[#This Row],[1. Identifiant interne d’exploitation agricole*]]),"",IF(ISERROR(MATCH(CertifiedCrop[[#This Row],[1. Identifiant interne d’exploitation agricole*]],GroupMember[1. Identifiant interne d’exploitation agricole*],0)),FALSE,TRUE))</f>
        <v>1</v>
      </c>
      <c r="K162" s="170" t="b">
        <f t="array" ref="K162">IF(ISBLANK(CertifiedCrop[[#This Row],[2. Produit agricole certifié*]]),"",IF(ISERROR(MATCH(1,(#REF!=CertifiedCrop[[#This Row],[2. Produit agricole certifié*]])*(#REF!=CertifiedCrop[[#This Row],[3. Variété**]]),0)),FALSE,TRUE))</f>
        <v>0</v>
      </c>
      <c r="L162" s="23" t="str">
        <f t="shared" si="11"/>
        <v/>
      </c>
      <c r="M162" s="63" t="str">
        <f t="shared" si="12"/>
        <v/>
      </c>
      <c r="N162" s="176" t="str">
        <f t="shared" si="13"/>
        <v/>
      </c>
      <c r="O162" s="64">
        <f t="shared" si="14"/>
        <v>585</v>
      </c>
      <c r="P162" s="64">
        <f t="shared" si="15"/>
        <v>568.33333333333337</v>
      </c>
      <c r="Q162" s="11" t="str">
        <f>IFERROR((VLOOKUP(A162,GM_Table,8,FALSE)-SUMIFS(D:D,A:A,A162,B:B,B162,C:C,C162)),"")</f>
        <v/>
      </c>
      <c r="R162" s="11" t="str">
        <f>IFERROR(CONCATENATE(VLOOKUP(A162,GM_Table,12,FALSE)," ",(VLOOKUP(A162,GM_Table,13,FALSE))),"")</f>
        <v/>
      </c>
      <c r="S162" s="178">
        <f>(CertifiedCrop[[#This Row],[Rendement 
estimé/ha]]-CertifiedCrop[[#This Row],[Rendement/ha
de l’année précédente]])/CertifiedCrop[[#This Row],[Rendement/ha
de l’année précédente]]</f>
        <v>2.9325513196480871E-2</v>
      </c>
    </row>
    <row r="163" spans="1:19" x14ac:dyDescent="0.25">
      <c r="A163" s="172" t="s">
        <v>1208</v>
      </c>
      <c r="B163" s="172" t="s">
        <v>3341</v>
      </c>
      <c r="C163" s="172" t="s">
        <v>667</v>
      </c>
      <c r="D163" s="173">
        <v>3</v>
      </c>
      <c r="E163" s="174">
        <v>1716</v>
      </c>
      <c r="F163" s="174">
        <v>1666</v>
      </c>
      <c r="G163" s="174">
        <v>0</v>
      </c>
      <c r="H163" s="174">
        <v>0</v>
      </c>
      <c r="I163" s="174">
        <v>0</v>
      </c>
      <c r="J163" s="170" t="b">
        <f>IF(ISBLANK(CertifiedCrop[[#This Row],[1. Identifiant interne d’exploitation agricole*]]),"",IF(ISERROR(MATCH(CertifiedCrop[[#This Row],[1. Identifiant interne d’exploitation agricole*]],GroupMember[1. Identifiant interne d’exploitation agricole*],0)),FALSE,TRUE))</f>
        <v>1</v>
      </c>
      <c r="K163" s="170" t="b">
        <f t="array" ref="K163">IF(ISBLANK(CertifiedCrop[[#This Row],[2. Produit agricole certifié*]]),"",IF(ISERROR(MATCH(1,(#REF!=CertifiedCrop[[#This Row],[2. Produit agricole certifié*]])*(#REF!=CertifiedCrop[[#This Row],[3. Variété**]]),0)),FALSE,TRUE))</f>
        <v>0</v>
      </c>
      <c r="L163" s="23" t="str">
        <f t="shared" si="11"/>
        <v/>
      </c>
      <c r="M163" s="63" t="str">
        <f t="shared" si="12"/>
        <v/>
      </c>
      <c r="N163" s="176" t="str">
        <f t="shared" si="13"/>
        <v/>
      </c>
      <c r="O163" s="64">
        <f t="shared" si="14"/>
        <v>572</v>
      </c>
      <c r="P163" s="64">
        <f t="shared" si="15"/>
        <v>555.33333333333337</v>
      </c>
      <c r="Q163" s="11" t="str">
        <f>IFERROR((VLOOKUP(A163,GM_Table,8,FALSE)-SUMIFS(D:D,A:A,A163,B:B,B163,C:C,C163)),"")</f>
        <v/>
      </c>
      <c r="R163" s="11" t="str">
        <f>IFERROR(CONCATENATE(VLOOKUP(A163,GM_Table,12,FALSE)," ",(VLOOKUP(A163,GM_Table,13,FALSE))),"")</f>
        <v/>
      </c>
      <c r="S163" s="178">
        <f>(CertifiedCrop[[#This Row],[Rendement 
estimé/ha]]-CertifiedCrop[[#This Row],[Rendement/ha
de l’année précédente]])/CertifiedCrop[[#This Row],[Rendement/ha
de l’année précédente]]</f>
        <v>3.0012004801920698E-2</v>
      </c>
    </row>
    <row r="164" spans="1:19" x14ac:dyDescent="0.25">
      <c r="A164" s="172" t="s">
        <v>1210</v>
      </c>
      <c r="B164" s="172" t="s">
        <v>3341</v>
      </c>
      <c r="C164" s="172" t="s">
        <v>667</v>
      </c>
      <c r="D164" s="173">
        <v>1</v>
      </c>
      <c r="E164" s="174">
        <v>576</v>
      </c>
      <c r="F164" s="174">
        <v>526</v>
      </c>
      <c r="G164" s="174">
        <v>0</v>
      </c>
      <c r="H164" s="174">
        <v>0</v>
      </c>
      <c r="I164" s="174">
        <v>0</v>
      </c>
      <c r="J164" s="170" t="b">
        <f>IF(ISBLANK(CertifiedCrop[[#This Row],[1. Identifiant interne d’exploitation agricole*]]),"",IF(ISERROR(MATCH(CertifiedCrop[[#This Row],[1. Identifiant interne d’exploitation agricole*]],GroupMember[1. Identifiant interne d’exploitation agricole*],0)),FALSE,TRUE))</f>
        <v>1</v>
      </c>
      <c r="K164" s="170" t="b">
        <f t="array" ref="K164">IF(ISBLANK(CertifiedCrop[[#This Row],[2. Produit agricole certifié*]]),"",IF(ISERROR(MATCH(1,(#REF!=CertifiedCrop[[#This Row],[2. Produit agricole certifié*]])*(#REF!=CertifiedCrop[[#This Row],[3. Variété**]]),0)),FALSE,TRUE))</f>
        <v>0</v>
      </c>
      <c r="L164" s="23" t="str">
        <f t="shared" si="11"/>
        <v/>
      </c>
      <c r="M164" s="63" t="str">
        <f t="shared" si="12"/>
        <v/>
      </c>
      <c r="N164" s="176" t="str">
        <f t="shared" si="13"/>
        <v/>
      </c>
      <c r="O164" s="64">
        <f t="shared" si="14"/>
        <v>576</v>
      </c>
      <c r="P164" s="64">
        <f t="shared" si="15"/>
        <v>526</v>
      </c>
      <c r="Q164" s="11" t="str">
        <f>IFERROR((VLOOKUP(A164,GM_Table,8,FALSE)-SUMIFS(D:D,A:A,A164,B:B,B164,C:C,C164)),"")</f>
        <v/>
      </c>
      <c r="R164" s="11" t="str">
        <f>IFERROR(CONCATENATE(VLOOKUP(A164,GM_Table,12,FALSE)," ",(VLOOKUP(A164,GM_Table,13,FALSE))),"")</f>
        <v/>
      </c>
      <c r="S164" s="178">
        <f>(CertifiedCrop[[#This Row],[Rendement 
estimé/ha]]-CertifiedCrop[[#This Row],[Rendement/ha
de l’année précédente]])/CertifiedCrop[[#This Row],[Rendement/ha
de l’année précédente]]</f>
        <v>9.5057034220532313E-2</v>
      </c>
    </row>
    <row r="165" spans="1:19" x14ac:dyDescent="0.25">
      <c r="A165" s="172" t="s">
        <v>1212</v>
      </c>
      <c r="B165" s="172" t="s">
        <v>3341</v>
      </c>
      <c r="C165" s="172" t="s">
        <v>667</v>
      </c>
      <c r="D165" s="173">
        <v>3</v>
      </c>
      <c r="E165" s="174">
        <v>1700</v>
      </c>
      <c r="F165" s="174">
        <v>1650</v>
      </c>
      <c r="G165" s="174">
        <v>0</v>
      </c>
      <c r="H165" s="174">
        <v>0</v>
      </c>
      <c r="I165" s="174">
        <v>0</v>
      </c>
      <c r="J165" s="170" t="b">
        <f>IF(ISBLANK(CertifiedCrop[[#This Row],[1. Identifiant interne d’exploitation agricole*]]),"",IF(ISERROR(MATCH(CertifiedCrop[[#This Row],[1. Identifiant interne d’exploitation agricole*]],GroupMember[1. Identifiant interne d’exploitation agricole*],0)),FALSE,TRUE))</f>
        <v>1</v>
      </c>
      <c r="K165" s="170" t="b">
        <f t="array" ref="K165">IF(ISBLANK(CertifiedCrop[[#This Row],[2. Produit agricole certifié*]]),"",IF(ISERROR(MATCH(1,(#REF!=CertifiedCrop[[#This Row],[2. Produit agricole certifié*]])*(#REF!=CertifiedCrop[[#This Row],[3. Variété**]]),0)),FALSE,TRUE))</f>
        <v>0</v>
      </c>
      <c r="L165" s="23" t="str">
        <f t="shared" si="11"/>
        <v/>
      </c>
      <c r="M165" s="63" t="str">
        <f t="shared" si="12"/>
        <v/>
      </c>
      <c r="N165" s="176" t="str">
        <f t="shared" si="13"/>
        <v/>
      </c>
      <c r="O165" s="64">
        <f t="shared" si="14"/>
        <v>566.66666666666663</v>
      </c>
      <c r="P165" s="64">
        <f t="shared" si="15"/>
        <v>550</v>
      </c>
      <c r="Q165" s="11" t="str">
        <f>IFERROR((VLOOKUP(A165,GM_Table,8,FALSE)-SUMIFS(D:D,A:A,A165,B:B,B165,C:C,C165)),"")</f>
        <v/>
      </c>
      <c r="R165" s="11" t="str">
        <f>IFERROR(CONCATENATE(VLOOKUP(A165,GM_Table,12,FALSE)," ",(VLOOKUP(A165,GM_Table,13,FALSE))),"")</f>
        <v/>
      </c>
      <c r="S165" s="178">
        <f>(CertifiedCrop[[#This Row],[Rendement 
estimé/ha]]-CertifiedCrop[[#This Row],[Rendement/ha
de l’année précédente]])/CertifiedCrop[[#This Row],[Rendement/ha
de l’année précédente]]</f>
        <v>3.0303030303030234E-2</v>
      </c>
    </row>
    <row r="166" spans="1:19" x14ac:dyDescent="0.25">
      <c r="A166" s="172" t="s">
        <v>1215</v>
      </c>
      <c r="B166" s="172" t="s">
        <v>3341</v>
      </c>
      <c r="C166" s="172" t="s">
        <v>667</v>
      </c>
      <c r="D166" s="173">
        <v>2</v>
      </c>
      <c r="E166" s="174">
        <v>1127</v>
      </c>
      <c r="F166" s="174">
        <v>1077</v>
      </c>
      <c r="G166" s="174">
        <v>0</v>
      </c>
      <c r="H166" s="174">
        <v>0</v>
      </c>
      <c r="I166" s="174">
        <v>0</v>
      </c>
      <c r="J166" s="170" t="b">
        <f>IF(ISBLANK(CertifiedCrop[[#This Row],[1. Identifiant interne d’exploitation agricole*]]),"",IF(ISERROR(MATCH(CertifiedCrop[[#This Row],[1. Identifiant interne d’exploitation agricole*]],GroupMember[1. Identifiant interne d’exploitation agricole*],0)),FALSE,TRUE))</f>
        <v>1</v>
      </c>
      <c r="K166" s="170" t="b">
        <f t="array" ref="K166">IF(ISBLANK(CertifiedCrop[[#This Row],[2. Produit agricole certifié*]]),"",IF(ISERROR(MATCH(1,(#REF!=CertifiedCrop[[#This Row],[2. Produit agricole certifié*]])*(#REF!=CertifiedCrop[[#This Row],[3. Variété**]]),0)),FALSE,TRUE))</f>
        <v>0</v>
      </c>
      <c r="L166" s="23" t="str">
        <f t="shared" si="11"/>
        <v/>
      </c>
      <c r="M166" s="63" t="str">
        <f t="shared" si="12"/>
        <v/>
      </c>
      <c r="N166" s="176" t="str">
        <f t="shared" si="13"/>
        <v/>
      </c>
      <c r="O166" s="64">
        <f t="shared" si="14"/>
        <v>563.5</v>
      </c>
      <c r="P166" s="64">
        <f t="shared" si="15"/>
        <v>538.5</v>
      </c>
      <c r="Q166" s="11" t="str">
        <f>IFERROR((VLOOKUP(A166,GM_Table,8,FALSE)-SUMIFS(D:D,A:A,A166,B:B,B166,C:C,C166)),"")</f>
        <v/>
      </c>
      <c r="R166" s="11" t="str">
        <f>IFERROR(CONCATENATE(VLOOKUP(A166,GM_Table,12,FALSE)," ",(VLOOKUP(A166,GM_Table,13,FALSE))),"")</f>
        <v/>
      </c>
      <c r="S166" s="178">
        <f>(CertifiedCrop[[#This Row],[Rendement 
estimé/ha]]-CertifiedCrop[[#This Row],[Rendement/ha
de l’année précédente]])/CertifiedCrop[[#This Row],[Rendement/ha
de l’année précédente]]</f>
        <v>4.6425255338904362E-2</v>
      </c>
    </row>
    <row r="167" spans="1:19" x14ac:dyDescent="0.25">
      <c r="A167" s="172" t="s">
        <v>1217</v>
      </c>
      <c r="B167" s="172" t="s">
        <v>3341</v>
      </c>
      <c r="C167" s="172" t="s">
        <v>667</v>
      </c>
      <c r="D167" s="173">
        <v>2</v>
      </c>
      <c r="E167" s="174">
        <v>1144</v>
      </c>
      <c r="F167" s="174">
        <v>1094</v>
      </c>
      <c r="G167" s="174">
        <v>0</v>
      </c>
      <c r="H167" s="174">
        <v>0</v>
      </c>
      <c r="I167" s="174">
        <v>0</v>
      </c>
      <c r="J167" s="170" t="b">
        <f>IF(ISBLANK(CertifiedCrop[[#This Row],[1. Identifiant interne d’exploitation agricole*]]),"",IF(ISERROR(MATCH(CertifiedCrop[[#This Row],[1. Identifiant interne d’exploitation agricole*]],GroupMember[1. Identifiant interne d’exploitation agricole*],0)),FALSE,TRUE))</f>
        <v>1</v>
      </c>
      <c r="K167" s="170" t="b">
        <f t="array" ref="K167">IF(ISBLANK(CertifiedCrop[[#This Row],[2. Produit agricole certifié*]]),"",IF(ISERROR(MATCH(1,(#REF!=CertifiedCrop[[#This Row],[2. Produit agricole certifié*]])*(#REF!=CertifiedCrop[[#This Row],[3. Variété**]]),0)),FALSE,TRUE))</f>
        <v>0</v>
      </c>
      <c r="L167" s="23" t="str">
        <f t="shared" si="11"/>
        <v/>
      </c>
      <c r="M167" s="63" t="str">
        <f t="shared" si="12"/>
        <v/>
      </c>
      <c r="N167" s="176" t="str">
        <f t="shared" si="13"/>
        <v/>
      </c>
      <c r="O167" s="64">
        <f t="shared" si="14"/>
        <v>572</v>
      </c>
      <c r="P167" s="64">
        <f t="shared" si="15"/>
        <v>547</v>
      </c>
      <c r="Q167" s="11" t="str">
        <f>IFERROR((VLOOKUP(A167,GM_Table,8,FALSE)-SUMIFS(D:D,A:A,A167,B:B,B167,C:C,C167)),"")</f>
        <v/>
      </c>
      <c r="R167" s="11" t="str">
        <f>IFERROR(CONCATENATE(VLOOKUP(A167,GM_Table,12,FALSE)," ",(VLOOKUP(A167,GM_Table,13,FALSE))),"")</f>
        <v/>
      </c>
      <c r="S167" s="178">
        <f>(CertifiedCrop[[#This Row],[Rendement 
estimé/ha]]-CertifiedCrop[[#This Row],[Rendement/ha
de l’année précédente]])/CertifiedCrop[[#This Row],[Rendement/ha
de l’année précédente]]</f>
        <v>4.5703839122486288E-2</v>
      </c>
    </row>
    <row r="168" spans="1:19" x14ac:dyDescent="0.25">
      <c r="A168" s="172" t="s">
        <v>1219</v>
      </c>
      <c r="B168" s="172" t="s">
        <v>3341</v>
      </c>
      <c r="C168" s="172" t="s">
        <v>667</v>
      </c>
      <c r="D168" s="173">
        <v>2</v>
      </c>
      <c r="E168" s="174">
        <v>1161</v>
      </c>
      <c r="F168" s="174">
        <v>1111</v>
      </c>
      <c r="G168" s="174">
        <v>0</v>
      </c>
      <c r="H168" s="174">
        <v>0</v>
      </c>
      <c r="I168" s="174">
        <v>0</v>
      </c>
      <c r="J168" s="170" t="b">
        <f>IF(ISBLANK(CertifiedCrop[[#This Row],[1. Identifiant interne d’exploitation agricole*]]),"",IF(ISERROR(MATCH(CertifiedCrop[[#This Row],[1. Identifiant interne d’exploitation agricole*]],GroupMember[1. Identifiant interne d’exploitation agricole*],0)),FALSE,TRUE))</f>
        <v>1</v>
      </c>
      <c r="K168" s="170" t="b">
        <f t="array" ref="K168">IF(ISBLANK(CertifiedCrop[[#This Row],[2. Produit agricole certifié*]]),"",IF(ISERROR(MATCH(1,(#REF!=CertifiedCrop[[#This Row],[2. Produit agricole certifié*]])*(#REF!=CertifiedCrop[[#This Row],[3. Variété**]]),0)),FALSE,TRUE))</f>
        <v>0</v>
      </c>
      <c r="L168" s="23" t="str">
        <f t="shared" si="11"/>
        <v/>
      </c>
      <c r="M168" s="63" t="str">
        <f t="shared" si="12"/>
        <v/>
      </c>
      <c r="N168" s="176" t="str">
        <f t="shared" si="13"/>
        <v/>
      </c>
      <c r="O168" s="64">
        <f t="shared" si="14"/>
        <v>580.5</v>
      </c>
      <c r="P168" s="64">
        <f t="shared" si="15"/>
        <v>555.5</v>
      </c>
      <c r="Q168" s="11" t="str">
        <f>IFERROR((VLOOKUP(A168,GM_Table,8,FALSE)-SUMIFS(D:D,A:A,A168,B:B,B168,C:C,C168)),"")</f>
        <v/>
      </c>
      <c r="R168" s="11" t="str">
        <f>IFERROR(CONCATENATE(VLOOKUP(A168,GM_Table,12,FALSE)," ",(VLOOKUP(A168,GM_Table,13,FALSE))),"")</f>
        <v/>
      </c>
      <c r="S168" s="178">
        <f>(CertifiedCrop[[#This Row],[Rendement 
estimé/ha]]-CertifiedCrop[[#This Row],[Rendement/ha
de l’année précédente]])/CertifiedCrop[[#This Row],[Rendement/ha
de l’année précédente]]</f>
        <v>4.5004500450045004E-2</v>
      </c>
    </row>
    <row r="169" spans="1:19" x14ac:dyDescent="0.25">
      <c r="A169" s="172" t="s">
        <v>1222</v>
      </c>
      <c r="B169" s="172" t="s">
        <v>3341</v>
      </c>
      <c r="C169" s="172" t="s">
        <v>667</v>
      </c>
      <c r="D169" s="173">
        <v>1.5</v>
      </c>
      <c r="E169" s="174">
        <v>878</v>
      </c>
      <c r="F169" s="174">
        <v>828</v>
      </c>
      <c r="G169" s="174">
        <v>0</v>
      </c>
      <c r="H169" s="174">
        <v>0</v>
      </c>
      <c r="I169" s="174">
        <v>0</v>
      </c>
      <c r="J169" s="170" t="b">
        <f>IF(ISBLANK(CertifiedCrop[[#This Row],[1. Identifiant interne d’exploitation agricole*]]),"",IF(ISERROR(MATCH(CertifiedCrop[[#This Row],[1. Identifiant interne d’exploitation agricole*]],GroupMember[1. Identifiant interne d’exploitation agricole*],0)),FALSE,TRUE))</f>
        <v>1</v>
      </c>
      <c r="K169" s="170" t="b">
        <f t="array" ref="K169">IF(ISBLANK(CertifiedCrop[[#This Row],[2. Produit agricole certifié*]]),"",IF(ISERROR(MATCH(1,(#REF!=CertifiedCrop[[#This Row],[2. Produit agricole certifié*]])*(#REF!=CertifiedCrop[[#This Row],[3. Variété**]]),0)),FALSE,TRUE))</f>
        <v>0</v>
      </c>
      <c r="L169" s="23" t="str">
        <f t="shared" si="11"/>
        <v/>
      </c>
      <c r="M169" s="63" t="str">
        <f t="shared" si="12"/>
        <v/>
      </c>
      <c r="N169" s="176" t="str">
        <f t="shared" si="13"/>
        <v/>
      </c>
      <c r="O169" s="64">
        <f t="shared" si="14"/>
        <v>585.33333333333337</v>
      </c>
      <c r="P169" s="64">
        <f t="shared" si="15"/>
        <v>552</v>
      </c>
      <c r="Q169" s="11" t="str">
        <f>IFERROR((VLOOKUP(A169,GM_Table,8,FALSE)-SUMIFS(D:D,A:A,A169,B:B,B169,C:C,C169)),"")</f>
        <v/>
      </c>
      <c r="R169" s="11" t="str">
        <f>IFERROR(CONCATENATE(VLOOKUP(A169,GM_Table,12,FALSE)," ",(VLOOKUP(A169,GM_Table,13,FALSE))),"")</f>
        <v/>
      </c>
      <c r="S169" s="178">
        <f>(CertifiedCrop[[#This Row],[Rendement 
estimé/ha]]-CertifiedCrop[[#This Row],[Rendement/ha
de l’année précédente]])/CertifiedCrop[[#This Row],[Rendement/ha
de l’année précédente]]</f>
        <v>6.0386473429951758E-2</v>
      </c>
    </row>
    <row r="170" spans="1:19" x14ac:dyDescent="0.25">
      <c r="A170" s="172" t="s">
        <v>1225</v>
      </c>
      <c r="B170" s="172" t="s">
        <v>3341</v>
      </c>
      <c r="C170" s="172" t="s">
        <v>667</v>
      </c>
      <c r="D170" s="173">
        <v>2.5</v>
      </c>
      <c r="E170" s="174">
        <v>1452</v>
      </c>
      <c r="F170" s="174">
        <v>1402</v>
      </c>
      <c r="G170" s="174">
        <v>0</v>
      </c>
      <c r="H170" s="174">
        <v>0</v>
      </c>
      <c r="I170" s="174">
        <v>0</v>
      </c>
      <c r="J170" s="170" t="b">
        <f>IF(ISBLANK(CertifiedCrop[[#This Row],[1. Identifiant interne d’exploitation agricole*]]),"",IF(ISERROR(MATCH(CertifiedCrop[[#This Row],[1. Identifiant interne d’exploitation agricole*]],GroupMember[1. Identifiant interne d’exploitation agricole*],0)),FALSE,TRUE))</f>
        <v>1</v>
      </c>
      <c r="K170" s="170" t="b">
        <f t="array" ref="K170">IF(ISBLANK(CertifiedCrop[[#This Row],[2. Produit agricole certifié*]]),"",IF(ISERROR(MATCH(1,(#REF!=CertifiedCrop[[#This Row],[2. Produit agricole certifié*]])*(#REF!=CertifiedCrop[[#This Row],[3. Variété**]]),0)),FALSE,TRUE))</f>
        <v>0</v>
      </c>
      <c r="L170" s="23" t="str">
        <f t="shared" si="11"/>
        <v/>
      </c>
      <c r="M170" s="63" t="str">
        <f t="shared" si="12"/>
        <v/>
      </c>
      <c r="N170" s="176" t="str">
        <f t="shared" si="13"/>
        <v/>
      </c>
      <c r="O170" s="64">
        <f t="shared" si="14"/>
        <v>580.79999999999995</v>
      </c>
      <c r="P170" s="64">
        <f t="shared" si="15"/>
        <v>560.79999999999995</v>
      </c>
      <c r="Q170" s="11" t="str">
        <f>IFERROR((VLOOKUP(A170,GM_Table,8,FALSE)-SUMIFS(D:D,A:A,A170,B:B,B170,C:C,C170)),"")</f>
        <v/>
      </c>
      <c r="R170" s="11" t="str">
        <f>IFERROR(CONCATENATE(VLOOKUP(A170,GM_Table,12,FALSE)," ",(VLOOKUP(A170,GM_Table,13,FALSE))),"")</f>
        <v/>
      </c>
      <c r="S170" s="178">
        <f>(CertifiedCrop[[#This Row],[Rendement 
estimé/ha]]-CertifiedCrop[[#This Row],[Rendement/ha
de l’année précédente]])/CertifiedCrop[[#This Row],[Rendement/ha
de l’année précédente]]</f>
        <v>3.566333808844508E-2</v>
      </c>
    </row>
    <row r="171" spans="1:19" x14ac:dyDescent="0.25">
      <c r="A171" s="172" t="s">
        <v>1227</v>
      </c>
      <c r="B171" s="172" t="s">
        <v>3341</v>
      </c>
      <c r="C171" s="172" t="s">
        <v>667</v>
      </c>
      <c r="D171" s="173">
        <v>1</v>
      </c>
      <c r="E171" s="174">
        <v>598</v>
      </c>
      <c r="F171" s="174">
        <v>548</v>
      </c>
      <c r="G171" s="174">
        <v>0</v>
      </c>
      <c r="H171" s="174">
        <v>0</v>
      </c>
      <c r="I171" s="174">
        <v>0</v>
      </c>
      <c r="J171" s="170" t="b">
        <f>IF(ISBLANK(CertifiedCrop[[#This Row],[1. Identifiant interne d’exploitation agricole*]]),"",IF(ISERROR(MATCH(CertifiedCrop[[#This Row],[1. Identifiant interne d’exploitation agricole*]],GroupMember[1. Identifiant interne d’exploitation agricole*],0)),FALSE,TRUE))</f>
        <v>1</v>
      </c>
      <c r="K171" s="170" t="b">
        <f t="array" ref="K171">IF(ISBLANK(CertifiedCrop[[#This Row],[2. Produit agricole certifié*]]),"",IF(ISERROR(MATCH(1,(#REF!=CertifiedCrop[[#This Row],[2. Produit agricole certifié*]])*(#REF!=CertifiedCrop[[#This Row],[3. Variété**]]),0)),FALSE,TRUE))</f>
        <v>0</v>
      </c>
      <c r="L171" s="23" t="str">
        <f t="shared" si="11"/>
        <v/>
      </c>
      <c r="M171" s="63" t="str">
        <f t="shared" si="12"/>
        <v/>
      </c>
      <c r="N171" s="176" t="str">
        <f t="shared" si="13"/>
        <v/>
      </c>
      <c r="O171" s="64">
        <f t="shared" si="14"/>
        <v>598</v>
      </c>
      <c r="P171" s="64">
        <f t="shared" si="15"/>
        <v>548</v>
      </c>
      <c r="Q171" s="11" t="str">
        <f>IFERROR((VLOOKUP(A171,GM_Table,8,FALSE)-SUMIFS(D:D,A:A,A171,B:B,B171,C:C,C171)),"")</f>
        <v/>
      </c>
      <c r="R171" s="11" t="str">
        <f>IFERROR(CONCATENATE(VLOOKUP(A171,GM_Table,12,FALSE)," ",(VLOOKUP(A171,GM_Table,13,FALSE))),"")</f>
        <v/>
      </c>
      <c r="S171" s="178">
        <f>(CertifiedCrop[[#This Row],[Rendement 
estimé/ha]]-CertifiedCrop[[#This Row],[Rendement/ha
de l’année précédente]])/CertifiedCrop[[#This Row],[Rendement/ha
de l’année précédente]]</f>
        <v>9.1240875912408759E-2</v>
      </c>
    </row>
    <row r="172" spans="1:19" x14ac:dyDescent="0.25">
      <c r="A172" s="172" t="s">
        <v>1230</v>
      </c>
      <c r="B172" s="172" t="s">
        <v>3341</v>
      </c>
      <c r="C172" s="172" t="s">
        <v>667</v>
      </c>
      <c r="D172" s="173">
        <v>2.5</v>
      </c>
      <c r="E172" s="174">
        <v>1495</v>
      </c>
      <c r="F172" s="174">
        <v>1445</v>
      </c>
      <c r="G172" s="174">
        <v>0</v>
      </c>
      <c r="H172" s="174">
        <v>0</v>
      </c>
      <c r="I172" s="174">
        <v>0</v>
      </c>
      <c r="J172" s="170" t="b">
        <f>IF(ISBLANK(CertifiedCrop[[#This Row],[1. Identifiant interne d’exploitation agricole*]]),"",IF(ISERROR(MATCH(CertifiedCrop[[#This Row],[1. Identifiant interne d’exploitation agricole*]],GroupMember[1. Identifiant interne d’exploitation agricole*],0)),FALSE,TRUE))</f>
        <v>1</v>
      </c>
      <c r="K172" s="170" t="b">
        <f t="array" ref="K172">IF(ISBLANK(CertifiedCrop[[#This Row],[2. Produit agricole certifié*]]),"",IF(ISERROR(MATCH(1,(#REF!=CertifiedCrop[[#This Row],[2. Produit agricole certifié*]])*(#REF!=CertifiedCrop[[#This Row],[3. Variété**]]),0)),FALSE,TRUE))</f>
        <v>0</v>
      </c>
      <c r="L172" s="23" t="str">
        <f t="shared" si="11"/>
        <v/>
      </c>
      <c r="M172" s="63" t="str">
        <f t="shared" si="12"/>
        <v/>
      </c>
      <c r="N172" s="176" t="str">
        <f t="shared" si="13"/>
        <v/>
      </c>
      <c r="O172" s="64">
        <f t="shared" si="14"/>
        <v>598</v>
      </c>
      <c r="P172" s="64">
        <f t="shared" si="15"/>
        <v>578</v>
      </c>
      <c r="Q172" s="11" t="str">
        <f>IFERROR((VLOOKUP(A172,GM_Table,8,FALSE)-SUMIFS(D:D,A:A,A172,B:B,B172,C:C,C172)),"")</f>
        <v/>
      </c>
      <c r="R172" s="11" t="str">
        <f>IFERROR(CONCATENATE(VLOOKUP(A172,GM_Table,12,FALSE)," ",(VLOOKUP(A172,GM_Table,13,FALSE))),"")</f>
        <v/>
      </c>
      <c r="S172" s="178">
        <f>(CertifiedCrop[[#This Row],[Rendement 
estimé/ha]]-CertifiedCrop[[#This Row],[Rendement/ha
de l’année précédente]])/CertifiedCrop[[#This Row],[Rendement/ha
de l’année précédente]]</f>
        <v>3.4602076124567477E-2</v>
      </c>
    </row>
    <row r="173" spans="1:19" x14ac:dyDescent="0.25">
      <c r="A173" s="172" t="s">
        <v>1233</v>
      </c>
      <c r="B173" s="172" t="s">
        <v>3341</v>
      </c>
      <c r="C173" s="172" t="s">
        <v>667</v>
      </c>
      <c r="D173" s="173">
        <v>1</v>
      </c>
      <c r="E173" s="174">
        <v>581</v>
      </c>
      <c r="F173" s="174">
        <v>531</v>
      </c>
      <c r="G173" s="174">
        <v>0</v>
      </c>
      <c r="H173" s="174">
        <v>0</v>
      </c>
      <c r="I173" s="174">
        <v>0</v>
      </c>
      <c r="J173" s="170" t="b">
        <f>IF(ISBLANK(CertifiedCrop[[#This Row],[1. Identifiant interne d’exploitation agricole*]]),"",IF(ISERROR(MATCH(CertifiedCrop[[#This Row],[1. Identifiant interne d’exploitation agricole*]],GroupMember[1. Identifiant interne d’exploitation agricole*],0)),FALSE,TRUE))</f>
        <v>1</v>
      </c>
      <c r="K173" s="170" t="b">
        <f t="array" ref="K173">IF(ISBLANK(CertifiedCrop[[#This Row],[2. Produit agricole certifié*]]),"",IF(ISERROR(MATCH(1,(#REF!=CertifiedCrop[[#This Row],[2. Produit agricole certifié*]])*(#REF!=CertifiedCrop[[#This Row],[3. Variété**]]),0)),FALSE,TRUE))</f>
        <v>0</v>
      </c>
      <c r="L173" s="23" t="str">
        <f t="shared" si="11"/>
        <v/>
      </c>
      <c r="M173" s="63" t="str">
        <f t="shared" si="12"/>
        <v/>
      </c>
      <c r="N173" s="176" t="str">
        <f t="shared" si="13"/>
        <v/>
      </c>
      <c r="O173" s="64">
        <f t="shared" si="14"/>
        <v>581</v>
      </c>
      <c r="P173" s="64">
        <f t="shared" si="15"/>
        <v>531</v>
      </c>
      <c r="Q173" s="11" t="str">
        <f>IFERROR((VLOOKUP(A173,GM_Table,8,FALSE)-SUMIFS(D:D,A:A,A173,B:B,B173,C:C,C173)),"")</f>
        <v/>
      </c>
      <c r="R173" s="11" t="str">
        <f>IFERROR(CONCATENATE(VLOOKUP(A173,GM_Table,12,FALSE)," ",(VLOOKUP(A173,GM_Table,13,FALSE))),"")</f>
        <v/>
      </c>
      <c r="S173" s="178">
        <f>(CertifiedCrop[[#This Row],[Rendement 
estimé/ha]]-CertifiedCrop[[#This Row],[Rendement/ha
de l’année précédente]])/CertifiedCrop[[#This Row],[Rendement/ha
de l’année précédente]]</f>
        <v>9.4161958568738227E-2</v>
      </c>
    </row>
    <row r="174" spans="1:19" x14ac:dyDescent="0.25">
      <c r="A174" s="172" t="s">
        <v>1235</v>
      </c>
      <c r="B174" s="172" t="s">
        <v>3341</v>
      </c>
      <c r="C174" s="172" t="s">
        <v>667</v>
      </c>
      <c r="D174" s="173">
        <v>3</v>
      </c>
      <c r="E174" s="174">
        <v>1755</v>
      </c>
      <c r="F174" s="174">
        <v>1705</v>
      </c>
      <c r="G174" s="174">
        <v>0</v>
      </c>
      <c r="H174" s="174">
        <v>0</v>
      </c>
      <c r="I174" s="174">
        <v>0</v>
      </c>
      <c r="J174" s="170" t="b">
        <f>IF(ISBLANK(CertifiedCrop[[#This Row],[1. Identifiant interne d’exploitation agricole*]]),"",IF(ISERROR(MATCH(CertifiedCrop[[#This Row],[1. Identifiant interne d’exploitation agricole*]],GroupMember[1. Identifiant interne d’exploitation agricole*],0)),FALSE,TRUE))</f>
        <v>1</v>
      </c>
      <c r="K174" s="170" t="b">
        <f t="array" ref="K174">IF(ISBLANK(CertifiedCrop[[#This Row],[2. Produit agricole certifié*]]),"",IF(ISERROR(MATCH(1,(#REF!=CertifiedCrop[[#This Row],[2. Produit agricole certifié*]])*(#REF!=CertifiedCrop[[#This Row],[3. Variété**]]),0)),FALSE,TRUE))</f>
        <v>0</v>
      </c>
      <c r="L174" s="23" t="str">
        <f t="shared" si="11"/>
        <v/>
      </c>
      <c r="M174" s="63" t="str">
        <f t="shared" si="12"/>
        <v/>
      </c>
      <c r="N174" s="176" t="str">
        <f t="shared" si="13"/>
        <v/>
      </c>
      <c r="O174" s="64">
        <f t="shared" si="14"/>
        <v>585</v>
      </c>
      <c r="P174" s="64">
        <f t="shared" si="15"/>
        <v>568.33333333333337</v>
      </c>
      <c r="Q174" s="11" t="str">
        <f>IFERROR((VLOOKUP(A174,GM_Table,8,FALSE)-SUMIFS(D:D,A:A,A174,B:B,B174,C:C,C174)),"")</f>
        <v/>
      </c>
      <c r="R174" s="11" t="str">
        <f>IFERROR(CONCATENATE(VLOOKUP(A174,GM_Table,12,FALSE)," ",(VLOOKUP(A174,GM_Table,13,FALSE))),"")</f>
        <v/>
      </c>
      <c r="S174" s="178">
        <f>(CertifiedCrop[[#This Row],[Rendement 
estimé/ha]]-CertifiedCrop[[#This Row],[Rendement/ha
de l’année précédente]])/CertifiedCrop[[#This Row],[Rendement/ha
de l’année précédente]]</f>
        <v>2.9325513196480871E-2</v>
      </c>
    </row>
    <row r="175" spans="1:19" x14ac:dyDescent="0.25">
      <c r="A175" s="172" t="s">
        <v>1237</v>
      </c>
      <c r="B175" s="172" t="s">
        <v>3341</v>
      </c>
      <c r="C175" s="172" t="s">
        <v>667</v>
      </c>
      <c r="D175" s="173">
        <v>2</v>
      </c>
      <c r="E175" s="174">
        <v>1153</v>
      </c>
      <c r="F175" s="174">
        <v>1103</v>
      </c>
      <c r="G175" s="174">
        <v>0</v>
      </c>
      <c r="H175" s="174">
        <v>0</v>
      </c>
      <c r="I175" s="174">
        <v>0</v>
      </c>
      <c r="J175" s="170" t="b">
        <f>IF(ISBLANK(CertifiedCrop[[#This Row],[1. Identifiant interne d’exploitation agricole*]]),"",IF(ISERROR(MATCH(CertifiedCrop[[#This Row],[1. Identifiant interne d’exploitation agricole*]],GroupMember[1. Identifiant interne d’exploitation agricole*],0)),FALSE,TRUE))</f>
        <v>1</v>
      </c>
      <c r="K175" s="170" t="b">
        <f t="array" ref="K175">IF(ISBLANK(CertifiedCrop[[#This Row],[2. Produit agricole certifié*]]),"",IF(ISERROR(MATCH(1,(#REF!=CertifiedCrop[[#This Row],[2. Produit agricole certifié*]])*(#REF!=CertifiedCrop[[#This Row],[3. Variété**]]),0)),FALSE,TRUE))</f>
        <v>0</v>
      </c>
      <c r="L175" s="23" t="str">
        <f t="shared" si="11"/>
        <v/>
      </c>
      <c r="M175" s="63" t="str">
        <f t="shared" si="12"/>
        <v/>
      </c>
      <c r="N175" s="176" t="str">
        <f t="shared" si="13"/>
        <v/>
      </c>
      <c r="O175" s="64">
        <f t="shared" si="14"/>
        <v>576.5</v>
      </c>
      <c r="P175" s="64">
        <f t="shared" si="15"/>
        <v>551.5</v>
      </c>
      <c r="Q175" s="11" t="str">
        <f>IFERROR((VLOOKUP(A175,GM_Table,8,FALSE)-SUMIFS(D:D,A:A,A175,B:B,B175,C:C,C175)),"")</f>
        <v/>
      </c>
      <c r="R175" s="11" t="str">
        <f>IFERROR(CONCATENATE(VLOOKUP(A175,GM_Table,12,FALSE)," ",(VLOOKUP(A175,GM_Table,13,FALSE))),"")</f>
        <v/>
      </c>
      <c r="S175" s="178">
        <f>(CertifiedCrop[[#This Row],[Rendement 
estimé/ha]]-CertifiedCrop[[#This Row],[Rendement/ha
de l’année précédente]])/CertifiedCrop[[#This Row],[Rendement/ha
de l’année précédente]]</f>
        <v>4.5330915684496827E-2</v>
      </c>
    </row>
    <row r="176" spans="1:19" x14ac:dyDescent="0.25">
      <c r="A176" s="172" t="s">
        <v>1240</v>
      </c>
      <c r="B176" s="172" t="s">
        <v>3341</v>
      </c>
      <c r="C176" s="172" t="s">
        <v>667</v>
      </c>
      <c r="D176" s="173">
        <v>3</v>
      </c>
      <c r="E176" s="174">
        <v>1755</v>
      </c>
      <c r="F176" s="174">
        <v>1705</v>
      </c>
      <c r="G176" s="174">
        <v>0</v>
      </c>
      <c r="H176" s="174">
        <v>0</v>
      </c>
      <c r="I176" s="174">
        <v>0</v>
      </c>
      <c r="J176" s="170" t="b">
        <f>IF(ISBLANK(CertifiedCrop[[#This Row],[1. Identifiant interne d’exploitation agricole*]]),"",IF(ISERROR(MATCH(CertifiedCrop[[#This Row],[1. Identifiant interne d’exploitation agricole*]],GroupMember[1. Identifiant interne d’exploitation agricole*],0)),FALSE,TRUE))</f>
        <v>1</v>
      </c>
      <c r="K176" s="170" t="b">
        <f t="array" ref="K176">IF(ISBLANK(CertifiedCrop[[#This Row],[2. Produit agricole certifié*]]),"",IF(ISERROR(MATCH(1,(#REF!=CertifiedCrop[[#This Row],[2. Produit agricole certifié*]])*(#REF!=CertifiedCrop[[#This Row],[3. Variété**]]),0)),FALSE,TRUE))</f>
        <v>0</v>
      </c>
      <c r="L176" s="23" t="str">
        <f t="shared" si="11"/>
        <v/>
      </c>
      <c r="M176" s="63" t="str">
        <f t="shared" si="12"/>
        <v/>
      </c>
      <c r="N176" s="176" t="str">
        <f t="shared" si="13"/>
        <v/>
      </c>
      <c r="O176" s="64">
        <f t="shared" si="14"/>
        <v>585</v>
      </c>
      <c r="P176" s="64">
        <f t="shared" si="15"/>
        <v>568.33333333333337</v>
      </c>
      <c r="Q176" s="11" t="str">
        <f>IFERROR((VLOOKUP(A176,GM_Table,8,FALSE)-SUMIFS(D:D,A:A,A176,B:B,B176,C:C,C176)),"")</f>
        <v/>
      </c>
      <c r="R176" s="11" t="str">
        <f>IFERROR(CONCATENATE(VLOOKUP(A176,GM_Table,12,FALSE)," ",(VLOOKUP(A176,GM_Table,13,FALSE))),"")</f>
        <v/>
      </c>
      <c r="S176" s="178">
        <f>(CertifiedCrop[[#This Row],[Rendement 
estimé/ha]]-CertifiedCrop[[#This Row],[Rendement/ha
de l’année précédente]])/CertifiedCrop[[#This Row],[Rendement/ha
de l’année précédente]]</f>
        <v>2.9325513196480871E-2</v>
      </c>
    </row>
    <row r="177" spans="1:19" x14ac:dyDescent="0.25">
      <c r="A177" s="172" t="s">
        <v>1242</v>
      </c>
      <c r="B177" s="172" t="s">
        <v>3341</v>
      </c>
      <c r="C177" s="172" t="s">
        <v>667</v>
      </c>
      <c r="D177" s="173">
        <v>1</v>
      </c>
      <c r="E177" s="174">
        <v>598</v>
      </c>
      <c r="F177" s="174">
        <v>548</v>
      </c>
      <c r="G177" s="174">
        <v>0</v>
      </c>
      <c r="H177" s="174">
        <v>0</v>
      </c>
      <c r="I177" s="174">
        <v>0</v>
      </c>
      <c r="J177" s="170" t="b">
        <f>IF(ISBLANK(CertifiedCrop[[#This Row],[1. Identifiant interne d’exploitation agricole*]]),"",IF(ISERROR(MATCH(CertifiedCrop[[#This Row],[1. Identifiant interne d’exploitation agricole*]],GroupMember[1. Identifiant interne d’exploitation agricole*],0)),FALSE,TRUE))</f>
        <v>1</v>
      </c>
      <c r="K177" s="170" t="b">
        <f t="array" ref="K177">IF(ISBLANK(CertifiedCrop[[#This Row],[2. Produit agricole certifié*]]),"",IF(ISERROR(MATCH(1,(#REF!=CertifiedCrop[[#This Row],[2. Produit agricole certifié*]])*(#REF!=CertifiedCrop[[#This Row],[3. Variété**]]),0)),FALSE,TRUE))</f>
        <v>0</v>
      </c>
      <c r="L177" s="23" t="str">
        <f t="shared" si="11"/>
        <v/>
      </c>
      <c r="M177" s="63" t="str">
        <f t="shared" si="12"/>
        <v/>
      </c>
      <c r="N177" s="176" t="str">
        <f t="shared" si="13"/>
        <v/>
      </c>
      <c r="O177" s="64">
        <f t="shared" si="14"/>
        <v>598</v>
      </c>
      <c r="P177" s="64">
        <f t="shared" si="15"/>
        <v>548</v>
      </c>
      <c r="Q177" s="11" t="str">
        <f>IFERROR((VLOOKUP(A177,GM_Table,8,FALSE)-SUMIFS(D:D,A:A,A177,B:B,B177,C:C,C177)),"")</f>
        <v/>
      </c>
      <c r="R177" s="11" t="str">
        <f>IFERROR(CONCATENATE(VLOOKUP(A177,GM_Table,12,FALSE)," ",(VLOOKUP(A177,GM_Table,13,FALSE))),"")</f>
        <v/>
      </c>
      <c r="S177" s="178">
        <f>(CertifiedCrop[[#This Row],[Rendement 
estimé/ha]]-CertifiedCrop[[#This Row],[Rendement/ha
de l’année précédente]])/CertifiedCrop[[#This Row],[Rendement/ha
de l’année précédente]]</f>
        <v>9.1240875912408759E-2</v>
      </c>
    </row>
    <row r="178" spans="1:19" x14ac:dyDescent="0.25">
      <c r="A178" s="172" t="s">
        <v>1244</v>
      </c>
      <c r="B178" s="172" t="s">
        <v>3341</v>
      </c>
      <c r="C178" s="172" t="s">
        <v>667</v>
      </c>
      <c r="D178" s="173">
        <v>1.5</v>
      </c>
      <c r="E178" s="174">
        <v>891</v>
      </c>
      <c r="F178" s="174">
        <v>841</v>
      </c>
      <c r="G178" s="174">
        <v>0</v>
      </c>
      <c r="H178" s="174">
        <v>0</v>
      </c>
      <c r="I178" s="174">
        <v>0</v>
      </c>
      <c r="J178" s="170" t="b">
        <f>IF(ISBLANK(CertifiedCrop[[#This Row],[1. Identifiant interne d’exploitation agricole*]]),"",IF(ISERROR(MATCH(CertifiedCrop[[#This Row],[1. Identifiant interne d’exploitation agricole*]],GroupMember[1. Identifiant interne d’exploitation agricole*],0)),FALSE,TRUE))</f>
        <v>1</v>
      </c>
      <c r="K178" s="170" t="b">
        <f t="array" ref="K178">IF(ISBLANK(CertifiedCrop[[#This Row],[2. Produit agricole certifié*]]),"",IF(ISERROR(MATCH(1,(#REF!=CertifiedCrop[[#This Row],[2. Produit agricole certifié*]])*(#REF!=CertifiedCrop[[#This Row],[3. Variété**]]),0)),FALSE,TRUE))</f>
        <v>0</v>
      </c>
      <c r="L178" s="23" t="str">
        <f t="shared" si="11"/>
        <v/>
      </c>
      <c r="M178" s="63" t="str">
        <f t="shared" si="12"/>
        <v/>
      </c>
      <c r="N178" s="176" t="str">
        <f t="shared" si="13"/>
        <v/>
      </c>
      <c r="O178" s="64">
        <f t="shared" si="14"/>
        <v>594</v>
      </c>
      <c r="P178" s="64">
        <f t="shared" si="15"/>
        <v>560.66666666666663</v>
      </c>
      <c r="Q178" s="11" t="str">
        <f>IFERROR((VLOOKUP(A178,GM_Table,8,FALSE)-SUMIFS(D:D,A:A,A178,B:B,B178,C:C,C178)),"")</f>
        <v/>
      </c>
      <c r="R178" s="11" t="str">
        <f>IFERROR(CONCATENATE(VLOOKUP(A178,GM_Table,12,FALSE)," ",(VLOOKUP(A178,GM_Table,13,FALSE))),"")</f>
        <v/>
      </c>
      <c r="S178" s="178">
        <f>(CertifiedCrop[[#This Row],[Rendement 
estimé/ha]]-CertifiedCrop[[#This Row],[Rendement/ha
de l’année précédente]])/CertifiedCrop[[#This Row],[Rendement/ha
de l’année précédente]]</f>
        <v>5.9453032104637406E-2</v>
      </c>
    </row>
    <row r="179" spans="1:19" x14ac:dyDescent="0.25">
      <c r="A179" s="172" t="s">
        <v>1246</v>
      </c>
      <c r="B179" s="172" t="s">
        <v>3341</v>
      </c>
      <c r="C179" s="172" t="s">
        <v>667</v>
      </c>
      <c r="D179" s="173">
        <v>2</v>
      </c>
      <c r="E179" s="174">
        <v>1170</v>
      </c>
      <c r="F179" s="174">
        <v>1120</v>
      </c>
      <c r="G179" s="174">
        <v>0</v>
      </c>
      <c r="H179" s="174">
        <v>0</v>
      </c>
      <c r="I179" s="174">
        <v>0</v>
      </c>
      <c r="J179" s="170" t="b">
        <f>IF(ISBLANK(CertifiedCrop[[#This Row],[1. Identifiant interne d’exploitation agricole*]]),"",IF(ISERROR(MATCH(CertifiedCrop[[#This Row],[1. Identifiant interne d’exploitation agricole*]],GroupMember[1. Identifiant interne d’exploitation agricole*],0)),FALSE,TRUE))</f>
        <v>1</v>
      </c>
      <c r="K179" s="170" t="b">
        <f t="array" ref="K179">IF(ISBLANK(CertifiedCrop[[#This Row],[2. Produit agricole certifié*]]),"",IF(ISERROR(MATCH(1,(#REF!=CertifiedCrop[[#This Row],[2. Produit agricole certifié*]])*(#REF!=CertifiedCrop[[#This Row],[3. Variété**]]),0)),FALSE,TRUE))</f>
        <v>0</v>
      </c>
      <c r="L179" s="23" t="str">
        <f t="shared" ref="L179:L242" si="16">IF((F179-G179)&lt;0,"!","")</f>
        <v/>
      </c>
      <c r="M179" s="63" t="str">
        <f t="shared" ref="M179:M242" si="17">IFERROR(IF((F179-G179)/G179&gt;25%,"!",IF((F179-G179)/G179&lt;-25%,"!","")),"")</f>
        <v/>
      </c>
      <c r="N179" s="176" t="str">
        <f t="shared" ref="N179:N242" si="18">IFERROR(IF((G179-H179)/H179&gt;25%,"!",IF((G179-H179)/H179&lt;-25%,"!","")),"")</f>
        <v/>
      </c>
      <c r="O179" s="64">
        <f t="shared" ref="O179:O242" si="19">IFERROR(E179/D179,"")</f>
        <v>585</v>
      </c>
      <c r="P179" s="64">
        <f t="shared" ref="P179:P242" si="20">IFERROR(F179/D179,"")</f>
        <v>560</v>
      </c>
      <c r="Q179" s="11" t="str">
        <f>IFERROR((VLOOKUP(A179,GM_Table,8,FALSE)-SUMIFS(D:D,A:A,A179,B:B,B179,C:C,C179)),"")</f>
        <v/>
      </c>
      <c r="R179" s="11" t="str">
        <f>IFERROR(CONCATENATE(VLOOKUP(A179,GM_Table,12,FALSE)," ",(VLOOKUP(A179,GM_Table,13,FALSE))),"")</f>
        <v/>
      </c>
      <c r="S179" s="178">
        <f>(CertifiedCrop[[#This Row],[Rendement 
estimé/ha]]-CertifiedCrop[[#This Row],[Rendement/ha
de l’année précédente]])/CertifiedCrop[[#This Row],[Rendement/ha
de l’année précédente]]</f>
        <v>4.4642857142857144E-2</v>
      </c>
    </row>
    <row r="180" spans="1:19" x14ac:dyDescent="0.25">
      <c r="A180" s="172" t="s">
        <v>1249</v>
      </c>
      <c r="B180" s="172" t="s">
        <v>3341</v>
      </c>
      <c r="C180" s="172" t="s">
        <v>667</v>
      </c>
      <c r="D180" s="173">
        <v>3</v>
      </c>
      <c r="E180" s="174">
        <v>1785</v>
      </c>
      <c r="F180" s="174">
        <v>1735</v>
      </c>
      <c r="G180" s="174">
        <v>0</v>
      </c>
      <c r="H180" s="174">
        <v>0</v>
      </c>
      <c r="I180" s="174">
        <v>0</v>
      </c>
      <c r="J180" s="170" t="b">
        <f>IF(ISBLANK(CertifiedCrop[[#This Row],[1. Identifiant interne d’exploitation agricole*]]),"",IF(ISERROR(MATCH(CertifiedCrop[[#This Row],[1. Identifiant interne d’exploitation agricole*]],GroupMember[1. Identifiant interne d’exploitation agricole*],0)),FALSE,TRUE))</f>
        <v>1</v>
      </c>
      <c r="K180" s="170" t="b">
        <f t="array" ref="K180">IF(ISBLANK(CertifiedCrop[[#This Row],[2. Produit agricole certifié*]]),"",IF(ISERROR(MATCH(1,(#REF!=CertifiedCrop[[#This Row],[2. Produit agricole certifié*]])*(#REF!=CertifiedCrop[[#This Row],[3. Variété**]]),0)),FALSE,TRUE))</f>
        <v>0</v>
      </c>
      <c r="L180" s="23" t="str">
        <f t="shared" si="16"/>
        <v/>
      </c>
      <c r="M180" s="63" t="str">
        <f t="shared" si="17"/>
        <v/>
      </c>
      <c r="N180" s="176" t="str">
        <f t="shared" si="18"/>
        <v/>
      </c>
      <c r="O180" s="64">
        <f t="shared" si="19"/>
        <v>595</v>
      </c>
      <c r="P180" s="64">
        <f t="shared" si="20"/>
        <v>578.33333333333337</v>
      </c>
      <c r="Q180" s="11" t="str">
        <f>IFERROR((VLOOKUP(A180,GM_Table,8,FALSE)-SUMIFS(D:D,A:A,A180,B:B,B180,C:C,C180)),"")</f>
        <v/>
      </c>
      <c r="R180" s="11" t="str">
        <f>IFERROR(CONCATENATE(VLOOKUP(A180,GM_Table,12,FALSE)," ",(VLOOKUP(A180,GM_Table,13,FALSE))),"")</f>
        <v/>
      </c>
      <c r="S180" s="178">
        <f>(CertifiedCrop[[#This Row],[Rendement 
estimé/ha]]-CertifiedCrop[[#This Row],[Rendement/ha
de l’année précédente]])/CertifiedCrop[[#This Row],[Rendement/ha
de l’année précédente]]</f>
        <v>2.8818443804034515E-2</v>
      </c>
    </row>
    <row r="181" spans="1:19" x14ac:dyDescent="0.25">
      <c r="A181" s="172" t="s">
        <v>1252</v>
      </c>
      <c r="B181" s="172" t="s">
        <v>3341</v>
      </c>
      <c r="C181" s="172" t="s">
        <v>667</v>
      </c>
      <c r="D181" s="173">
        <v>4</v>
      </c>
      <c r="E181" s="174">
        <v>2375</v>
      </c>
      <c r="F181" s="174">
        <v>2325</v>
      </c>
      <c r="G181" s="174">
        <v>0</v>
      </c>
      <c r="H181" s="174">
        <v>0</v>
      </c>
      <c r="I181" s="174">
        <v>0</v>
      </c>
      <c r="J181" s="170" t="b">
        <f>IF(ISBLANK(CertifiedCrop[[#This Row],[1. Identifiant interne d’exploitation agricole*]]),"",IF(ISERROR(MATCH(CertifiedCrop[[#This Row],[1. Identifiant interne d’exploitation agricole*]],GroupMember[1. Identifiant interne d’exploitation agricole*],0)),FALSE,TRUE))</f>
        <v>1</v>
      </c>
      <c r="K181" s="170" t="b">
        <f t="array" ref="K181">IF(ISBLANK(CertifiedCrop[[#This Row],[2. Produit agricole certifié*]]),"",IF(ISERROR(MATCH(1,(#REF!=CertifiedCrop[[#This Row],[2. Produit agricole certifié*]])*(#REF!=CertifiedCrop[[#This Row],[3. Variété**]]),0)),FALSE,TRUE))</f>
        <v>0</v>
      </c>
      <c r="L181" s="23" t="str">
        <f t="shared" si="16"/>
        <v/>
      </c>
      <c r="M181" s="63" t="str">
        <f t="shared" si="17"/>
        <v/>
      </c>
      <c r="N181" s="176" t="str">
        <f t="shared" si="18"/>
        <v/>
      </c>
      <c r="O181" s="64">
        <f t="shared" si="19"/>
        <v>593.75</v>
      </c>
      <c r="P181" s="64">
        <f t="shared" si="20"/>
        <v>581.25</v>
      </c>
      <c r="Q181" s="11" t="str">
        <f>IFERROR((VLOOKUP(A181,GM_Table,8,FALSE)-SUMIFS(D:D,A:A,A181,B:B,B181,C:C,C181)),"")</f>
        <v/>
      </c>
      <c r="R181" s="11" t="str">
        <f>IFERROR(CONCATENATE(VLOOKUP(A181,GM_Table,12,FALSE)," ",(VLOOKUP(A181,GM_Table,13,FALSE))),"")</f>
        <v/>
      </c>
      <c r="S181" s="178">
        <f>(CertifiedCrop[[#This Row],[Rendement 
estimé/ha]]-CertifiedCrop[[#This Row],[Rendement/ha
de l’année précédente]])/CertifiedCrop[[#This Row],[Rendement/ha
de l’année précédente]]</f>
        <v>2.1505376344086023E-2</v>
      </c>
    </row>
    <row r="182" spans="1:19" x14ac:dyDescent="0.25">
      <c r="A182" s="172" t="s">
        <v>1254</v>
      </c>
      <c r="B182" s="172" t="s">
        <v>3341</v>
      </c>
      <c r="C182" s="172" t="s">
        <v>667</v>
      </c>
      <c r="D182" s="173">
        <v>2</v>
      </c>
      <c r="E182" s="174">
        <v>1161</v>
      </c>
      <c r="F182" s="174">
        <v>1111</v>
      </c>
      <c r="G182" s="174">
        <v>0</v>
      </c>
      <c r="H182" s="174">
        <v>0</v>
      </c>
      <c r="I182" s="174">
        <v>0</v>
      </c>
      <c r="J182" s="170" t="b">
        <f>IF(ISBLANK(CertifiedCrop[[#This Row],[1. Identifiant interne d’exploitation agricole*]]),"",IF(ISERROR(MATCH(CertifiedCrop[[#This Row],[1. Identifiant interne d’exploitation agricole*]],GroupMember[1. Identifiant interne d’exploitation agricole*],0)),FALSE,TRUE))</f>
        <v>1</v>
      </c>
      <c r="K182" s="170" t="b">
        <f t="array" ref="K182">IF(ISBLANK(CertifiedCrop[[#This Row],[2. Produit agricole certifié*]]),"",IF(ISERROR(MATCH(1,(#REF!=CertifiedCrop[[#This Row],[2. Produit agricole certifié*]])*(#REF!=CertifiedCrop[[#This Row],[3. Variété**]]),0)),FALSE,TRUE))</f>
        <v>0</v>
      </c>
      <c r="L182" s="23" t="str">
        <f t="shared" si="16"/>
        <v/>
      </c>
      <c r="M182" s="63" t="str">
        <f t="shared" si="17"/>
        <v/>
      </c>
      <c r="N182" s="176" t="str">
        <f t="shared" si="18"/>
        <v/>
      </c>
      <c r="O182" s="64">
        <f t="shared" si="19"/>
        <v>580.5</v>
      </c>
      <c r="P182" s="64">
        <f t="shared" si="20"/>
        <v>555.5</v>
      </c>
      <c r="Q182" s="11" t="str">
        <f>IFERROR((VLOOKUP(A182,GM_Table,8,FALSE)-SUMIFS(D:D,A:A,A182,B:B,B182,C:C,C182)),"")</f>
        <v/>
      </c>
      <c r="R182" s="11" t="str">
        <f>IFERROR(CONCATENATE(VLOOKUP(A182,GM_Table,12,FALSE)," ",(VLOOKUP(A182,GM_Table,13,FALSE))),"")</f>
        <v/>
      </c>
      <c r="S182" s="178">
        <f>(CertifiedCrop[[#This Row],[Rendement 
estimé/ha]]-CertifiedCrop[[#This Row],[Rendement/ha
de l’année précédente]])/CertifiedCrop[[#This Row],[Rendement/ha
de l’année précédente]]</f>
        <v>4.5004500450045004E-2</v>
      </c>
    </row>
    <row r="183" spans="1:19" x14ac:dyDescent="0.25">
      <c r="A183" s="172" t="s">
        <v>1256</v>
      </c>
      <c r="B183" s="172" t="s">
        <v>3341</v>
      </c>
      <c r="C183" s="172" t="s">
        <v>667</v>
      </c>
      <c r="D183" s="173">
        <v>3</v>
      </c>
      <c r="E183" s="174">
        <v>1755</v>
      </c>
      <c r="F183" s="174">
        <v>1705</v>
      </c>
      <c r="G183" s="174">
        <v>0</v>
      </c>
      <c r="H183" s="174">
        <v>0</v>
      </c>
      <c r="I183" s="174">
        <v>0</v>
      </c>
      <c r="J183" s="170" t="b">
        <f>IF(ISBLANK(CertifiedCrop[[#This Row],[1. Identifiant interne d’exploitation agricole*]]),"",IF(ISERROR(MATCH(CertifiedCrop[[#This Row],[1. Identifiant interne d’exploitation agricole*]],GroupMember[1. Identifiant interne d’exploitation agricole*],0)),FALSE,TRUE))</f>
        <v>1</v>
      </c>
      <c r="K183" s="170" t="b">
        <f t="array" ref="K183">IF(ISBLANK(CertifiedCrop[[#This Row],[2. Produit agricole certifié*]]),"",IF(ISERROR(MATCH(1,(#REF!=CertifiedCrop[[#This Row],[2. Produit agricole certifié*]])*(#REF!=CertifiedCrop[[#This Row],[3. Variété**]]),0)),FALSE,TRUE))</f>
        <v>0</v>
      </c>
      <c r="L183" s="23" t="str">
        <f t="shared" si="16"/>
        <v/>
      </c>
      <c r="M183" s="63" t="str">
        <f t="shared" si="17"/>
        <v/>
      </c>
      <c r="N183" s="176" t="str">
        <f t="shared" si="18"/>
        <v/>
      </c>
      <c r="O183" s="64">
        <f t="shared" si="19"/>
        <v>585</v>
      </c>
      <c r="P183" s="64">
        <f t="shared" si="20"/>
        <v>568.33333333333337</v>
      </c>
      <c r="Q183" s="11" t="str">
        <f>IFERROR((VLOOKUP(A183,GM_Table,8,FALSE)-SUMIFS(D:D,A:A,A183,B:B,B183,C:C,C183)),"")</f>
        <v/>
      </c>
      <c r="R183" s="11" t="str">
        <f>IFERROR(CONCATENATE(VLOOKUP(A183,GM_Table,12,FALSE)," ",(VLOOKUP(A183,GM_Table,13,FALSE))),"")</f>
        <v/>
      </c>
      <c r="S183" s="178">
        <f>(CertifiedCrop[[#This Row],[Rendement 
estimé/ha]]-CertifiedCrop[[#This Row],[Rendement/ha
de l’année précédente]])/CertifiedCrop[[#This Row],[Rendement/ha
de l’année précédente]]</f>
        <v>2.9325513196480871E-2</v>
      </c>
    </row>
    <row r="184" spans="1:19" x14ac:dyDescent="0.25">
      <c r="A184" s="172" t="s">
        <v>1259</v>
      </c>
      <c r="B184" s="172" t="s">
        <v>3341</v>
      </c>
      <c r="C184" s="172" t="s">
        <v>667</v>
      </c>
      <c r="D184" s="173">
        <v>2</v>
      </c>
      <c r="E184" s="174">
        <v>1187</v>
      </c>
      <c r="F184" s="174">
        <v>1137</v>
      </c>
      <c r="G184" s="174">
        <v>0</v>
      </c>
      <c r="H184" s="174">
        <v>0</v>
      </c>
      <c r="I184" s="174">
        <v>0</v>
      </c>
      <c r="J184" s="170" t="b">
        <f>IF(ISBLANK(CertifiedCrop[[#This Row],[1. Identifiant interne d’exploitation agricole*]]),"",IF(ISERROR(MATCH(CertifiedCrop[[#This Row],[1. Identifiant interne d’exploitation agricole*]],GroupMember[1. Identifiant interne d’exploitation agricole*],0)),FALSE,TRUE))</f>
        <v>1</v>
      </c>
      <c r="K184" s="170" t="b">
        <f t="array" ref="K184">IF(ISBLANK(CertifiedCrop[[#This Row],[2. Produit agricole certifié*]]),"",IF(ISERROR(MATCH(1,(#REF!=CertifiedCrop[[#This Row],[2. Produit agricole certifié*]])*(#REF!=CertifiedCrop[[#This Row],[3. Variété**]]),0)),FALSE,TRUE))</f>
        <v>0</v>
      </c>
      <c r="L184" s="23" t="str">
        <f t="shared" si="16"/>
        <v/>
      </c>
      <c r="M184" s="63" t="str">
        <f t="shared" si="17"/>
        <v/>
      </c>
      <c r="N184" s="176" t="str">
        <f t="shared" si="18"/>
        <v/>
      </c>
      <c r="O184" s="64">
        <f t="shared" si="19"/>
        <v>593.5</v>
      </c>
      <c r="P184" s="64">
        <f t="shared" si="20"/>
        <v>568.5</v>
      </c>
      <c r="Q184" s="11" t="str">
        <f>IFERROR((VLOOKUP(A184,GM_Table,8,FALSE)-SUMIFS(D:D,A:A,A184,B:B,B184,C:C,C184)),"")</f>
        <v/>
      </c>
      <c r="R184" s="11" t="str">
        <f>IFERROR(CONCATENATE(VLOOKUP(A184,GM_Table,12,FALSE)," ",(VLOOKUP(A184,GM_Table,13,FALSE))),"")</f>
        <v/>
      </c>
      <c r="S184" s="178">
        <f>(CertifiedCrop[[#This Row],[Rendement 
estimé/ha]]-CertifiedCrop[[#This Row],[Rendement/ha
de l’année précédente]])/CertifiedCrop[[#This Row],[Rendement/ha
de l’année précédente]]</f>
        <v>4.3975373790677223E-2</v>
      </c>
    </row>
    <row r="185" spans="1:19" x14ac:dyDescent="0.25">
      <c r="A185" s="172" t="s">
        <v>1261</v>
      </c>
      <c r="B185" s="172" t="s">
        <v>3341</v>
      </c>
      <c r="C185" s="172" t="s">
        <v>667</v>
      </c>
      <c r="D185" s="173">
        <v>1.5</v>
      </c>
      <c r="E185" s="174">
        <v>898</v>
      </c>
      <c r="F185" s="174">
        <v>848</v>
      </c>
      <c r="G185" s="174">
        <v>0</v>
      </c>
      <c r="H185" s="174">
        <v>0</v>
      </c>
      <c r="I185" s="174">
        <v>0</v>
      </c>
      <c r="J185" s="170" t="b">
        <f>IF(ISBLANK(CertifiedCrop[[#This Row],[1. Identifiant interne d’exploitation agricole*]]),"",IF(ISERROR(MATCH(CertifiedCrop[[#This Row],[1. Identifiant interne d’exploitation agricole*]],GroupMember[1. Identifiant interne d’exploitation agricole*],0)),FALSE,TRUE))</f>
        <v>1</v>
      </c>
      <c r="K185" s="170" t="b">
        <f t="array" ref="K185">IF(ISBLANK(CertifiedCrop[[#This Row],[2. Produit agricole certifié*]]),"",IF(ISERROR(MATCH(1,(#REF!=CertifiedCrop[[#This Row],[2. Produit agricole certifié*]])*(#REF!=CertifiedCrop[[#This Row],[3. Variété**]]),0)),FALSE,TRUE))</f>
        <v>0</v>
      </c>
      <c r="L185" s="23" t="str">
        <f t="shared" si="16"/>
        <v/>
      </c>
      <c r="M185" s="63" t="str">
        <f t="shared" si="17"/>
        <v/>
      </c>
      <c r="N185" s="176" t="str">
        <f t="shared" si="18"/>
        <v/>
      </c>
      <c r="O185" s="64">
        <f t="shared" si="19"/>
        <v>598.66666666666663</v>
      </c>
      <c r="P185" s="64">
        <f t="shared" si="20"/>
        <v>565.33333333333337</v>
      </c>
      <c r="Q185" s="11" t="str">
        <f>IFERROR((VLOOKUP(A185,GM_Table,8,FALSE)-SUMIFS(D:D,A:A,A185,B:B,B185,C:C,C185)),"")</f>
        <v/>
      </c>
      <c r="R185" s="11" t="str">
        <f>IFERROR(CONCATENATE(VLOOKUP(A185,GM_Table,12,FALSE)," ",(VLOOKUP(A185,GM_Table,13,FALSE))),"")</f>
        <v/>
      </c>
      <c r="S185" s="178">
        <f>(CertifiedCrop[[#This Row],[Rendement 
estimé/ha]]-CertifiedCrop[[#This Row],[Rendement/ha
de l’année précédente]])/CertifiedCrop[[#This Row],[Rendement/ha
de l’année précédente]]</f>
        <v>5.8962264150943258E-2</v>
      </c>
    </row>
    <row r="186" spans="1:19" x14ac:dyDescent="0.25">
      <c r="A186" s="172" t="s">
        <v>1263</v>
      </c>
      <c r="B186" s="172" t="s">
        <v>3341</v>
      </c>
      <c r="C186" s="172" t="s">
        <v>667</v>
      </c>
      <c r="D186" s="173">
        <v>2.5</v>
      </c>
      <c r="E186" s="174">
        <v>1484</v>
      </c>
      <c r="F186" s="174">
        <v>1434</v>
      </c>
      <c r="G186" s="174">
        <v>0</v>
      </c>
      <c r="H186" s="174">
        <v>0</v>
      </c>
      <c r="I186" s="174">
        <v>0</v>
      </c>
      <c r="J186" s="170" t="b">
        <f>IF(ISBLANK(CertifiedCrop[[#This Row],[1. Identifiant interne d’exploitation agricole*]]),"",IF(ISERROR(MATCH(CertifiedCrop[[#This Row],[1. Identifiant interne d’exploitation agricole*]],GroupMember[1. Identifiant interne d’exploitation agricole*],0)),FALSE,TRUE))</f>
        <v>1</v>
      </c>
      <c r="K186" s="170" t="b">
        <f t="array" ref="K186">IF(ISBLANK(CertifiedCrop[[#This Row],[2. Produit agricole certifié*]]),"",IF(ISERROR(MATCH(1,(#REF!=CertifiedCrop[[#This Row],[2. Produit agricole certifié*]])*(#REF!=CertifiedCrop[[#This Row],[3. Variété**]]),0)),FALSE,TRUE))</f>
        <v>0</v>
      </c>
      <c r="L186" s="23" t="str">
        <f t="shared" si="16"/>
        <v/>
      </c>
      <c r="M186" s="63" t="str">
        <f t="shared" si="17"/>
        <v/>
      </c>
      <c r="N186" s="176" t="str">
        <f t="shared" si="18"/>
        <v/>
      </c>
      <c r="O186" s="64">
        <f t="shared" si="19"/>
        <v>593.6</v>
      </c>
      <c r="P186" s="64">
        <f t="shared" si="20"/>
        <v>573.6</v>
      </c>
      <c r="Q186" s="11" t="str">
        <f>IFERROR((VLOOKUP(A186,GM_Table,8,FALSE)-SUMIFS(D:D,A:A,A186,B:B,B186,C:C,C186)),"")</f>
        <v/>
      </c>
      <c r="R186" s="11" t="str">
        <f>IFERROR(CONCATENATE(VLOOKUP(A186,GM_Table,12,FALSE)," ",(VLOOKUP(A186,GM_Table,13,FALSE))),"")</f>
        <v/>
      </c>
      <c r="S186" s="178">
        <f>(CertifiedCrop[[#This Row],[Rendement 
estimé/ha]]-CertifiedCrop[[#This Row],[Rendement/ha
de l’année précédente]])/CertifiedCrop[[#This Row],[Rendement/ha
de l’année précédente]]</f>
        <v>3.4867503486750349E-2</v>
      </c>
    </row>
    <row r="187" spans="1:19" x14ac:dyDescent="0.25">
      <c r="A187" s="172" t="s">
        <v>1265</v>
      </c>
      <c r="B187" s="172" t="s">
        <v>3341</v>
      </c>
      <c r="C187" s="172" t="s">
        <v>667</v>
      </c>
      <c r="D187" s="173">
        <v>3</v>
      </c>
      <c r="E187" s="174">
        <v>1781</v>
      </c>
      <c r="F187" s="174">
        <v>1731</v>
      </c>
      <c r="G187" s="174">
        <v>0</v>
      </c>
      <c r="H187" s="174">
        <v>0</v>
      </c>
      <c r="I187" s="174">
        <v>0</v>
      </c>
      <c r="J187" s="170" t="b">
        <f>IF(ISBLANK(CertifiedCrop[[#This Row],[1. Identifiant interne d’exploitation agricole*]]),"",IF(ISERROR(MATCH(CertifiedCrop[[#This Row],[1. Identifiant interne d’exploitation agricole*]],GroupMember[1. Identifiant interne d’exploitation agricole*],0)),FALSE,TRUE))</f>
        <v>1</v>
      </c>
      <c r="K187" s="170" t="b">
        <f t="array" ref="K187">IF(ISBLANK(CertifiedCrop[[#This Row],[2. Produit agricole certifié*]]),"",IF(ISERROR(MATCH(1,(#REF!=CertifiedCrop[[#This Row],[2. Produit agricole certifié*]])*(#REF!=CertifiedCrop[[#This Row],[3. Variété**]]),0)),FALSE,TRUE))</f>
        <v>0</v>
      </c>
      <c r="L187" s="23" t="str">
        <f t="shared" si="16"/>
        <v/>
      </c>
      <c r="M187" s="63" t="str">
        <f t="shared" si="17"/>
        <v/>
      </c>
      <c r="N187" s="176" t="str">
        <f t="shared" si="18"/>
        <v/>
      </c>
      <c r="O187" s="64">
        <f t="shared" si="19"/>
        <v>593.66666666666663</v>
      </c>
      <c r="P187" s="64">
        <f t="shared" si="20"/>
        <v>577</v>
      </c>
      <c r="Q187" s="11" t="str">
        <f>IFERROR((VLOOKUP(A187,GM_Table,8,FALSE)-SUMIFS(D:D,A:A,A187,B:B,B187,C:C,C187)),"")</f>
        <v/>
      </c>
      <c r="R187" s="11" t="str">
        <f>IFERROR(CONCATENATE(VLOOKUP(A187,GM_Table,12,FALSE)," ",(VLOOKUP(A187,GM_Table,13,FALSE))),"")</f>
        <v/>
      </c>
      <c r="S187" s="178">
        <f>(CertifiedCrop[[#This Row],[Rendement 
estimé/ha]]-CertifiedCrop[[#This Row],[Rendement/ha
de l’année précédente]])/CertifiedCrop[[#This Row],[Rendement/ha
de l’année précédente]]</f>
        <v>2.8885037550548751E-2</v>
      </c>
    </row>
    <row r="188" spans="1:19" x14ac:dyDescent="0.25">
      <c r="A188" s="172" t="s">
        <v>1267</v>
      </c>
      <c r="B188" s="172" t="s">
        <v>3341</v>
      </c>
      <c r="C188" s="172" t="s">
        <v>667</v>
      </c>
      <c r="D188" s="173">
        <v>4</v>
      </c>
      <c r="E188" s="174">
        <v>2358</v>
      </c>
      <c r="F188" s="174">
        <v>2308</v>
      </c>
      <c r="G188" s="174">
        <v>0</v>
      </c>
      <c r="H188" s="174">
        <v>0</v>
      </c>
      <c r="I188" s="174">
        <v>0</v>
      </c>
      <c r="J188" s="170" t="b">
        <f>IF(ISBLANK(CertifiedCrop[[#This Row],[1. Identifiant interne d’exploitation agricole*]]),"",IF(ISERROR(MATCH(CertifiedCrop[[#This Row],[1. Identifiant interne d’exploitation agricole*]],GroupMember[1. Identifiant interne d’exploitation agricole*],0)),FALSE,TRUE))</f>
        <v>1</v>
      </c>
      <c r="K188" s="170" t="b">
        <f t="array" ref="K188">IF(ISBLANK(CertifiedCrop[[#This Row],[2. Produit agricole certifié*]]),"",IF(ISERROR(MATCH(1,(#REF!=CertifiedCrop[[#This Row],[2. Produit agricole certifié*]])*(#REF!=CertifiedCrop[[#This Row],[3. Variété**]]),0)),FALSE,TRUE))</f>
        <v>0</v>
      </c>
      <c r="L188" s="23" t="str">
        <f t="shared" si="16"/>
        <v/>
      </c>
      <c r="M188" s="63" t="str">
        <f t="shared" si="17"/>
        <v/>
      </c>
      <c r="N188" s="176" t="str">
        <f t="shared" si="18"/>
        <v/>
      </c>
      <c r="O188" s="64">
        <f t="shared" si="19"/>
        <v>589.5</v>
      </c>
      <c r="P188" s="64">
        <f t="shared" si="20"/>
        <v>577</v>
      </c>
      <c r="Q188" s="11" t="str">
        <f>IFERROR((VLOOKUP(A188,GM_Table,8,FALSE)-SUMIFS(D:D,A:A,A188,B:B,B188,C:C,C188)),"")</f>
        <v/>
      </c>
      <c r="R188" s="11" t="str">
        <f>IFERROR(CONCATENATE(VLOOKUP(A188,GM_Table,12,FALSE)," ",(VLOOKUP(A188,GM_Table,13,FALSE))),"")</f>
        <v/>
      </c>
      <c r="S188" s="178">
        <f>(CertifiedCrop[[#This Row],[Rendement 
estimé/ha]]-CertifiedCrop[[#This Row],[Rendement/ha
de l’année précédente]])/CertifiedCrop[[#This Row],[Rendement/ha
de l’année précédente]]</f>
        <v>2.1663778162911613E-2</v>
      </c>
    </row>
    <row r="189" spans="1:19" x14ac:dyDescent="0.25">
      <c r="A189" s="172" t="s">
        <v>1270</v>
      </c>
      <c r="B189" s="172" t="s">
        <v>3341</v>
      </c>
      <c r="C189" s="172" t="s">
        <v>667</v>
      </c>
      <c r="D189" s="173">
        <v>2</v>
      </c>
      <c r="E189" s="174">
        <v>1187</v>
      </c>
      <c r="F189" s="174">
        <v>1137</v>
      </c>
      <c r="G189" s="174">
        <v>0</v>
      </c>
      <c r="H189" s="174">
        <v>0</v>
      </c>
      <c r="I189" s="174">
        <v>0</v>
      </c>
      <c r="J189" s="170" t="b">
        <f>IF(ISBLANK(CertifiedCrop[[#This Row],[1. Identifiant interne d’exploitation agricole*]]),"",IF(ISERROR(MATCH(CertifiedCrop[[#This Row],[1. Identifiant interne d’exploitation agricole*]],GroupMember[1. Identifiant interne d’exploitation agricole*],0)),FALSE,TRUE))</f>
        <v>1</v>
      </c>
      <c r="K189" s="170" t="b">
        <f t="array" ref="K189">IF(ISBLANK(CertifiedCrop[[#This Row],[2. Produit agricole certifié*]]),"",IF(ISERROR(MATCH(1,(#REF!=CertifiedCrop[[#This Row],[2. Produit agricole certifié*]])*(#REF!=CertifiedCrop[[#This Row],[3. Variété**]]),0)),FALSE,TRUE))</f>
        <v>0</v>
      </c>
      <c r="L189" s="23" t="str">
        <f t="shared" si="16"/>
        <v/>
      </c>
      <c r="M189" s="63" t="str">
        <f t="shared" si="17"/>
        <v/>
      </c>
      <c r="N189" s="176" t="str">
        <f t="shared" si="18"/>
        <v/>
      </c>
      <c r="O189" s="64">
        <f t="shared" si="19"/>
        <v>593.5</v>
      </c>
      <c r="P189" s="64">
        <f t="shared" si="20"/>
        <v>568.5</v>
      </c>
      <c r="Q189" s="11" t="str">
        <f>IFERROR((VLOOKUP(A189,GM_Table,8,FALSE)-SUMIFS(D:D,A:A,A189,B:B,B189,C:C,C189)),"")</f>
        <v/>
      </c>
      <c r="R189" s="11" t="str">
        <f>IFERROR(CONCATENATE(VLOOKUP(A189,GM_Table,12,FALSE)," ",(VLOOKUP(A189,GM_Table,13,FALSE))),"")</f>
        <v/>
      </c>
      <c r="S189" s="178">
        <f>(CertifiedCrop[[#This Row],[Rendement 
estimé/ha]]-CertifiedCrop[[#This Row],[Rendement/ha
de l’année précédente]])/CertifiedCrop[[#This Row],[Rendement/ha
de l’année précédente]]</f>
        <v>4.3975373790677223E-2</v>
      </c>
    </row>
    <row r="190" spans="1:19" x14ac:dyDescent="0.25">
      <c r="A190" s="172" t="s">
        <v>1274</v>
      </c>
      <c r="B190" s="172" t="s">
        <v>3341</v>
      </c>
      <c r="C190" s="172" t="s">
        <v>667</v>
      </c>
      <c r="D190" s="173">
        <v>1.5</v>
      </c>
      <c r="E190" s="174">
        <v>897</v>
      </c>
      <c r="F190" s="174">
        <v>847</v>
      </c>
      <c r="G190" s="174">
        <v>0</v>
      </c>
      <c r="H190" s="174">
        <v>0</v>
      </c>
      <c r="I190" s="174">
        <v>0</v>
      </c>
      <c r="J190" s="170" t="b">
        <f>IF(ISBLANK(CertifiedCrop[[#This Row],[1. Identifiant interne d’exploitation agricole*]]),"",IF(ISERROR(MATCH(CertifiedCrop[[#This Row],[1. Identifiant interne d’exploitation agricole*]],GroupMember[1. Identifiant interne d’exploitation agricole*],0)),FALSE,TRUE))</f>
        <v>1</v>
      </c>
      <c r="K190" s="170" t="b">
        <f t="array" ref="K190">IF(ISBLANK(CertifiedCrop[[#This Row],[2. Produit agricole certifié*]]),"",IF(ISERROR(MATCH(1,(#REF!=CertifiedCrop[[#This Row],[2. Produit agricole certifié*]])*(#REF!=CertifiedCrop[[#This Row],[3. Variété**]]),0)),FALSE,TRUE))</f>
        <v>0</v>
      </c>
      <c r="L190" s="23" t="str">
        <f t="shared" si="16"/>
        <v/>
      </c>
      <c r="M190" s="63" t="str">
        <f t="shared" si="17"/>
        <v/>
      </c>
      <c r="N190" s="176" t="str">
        <f t="shared" si="18"/>
        <v/>
      </c>
      <c r="O190" s="64">
        <f t="shared" si="19"/>
        <v>598</v>
      </c>
      <c r="P190" s="64">
        <f t="shared" si="20"/>
        <v>564.66666666666663</v>
      </c>
      <c r="Q190" s="11" t="str">
        <f>IFERROR((VLOOKUP(A190,GM_Table,8,FALSE)-SUMIFS(D:D,A:A,A190,B:B,B190,C:C,C190)),"")</f>
        <v/>
      </c>
      <c r="R190" s="11" t="str">
        <f>IFERROR(CONCATENATE(VLOOKUP(A190,GM_Table,12,FALSE)," ",(VLOOKUP(A190,GM_Table,13,FALSE))),"")</f>
        <v/>
      </c>
      <c r="S190" s="178">
        <f>(CertifiedCrop[[#This Row],[Rendement 
estimé/ha]]-CertifiedCrop[[#This Row],[Rendement/ha
de l’année précédente]])/CertifiedCrop[[#This Row],[Rendement/ha
de l’année précédente]]</f>
        <v>5.9031877213695468E-2</v>
      </c>
    </row>
    <row r="191" spans="1:19" x14ac:dyDescent="0.25">
      <c r="A191" s="172" t="s">
        <v>1277</v>
      </c>
      <c r="B191" s="172" t="s">
        <v>3341</v>
      </c>
      <c r="C191" s="172" t="s">
        <v>667</v>
      </c>
      <c r="D191" s="173">
        <v>2</v>
      </c>
      <c r="E191" s="174">
        <v>1187</v>
      </c>
      <c r="F191" s="174">
        <v>1137</v>
      </c>
      <c r="G191" s="174">
        <v>0</v>
      </c>
      <c r="H191" s="174">
        <v>0</v>
      </c>
      <c r="I191" s="174">
        <v>0</v>
      </c>
      <c r="J191" s="170" t="b">
        <f>IF(ISBLANK(CertifiedCrop[[#This Row],[1. Identifiant interne d’exploitation agricole*]]),"",IF(ISERROR(MATCH(CertifiedCrop[[#This Row],[1. Identifiant interne d’exploitation agricole*]],GroupMember[1. Identifiant interne d’exploitation agricole*],0)),FALSE,TRUE))</f>
        <v>1</v>
      </c>
      <c r="K191" s="170" t="b">
        <f t="array" ref="K191">IF(ISBLANK(CertifiedCrop[[#This Row],[2. Produit agricole certifié*]]),"",IF(ISERROR(MATCH(1,(#REF!=CertifiedCrop[[#This Row],[2. Produit agricole certifié*]])*(#REF!=CertifiedCrop[[#This Row],[3. Variété**]]),0)),FALSE,TRUE))</f>
        <v>0</v>
      </c>
      <c r="L191" s="23" t="str">
        <f t="shared" si="16"/>
        <v/>
      </c>
      <c r="M191" s="63" t="str">
        <f t="shared" si="17"/>
        <v/>
      </c>
      <c r="N191" s="176" t="str">
        <f t="shared" si="18"/>
        <v/>
      </c>
      <c r="O191" s="64">
        <f t="shared" si="19"/>
        <v>593.5</v>
      </c>
      <c r="P191" s="64">
        <f t="shared" si="20"/>
        <v>568.5</v>
      </c>
      <c r="Q191" s="11" t="str">
        <f>IFERROR((VLOOKUP(A191,GM_Table,8,FALSE)-SUMIFS(D:D,A:A,A191,B:B,B191,C:C,C191)),"")</f>
        <v/>
      </c>
      <c r="R191" s="11" t="str">
        <f>IFERROR(CONCATENATE(VLOOKUP(A191,GM_Table,12,FALSE)," ",(VLOOKUP(A191,GM_Table,13,FALSE))),"")</f>
        <v/>
      </c>
      <c r="S191" s="178">
        <f>(CertifiedCrop[[#This Row],[Rendement 
estimé/ha]]-CertifiedCrop[[#This Row],[Rendement/ha
de l’année précédente]])/CertifiedCrop[[#This Row],[Rendement/ha
de l’année précédente]]</f>
        <v>4.3975373790677223E-2</v>
      </c>
    </row>
    <row r="192" spans="1:19" x14ac:dyDescent="0.25">
      <c r="A192" s="172" t="s">
        <v>1281</v>
      </c>
      <c r="B192" s="172" t="s">
        <v>3341</v>
      </c>
      <c r="C192" s="172" t="s">
        <v>667</v>
      </c>
      <c r="D192" s="173">
        <v>2</v>
      </c>
      <c r="E192" s="174">
        <v>1196</v>
      </c>
      <c r="F192" s="174">
        <v>1146</v>
      </c>
      <c r="G192" s="174">
        <v>0</v>
      </c>
      <c r="H192" s="174">
        <v>0</v>
      </c>
      <c r="I192" s="174">
        <v>0</v>
      </c>
      <c r="J192" s="170" t="b">
        <f>IF(ISBLANK(CertifiedCrop[[#This Row],[1. Identifiant interne d’exploitation agricole*]]),"",IF(ISERROR(MATCH(CertifiedCrop[[#This Row],[1. Identifiant interne d’exploitation agricole*]],GroupMember[1. Identifiant interne d’exploitation agricole*],0)),FALSE,TRUE))</f>
        <v>1</v>
      </c>
      <c r="K192" s="170" t="b">
        <f t="array" ref="K192">IF(ISBLANK(CertifiedCrop[[#This Row],[2. Produit agricole certifié*]]),"",IF(ISERROR(MATCH(1,(#REF!=CertifiedCrop[[#This Row],[2. Produit agricole certifié*]])*(#REF!=CertifiedCrop[[#This Row],[3. Variété**]]),0)),FALSE,TRUE))</f>
        <v>0</v>
      </c>
      <c r="L192" s="23" t="str">
        <f t="shared" si="16"/>
        <v/>
      </c>
      <c r="M192" s="63" t="str">
        <f t="shared" si="17"/>
        <v/>
      </c>
      <c r="N192" s="176" t="str">
        <f t="shared" si="18"/>
        <v/>
      </c>
      <c r="O192" s="64">
        <f t="shared" si="19"/>
        <v>598</v>
      </c>
      <c r="P192" s="64">
        <f t="shared" si="20"/>
        <v>573</v>
      </c>
      <c r="Q192" s="11" t="str">
        <f>IFERROR((VLOOKUP(A192,GM_Table,8,FALSE)-SUMIFS(D:D,A:A,A192,B:B,B192,C:C,C192)),"")</f>
        <v/>
      </c>
      <c r="R192" s="11" t="str">
        <f>IFERROR(CONCATENATE(VLOOKUP(A192,GM_Table,12,FALSE)," ",(VLOOKUP(A192,GM_Table,13,FALSE))),"")</f>
        <v/>
      </c>
      <c r="S192" s="178">
        <f>(CertifiedCrop[[#This Row],[Rendement 
estimé/ha]]-CertifiedCrop[[#This Row],[Rendement/ha
de l’année précédente]])/CertifiedCrop[[#This Row],[Rendement/ha
de l’année précédente]]</f>
        <v>4.3630017452006981E-2</v>
      </c>
    </row>
    <row r="193" spans="1:19" x14ac:dyDescent="0.25">
      <c r="A193" s="172" t="s">
        <v>1285</v>
      </c>
      <c r="B193" s="172" t="s">
        <v>3341</v>
      </c>
      <c r="C193" s="172" t="s">
        <v>667</v>
      </c>
      <c r="D193" s="173">
        <v>3</v>
      </c>
      <c r="E193" s="174">
        <v>1768</v>
      </c>
      <c r="F193" s="174">
        <v>1718</v>
      </c>
      <c r="G193" s="174">
        <v>0</v>
      </c>
      <c r="H193" s="174">
        <v>0</v>
      </c>
      <c r="I193" s="174">
        <v>0</v>
      </c>
      <c r="J193" s="170" t="b">
        <f>IF(ISBLANK(CertifiedCrop[[#This Row],[1. Identifiant interne d’exploitation agricole*]]),"",IF(ISERROR(MATCH(CertifiedCrop[[#This Row],[1. Identifiant interne d’exploitation agricole*]],GroupMember[1. Identifiant interne d’exploitation agricole*],0)),FALSE,TRUE))</f>
        <v>1</v>
      </c>
      <c r="K193" s="170" t="b">
        <f t="array" ref="K193">IF(ISBLANK(CertifiedCrop[[#This Row],[2. Produit agricole certifié*]]),"",IF(ISERROR(MATCH(1,(#REF!=CertifiedCrop[[#This Row],[2. Produit agricole certifié*]])*(#REF!=CertifiedCrop[[#This Row],[3. Variété**]]),0)),FALSE,TRUE))</f>
        <v>0</v>
      </c>
      <c r="L193" s="23" t="str">
        <f t="shared" si="16"/>
        <v/>
      </c>
      <c r="M193" s="63" t="str">
        <f t="shared" si="17"/>
        <v/>
      </c>
      <c r="N193" s="176" t="str">
        <f t="shared" si="18"/>
        <v/>
      </c>
      <c r="O193" s="64">
        <f t="shared" si="19"/>
        <v>589.33333333333337</v>
      </c>
      <c r="P193" s="64">
        <f t="shared" si="20"/>
        <v>572.66666666666663</v>
      </c>
      <c r="Q193" s="11" t="str">
        <f>IFERROR((VLOOKUP(A193,GM_Table,8,FALSE)-SUMIFS(D:D,A:A,A193,B:B,B193,C:C,C193)),"")</f>
        <v/>
      </c>
      <c r="R193" s="11" t="str">
        <f>IFERROR(CONCATENATE(VLOOKUP(A193,GM_Table,12,FALSE)," ",(VLOOKUP(A193,GM_Table,13,FALSE))),"")</f>
        <v/>
      </c>
      <c r="S193" s="178">
        <f>(CertifiedCrop[[#This Row],[Rendement 
estimé/ha]]-CertifiedCrop[[#This Row],[Rendement/ha
de l’année précédente]])/CertifiedCrop[[#This Row],[Rendement/ha
de l’année précédente]]</f>
        <v>2.9103608847497225E-2</v>
      </c>
    </row>
    <row r="194" spans="1:19" x14ac:dyDescent="0.25">
      <c r="A194" s="172" t="s">
        <v>1287</v>
      </c>
      <c r="B194" s="172" t="s">
        <v>3341</v>
      </c>
      <c r="C194" s="172" t="s">
        <v>667</v>
      </c>
      <c r="D194" s="173">
        <v>2</v>
      </c>
      <c r="E194" s="174">
        <v>1196</v>
      </c>
      <c r="F194" s="174">
        <v>1146</v>
      </c>
      <c r="G194" s="174">
        <v>0</v>
      </c>
      <c r="H194" s="174">
        <v>0</v>
      </c>
      <c r="I194" s="174">
        <v>0</v>
      </c>
      <c r="J194" s="170" t="b">
        <f>IF(ISBLANK(CertifiedCrop[[#This Row],[1. Identifiant interne d’exploitation agricole*]]),"",IF(ISERROR(MATCH(CertifiedCrop[[#This Row],[1. Identifiant interne d’exploitation agricole*]],GroupMember[1. Identifiant interne d’exploitation agricole*],0)),FALSE,TRUE))</f>
        <v>1</v>
      </c>
      <c r="K194" s="170" t="b">
        <f t="array" ref="K194">IF(ISBLANK(CertifiedCrop[[#This Row],[2. Produit agricole certifié*]]),"",IF(ISERROR(MATCH(1,(#REF!=CertifiedCrop[[#This Row],[2. Produit agricole certifié*]])*(#REF!=CertifiedCrop[[#This Row],[3. Variété**]]),0)),FALSE,TRUE))</f>
        <v>0</v>
      </c>
      <c r="L194" s="23" t="str">
        <f t="shared" si="16"/>
        <v/>
      </c>
      <c r="M194" s="63" t="str">
        <f t="shared" si="17"/>
        <v/>
      </c>
      <c r="N194" s="176" t="str">
        <f t="shared" si="18"/>
        <v/>
      </c>
      <c r="O194" s="64">
        <f t="shared" si="19"/>
        <v>598</v>
      </c>
      <c r="P194" s="64">
        <f t="shared" si="20"/>
        <v>573</v>
      </c>
      <c r="Q194" s="11" t="str">
        <f>IFERROR((VLOOKUP(A194,GM_Table,8,FALSE)-SUMIFS(D:D,A:A,A194,B:B,B194,C:C,C194)),"")</f>
        <v/>
      </c>
      <c r="R194" s="11" t="str">
        <f>IFERROR(CONCATENATE(VLOOKUP(A194,GM_Table,12,FALSE)," ",(VLOOKUP(A194,GM_Table,13,FALSE))),"")</f>
        <v/>
      </c>
      <c r="S194" s="178">
        <f>(CertifiedCrop[[#This Row],[Rendement 
estimé/ha]]-CertifiedCrop[[#This Row],[Rendement/ha
de l’année précédente]])/CertifiedCrop[[#This Row],[Rendement/ha
de l’année précédente]]</f>
        <v>4.3630017452006981E-2</v>
      </c>
    </row>
    <row r="195" spans="1:19" x14ac:dyDescent="0.25">
      <c r="A195" s="172" t="s">
        <v>1289</v>
      </c>
      <c r="B195" s="172" t="s">
        <v>3341</v>
      </c>
      <c r="C195" s="172" t="s">
        <v>667</v>
      </c>
      <c r="D195" s="173">
        <v>2</v>
      </c>
      <c r="E195" s="174">
        <v>1187</v>
      </c>
      <c r="F195" s="174">
        <v>1137</v>
      </c>
      <c r="G195" s="174">
        <v>0</v>
      </c>
      <c r="H195" s="174">
        <v>0</v>
      </c>
      <c r="I195" s="174">
        <v>0</v>
      </c>
      <c r="J195" s="170" t="b">
        <f>IF(ISBLANK(CertifiedCrop[[#This Row],[1. Identifiant interne d’exploitation agricole*]]),"",IF(ISERROR(MATCH(CertifiedCrop[[#This Row],[1. Identifiant interne d’exploitation agricole*]],GroupMember[1. Identifiant interne d’exploitation agricole*],0)),FALSE,TRUE))</f>
        <v>1</v>
      </c>
      <c r="K195" s="170" t="b">
        <f t="array" ref="K195">IF(ISBLANK(CertifiedCrop[[#This Row],[2. Produit agricole certifié*]]),"",IF(ISERROR(MATCH(1,(#REF!=CertifiedCrop[[#This Row],[2. Produit agricole certifié*]])*(#REF!=CertifiedCrop[[#This Row],[3. Variété**]]),0)),FALSE,TRUE))</f>
        <v>0</v>
      </c>
      <c r="L195" s="23" t="str">
        <f t="shared" si="16"/>
        <v/>
      </c>
      <c r="M195" s="63" t="str">
        <f t="shared" si="17"/>
        <v/>
      </c>
      <c r="N195" s="176" t="str">
        <f t="shared" si="18"/>
        <v/>
      </c>
      <c r="O195" s="64">
        <f t="shared" si="19"/>
        <v>593.5</v>
      </c>
      <c r="P195" s="64">
        <f t="shared" si="20"/>
        <v>568.5</v>
      </c>
      <c r="Q195" s="11" t="str">
        <f>IFERROR((VLOOKUP(A195,GM_Table,8,FALSE)-SUMIFS(D:D,A:A,A195,B:B,B195,C:C,C195)),"")</f>
        <v/>
      </c>
      <c r="R195" s="11" t="str">
        <f>IFERROR(CONCATENATE(VLOOKUP(A195,GM_Table,12,FALSE)," ",(VLOOKUP(A195,GM_Table,13,FALSE))),"")</f>
        <v/>
      </c>
      <c r="S195" s="178">
        <f>(CertifiedCrop[[#This Row],[Rendement 
estimé/ha]]-CertifiedCrop[[#This Row],[Rendement/ha
de l’année précédente]])/CertifiedCrop[[#This Row],[Rendement/ha
de l’année précédente]]</f>
        <v>4.3975373790677223E-2</v>
      </c>
    </row>
    <row r="196" spans="1:19" x14ac:dyDescent="0.25">
      <c r="A196" s="172" t="s">
        <v>1290</v>
      </c>
      <c r="B196" s="172" t="s">
        <v>3341</v>
      </c>
      <c r="C196" s="172" t="s">
        <v>667</v>
      </c>
      <c r="D196" s="173">
        <v>1</v>
      </c>
      <c r="E196" s="174">
        <v>585</v>
      </c>
      <c r="F196" s="174">
        <v>535</v>
      </c>
      <c r="G196" s="174">
        <v>0</v>
      </c>
      <c r="H196" s="174">
        <v>0</v>
      </c>
      <c r="I196" s="174">
        <v>0</v>
      </c>
      <c r="J196" s="170" t="b">
        <f>IF(ISBLANK(CertifiedCrop[[#This Row],[1. Identifiant interne d’exploitation agricole*]]),"",IF(ISERROR(MATCH(CertifiedCrop[[#This Row],[1. Identifiant interne d’exploitation agricole*]],GroupMember[1. Identifiant interne d’exploitation agricole*],0)),FALSE,TRUE))</f>
        <v>1</v>
      </c>
      <c r="K196" s="170" t="b">
        <f t="array" ref="K196">IF(ISBLANK(CertifiedCrop[[#This Row],[2. Produit agricole certifié*]]),"",IF(ISERROR(MATCH(1,(#REF!=CertifiedCrop[[#This Row],[2. Produit agricole certifié*]])*(#REF!=CertifiedCrop[[#This Row],[3. Variété**]]),0)),FALSE,TRUE))</f>
        <v>0</v>
      </c>
      <c r="L196" s="23" t="str">
        <f t="shared" si="16"/>
        <v/>
      </c>
      <c r="M196" s="63" t="str">
        <f t="shared" si="17"/>
        <v/>
      </c>
      <c r="N196" s="176" t="str">
        <f t="shared" si="18"/>
        <v/>
      </c>
      <c r="O196" s="64">
        <f t="shared" si="19"/>
        <v>585</v>
      </c>
      <c r="P196" s="64">
        <f t="shared" si="20"/>
        <v>535</v>
      </c>
      <c r="Q196" s="11" t="str">
        <f>IFERROR((VLOOKUP(A196,GM_Table,8,FALSE)-SUMIFS(D:D,A:A,A196,B:B,B196,C:C,C196)),"")</f>
        <v/>
      </c>
      <c r="R196" s="11" t="str">
        <f>IFERROR(CONCATENATE(VLOOKUP(A196,GM_Table,12,FALSE)," ",(VLOOKUP(A196,GM_Table,13,FALSE))),"")</f>
        <v/>
      </c>
      <c r="S196" s="178">
        <f>(CertifiedCrop[[#This Row],[Rendement 
estimé/ha]]-CertifiedCrop[[#This Row],[Rendement/ha
de l’année précédente]])/CertifiedCrop[[#This Row],[Rendement/ha
de l’année précédente]]</f>
        <v>9.3457943925233641E-2</v>
      </c>
    </row>
    <row r="197" spans="1:19" x14ac:dyDescent="0.25">
      <c r="A197" s="172" t="s">
        <v>1293</v>
      </c>
      <c r="B197" s="172" t="s">
        <v>3341</v>
      </c>
      <c r="C197" s="172" t="s">
        <v>667</v>
      </c>
      <c r="D197" s="173">
        <v>2</v>
      </c>
      <c r="E197" s="174">
        <v>1144</v>
      </c>
      <c r="F197" s="174">
        <v>1094</v>
      </c>
      <c r="G197" s="174">
        <v>0</v>
      </c>
      <c r="H197" s="174">
        <v>0</v>
      </c>
      <c r="I197" s="174">
        <v>0</v>
      </c>
      <c r="J197" s="170" t="b">
        <f>IF(ISBLANK(CertifiedCrop[[#This Row],[1. Identifiant interne d’exploitation agricole*]]),"",IF(ISERROR(MATCH(CertifiedCrop[[#This Row],[1. Identifiant interne d’exploitation agricole*]],GroupMember[1. Identifiant interne d’exploitation agricole*],0)),FALSE,TRUE))</f>
        <v>1</v>
      </c>
      <c r="K197" s="170" t="b">
        <f t="array" ref="K197">IF(ISBLANK(CertifiedCrop[[#This Row],[2. Produit agricole certifié*]]),"",IF(ISERROR(MATCH(1,(#REF!=CertifiedCrop[[#This Row],[2. Produit agricole certifié*]])*(#REF!=CertifiedCrop[[#This Row],[3. Variété**]]),0)),FALSE,TRUE))</f>
        <v>0</v>
      </c>
      <c r="L197" s="23" t="str">
        <f t="shared" si="16"/>
        <v/>
      </c>
      <c r="M197" s="63" t="str">
        <f t="shared" si="17"/>
        <v/>
      </c>
      <c r="N197" s="176" t="str">
        <f t="shared" si="18"/>
        <v/>
      </c>
      <c r="O197" s="64">
        <f t="shared" si="19"/>
        <v>572</v>
      </c>
      <c r="P197" s="64">
        <f t="shared" si="20"/>
        <v>547</v>
      </c>
      <c r="Q197" s="11" t="str">
        <f>IFERROR((VLOOKUP(A197,GM_Table,8,FALSE)-SUMIFS(D:D,A:A,A197,B:B,B197,C:C,C197)),"")</f>
        <v/>
      </c>
      <c r="R197" s="11" t="str">
        <f>IFERROR(CONCATENATE(VLOOKUP(A197,GM_Table,12,FALSE)," ",(VLOOKUP(A197,GM_Table,13,FALSE))),"")</f>
        <v/>
      </c>
      <c r="S197" s="178">
        <f>(CertifiedCrop[[#This Row],[Rendement 
estimé/ha]]-CertifiedCrop[[#This Row],[Rendement/ha
de l’année précédente]])/CertifiedCrop[[#This Row],[Rendement/ha
de l’année précédente]]</f>
        <v>4.5703839122486288E-2</v>
      </c>
    </row>
    <row r="198" spans="1:19" x14ac:dyDescent="0.25">
      <c r="A198" s="172" t="s">
        <v>1296</v>
      </c>
      <c r="B198" s="172" t="s">
        <v>3341</v>
      </c>
      <c r="C198" s="172" t="s">
        <v>667</v>
      </c>
      <c r="D198" s="173">
        <v>1</v>
      </c>
      <c r="E198" s="174">
        <v>580</v>
      </c>
      <c r="F198" s="174">
        <v>530</v>
      </c>
      <c r="G198" s="174">
        <v>0</v>
      </c>
      <c r="H198" s="174">
        <v>0</v>
      </c>
      <c r="I198" s="174">
        <v>0</v>
      </c>
      <c r="J198" s="170" t="b">
        <f>IF(ISBLANK(CertifiedCrop[[#This Row],[1. Identifiant interne d’exploitation agricole*]]),"",IF(ISERROR(MATCH(CertifiedCrop[[#This Row],[1. Identifiant interne d’exploitation agricole*]],GroupMember[1. Identifiant interne d’exploitation agricole*],0)),FALSE,TRUE))</f>
        <v>1</v>
      </c>
      <c r="K198" s="170" t="b">
        <f t="array" ref="K198">IF(ISBLANK(CertifiedCrop[[#This Row],[2. Produit agricole certifié*]]),"",IF(ISERROR(MATCH(1,(#REF!=CertifiedCrop[[#This Row],[2. Produit agricole certifié*]])*(#REF!=CertifiedCrop[[#This Row],[3. Variété**]]),0)),FALSE,TRUE))</f>
        <v>0</v>
      </c>
      <c r="L198" s="23" t="str">
        <f t="shared" si="16"/>
        <v/>
      </c>
      <c r="M198" s="63" t="str">
        <f t="shared" si="17"/>
        <v/>
      </c>
      <c r="N198" s="176" t="str">
        <f t="shared" si="18"/>
        <v/>
      </c>
      <c r="O198" s="64">
        <f t="shared" si="19"/>
        <v>580</v>
      </c>
      <c r="P198" s="64">
        <f t="shared" si="20"/>
        <v>530</v>
      </c>
      <c r="Q198" s="11" t="str">
        <f>IFERROR((VLOOKUP(A198,GM_Table,8,FALSE)-SUMIFS(D:D,A:A,A198,B:B,B198,C:C,C198)),"")</f>
        <v/>
      </c>
      <c r="R198" s="11" t="str">
        <f>IFERROR(CONCATENATE(VLOOKUP(A198,GM_Table,12,FALSE)," ",(VLOOKUP(A198,GM_Table,13,FALSE))),"")</f>
        <v/>
      </c>
      <c r="S198" s="178">
        <f>(CertifiedCrop[[#This Row],[Rendement 
estimé/ha]]-CertifiedCrop[[#This Row],[Rendement/ha
de l’année précédente]])/CertifiedCrop[[#This Row],[Rendement/ha
de l’année précédente]]</f>
        <v>9.4339622641509441E-2</v>
      </c>
    </row>
    <row r="199" spans="1:19" x14ac:dyDescent="0.25">
      <c r="A199" s="172" t="s">
        <v>1300</v>
      </c>
      <c r="B199" s="172" t="s">
        <v>3341</v>
      </c>
      <c r="C199" s="172" t="s">
        <v>667</v>
      </c>
      <c r="D199" s="173">
        <v>1</v>
      </c>
      <c r="E199" s="174">
        <v>581</v>
      </c>
      <c r="F199" s="174">
        <v>531</v>
      </c>
      <c r="G199" s="174">
        <v>0</v>
      </c>
      <c r="H199" s="174">
        <v>0</v>
      </c>
      <c r="I199" s="174">
        <v>0</v>
      </c>
      <c r="J199" s="170" t="b">
        <f>IF(ISBLANK(CertifiedCrop[[#This Row],[1. Identifiant interne d’exploitation agricole*]]),"",IF(ISERROR(MATCH(CertifiedCrop[[#This Row],[1. Identifiant interne d’exploitation agricole*]],GroupMember[1. Identifiant interne d’exploitation agricole*],0)),FALSE,TRUE))</f>
        <v>1</v>
      </c>
      <c r="K199" s="170" t="b">
        <f t="array" ref="K199">IF(ISBLANK(CertifiedCrop[[#This Row],[2. Produit agricole certifié*]]),"",IF(ISERROR(MATCH(1,(#REF!=CertifiedCrop[[#This Row],[2. Produit agricole certifié*]])*(#REF!=CertifiedCrop[[#This Row],[3. Variété**]]),0)),FALSE,TRUE))</f>
        <v>0</v>
      </c>
      <c r="L199" s="23" t="str">
        <f t="shared" si="16"/>
        <v/>
      </c>
      <c r="M199" s="63" t="str">
        <f t="shared" si="17"/>
        <v/>
      </c>
      <c r="N199" s="176" t="str">
        <f t="shared" si="18"/>
        <v/>
      </c>
      <c r="O199" s="64">
        <f t="shared" si="19"/>
        <v>581</v>
      </c>
      <c r="P199" s="64">
        <f t="shared" si="20"/>
        <v>531</v>
      </c>
      <c r="Q199" s="11" t="str">
        <f>IFERROR((VLOOKUP(A199,GM_Table,8,FALSE)-SUMIFS(D:D,A:A,A199,B:B,B199,C:C,C199)),"")</f>
        <v/>
      </c>
      <c r="R199" s="11" t="str">
        <f>IFERROR(CONCATENATE(VLOOKUP(A199,GM_Table,12,FALSE)," ",(VLOOKUP(A199,GM_Table,13,FALSE))),"")</f>
        <v/>
      </c>
      <c r="S199" s="178">
        <f>(CertifiedCrop[[#This Row],[Rendement 
estimé/ha]]-CertifiedCrop[[#This Row],[Rendement/ha
de l’année précédente]])/CertifiedCrop[[#This Row],[Rendement/ha
de l’année précédente]]</f>
        <v>9.4161958568738227E-2</v>
      </c>
    </row>
    <row r="200" spans="1:19" x14ac:dyDescent="0.25">
      <c r="A200" s="172" t="s">
        <v>1304</v>
      </c>
      <c r="B200" s="172" t="s">
        <v>3341</v>
      </c>
      <c r="C200" s="172" t="s">
        <v>667</v>
      </c>
      <c r="D200" s="173">
        <v>3</v>
      </c>
      <c r="E200" s="174">
        <v>1690</v>
      </c>
      <c r="F200" s="174">
        <v>1640</v>
      </c>
      <c r="G200" s="174">
        <v>0</v>
      </c>
      <c r="H200" s="174">
        <v>0</v>
      </c>
      <c r="I200" s="174">
        <v>0</v>
      </c>
      <c r="J200" s="170" t="b">
        <f>IF(ISBLANK(CertifiedCrop[[#This Row],[1. Identifiant interne d’exploitation agricole*]]),"",IF(ISERROR(MATCH(CertifiedCrop[[#This Row],[1. Identifiant interne d’exploitation agricole*]],GroupMember[1. Identifiant interne d’exploitation agricole*],0)),FALSE,TRUE))</f>
        <v>1</v>
      </c>
      <c r="K200" s="170" t="b">
        <f t="array" ref="K200">IF(ISBLANK(CertifiedCrop[[#This Row],[2. Produit agricole certifié*]]),"",IF(ISERROR(MATCH(1,(#REF!=CertifiedCrop[[#This Row],[2. Produit agricole certifié*]])*(#REF!=CertifiedCrop[[#This Row],[3. Variété**]]),0)),FALSE,TRUE))</f>
        <v>0</v>
      </c>
      <c r="L200" s="23" t="str">
        <f t="shared" si="16"/>
        <v/>
      </c>
      <c r="M200" s="63" t="str">
        <f t="shared" si="17"/>
        <v/>
      </c>
      <c r="N200" s="176" t="str">
        <f t="shared" si="18"/>
        <v/>
      </c>
      <c r="O200" s="64">
        <f t="shared" si="19"/>
        <v>563.33333333333337</v>
      </c>
      <c r="P200" s="64">
        <f t="shared" si="20"/>
        <v>546.66666666666663</v>
      </c>
      <c r="Q200" s="11" t="str">
        <f>IFERROR((VLOOKUP(A200,GM_Table,8,FALSE)-SUMIFS(D:D,A:A,A200,B:B,B200,C:C,C200)),"")</f>
        <v/>
      </c>
      <c r="R200" s="11" t="str">
        <f>IFERROR(CONCATENATE(VLOOKUP(A200,GM_Table,12,FALSE)," ",(VLOOKUP(A200,GM_Table,13,FALSE))),"")</f>
        <v/>
      </c>
      <c r="S200" s="178">
        <f>(CertifiedCrop[[#This Row],[Rendement 
estimé/ha]]-CertifiedCrop[[#This Row],[Rendement/ha
de l’année précédente]])/CertifiedCrop[[#This Row],[Rendement/ha
de l’année précédente]]</f>
        <v>3.0487804878048922E-2</v>
      </c>
    </row>
    <row r="201" spans="1:19" x14ac:dyDescent="0.25">
      <c r="A201" s="172" t="s">
        <v>1308</v>
      </c>
      <c r="B201" s="172" t="s">
        <v>3341</v>
      </c>
      <c r="C201" s="172" t="s">
        <v>667</v>
      </c>
      <c r="D201" s="173">
        <v>3</v>
      </c>
      <c r="E201" s="174">
        <v>1716</v>
      </c>
      <c r="F201" s="174">
        <v>1666</v>
      </c>
      <c r="G201" s="174">
        <v>0</v>
      </c>
      <c r="H201" s="174">
        <v>0</v>
      </c>
      <c r="I201" s="174">
        <v>0</v>
      </c>
      <c r="J201" s="170" t="b">
        <f>IF(ISBLANK(CertifiedCrop[[#This Row],[1. Identifiant interne d’exploitation agricole*]]),"",IF(ISERROR(MATCH(CertifiedCrop[[#This Row],[1. Identifiant interne d’exploitation agricole*]],GroupMember[1. Identifiant interne d’exploitation agricole*],0)),FALSE,TRUE))</f>
        <v>1</v>
      </c>
      <c r="K201" s="170" t="b">
        <f t="array" ref="K201">IF(ISBLANK(CertifiedCrop[[#This Row],[2. Produit agricole certifié*]]),"",IF(ISERROR(MATCH(1,(#REF!=CertifiedCrop[[#This Row],[2. Produit agricole certifié*]])*(#REF!=CertifiedCrop[[#This Row],[3. Variété**]]),0)),FALSE,TRUE))</f>
        <v>0</v>
      </c>
      <c r="L201" s="23" t="str">
        <f t="shared" si="16"/>
        <v/>
      </c>
      <c r="M201" s="63" t="str">
        <f t="shared" si="17"/>
        <v/>
      </c>
      <c r="N201" s="176" t="str">
        <f t="shared" si="18"/>
        <v/>
      </c>
      <c r="O201" s="64">
        <f t="shared" si="19"/>
        <v>572</v>
      </c>
      <c r="P201" s="64">
        <f t="shared" si="20"/>
        <v>555.33333333333337</v>
      </c>
      <c r="Q201" s="11" t="str">
        <f>IFERROR((VLOOKUP(A201,GM_Table,8,FALSE)-SUMIFS(D:D,A:A,A201,B:B,B201,C:C,C201)),"")</f>
        <v/>
      </c>
      <c r="R201" s="11" t="str">
        <f>IFERROR(CONCATENATE(VLOOKUP(A201,GM_Table,12,FALSE)," ",(VLOOKUP(A201,GM_Table,13,FALSE))),"")</f>
        <v/>
      </c>
      <c r="S201" s="178">
        <f>(CertifiedCrop[[#This Row],[Rendement 
estimé/ha]]-CertifiedCrop[[#This Row],[Rendement/ha
de l’année précédente]])/CertifiedCrop[[#This Row],[Rendement/ha
de l’année précédente]]</f>
        <v>3.0012004801920698E-2</v>
      </c>
    </row>
    <row r="202" spans="1:19" x14ac:dyDescent="0.25">
      <c r="A202" s="172" t="s">
        <v>1312</v>
      </c>
      <c r="B202" s="172" t="s">
        <v>3341</v>
      </c>
      <c r="C202" s="172" t="s">
        <v>667</v>
      </c>
      <c r="D202" s="173">
        <v>2</v>
      </c>
      <c r="E202" s="174">
        <v>1161</v>
      </c>
      <c r="F202" s="174">
        <v>1111</v>
      </c>
      <c r="G202" s="174">
        <v>0</v>
      </c>
      <c r="H202" s="174">
        <v>0</v>
      </c>
      <c r="I202" s="174">
        <v>0</v>
      </c>
      <c r="J202" s="170" t="b">
        <f>IF(ISBLANK(CertifiedCrop[[#This Row],[1. Identifiant interne d’exploitation agricole*]]),"",IF(ISERROR(MATCH(CertifiedCrop[[#This Row],[1. Identifiant interne d’exploitation agricole*]],GroupMember[1. Identifiant interne d’exploitation agricole*],0)),FALSE,TRUE))</f>
        <v>1</v>
      </c>
      <c r="K202" s="170" t="b">
        <f t="array" ref="K202">IF(ISBLANK(CertifiedCrop[[#This Row],[2. Produit agricole certifié*]]),"",IF(ISERROR(MATCH(1,(#REF!=CertifiedCrop[[#This Row],[2. Produit agricole certifié*]])*(#REF!=CertifiedCrop[[#This Row],[3. Variété**]]),0)),FALSE,TRUE))</f>
        <v>0</v>
      </c>
      <c r="L202" s="23" t="str">
        <f t="shared" si="16"/>
        <v/>
      </c>
      <c r="M202" s="63" t="str">
        <f t="shared" si="17"/>
        <v/>
      </c>
      <c r="N202" s="176" t="str">
        <f t="shared" si="18"/>
        <v/>
      </c>
      <c r="O202" s="64">
        <f t="shared" si="19"/>
        <v>580.5</v>
      </c>
      <c r="P202" s="64">
        <f t="shared" si="20"/>
        <v>555.5</v>
      </c>
      <c r="Q202" s="11" t="str">
        <f>IFERROR((VLOOKUP(A202,GM_Table,8,FALSE)-SUMIFS(D:D,A:A,A202,B:B,B202,C:C,C202)),"")</f>
        <v/>
      </c>
      <c r="R202" s="11" t="str">
        <f>IFERROR(CONCATENATE(VLOOKUP(A202,GM_Table,12,FALSE)," ",(VLOOKUP(A202,GM_Table,13,FALSE))),"")</f>
        <v/>
      </c>
      <c r="S202" s="178">
        <f>(CertifiedCrop[[#This Row],[Rendement 
estimé/ha]]-CertifiedCrop[[#This Row],[Rendement/ha
de l’année précédente]])/CertifiedCrop[[#This Row],[Rendement/ha
de l’année précédente]]</f>
        <v>4.5004500450045004E-2</v>
      </c>
    </row>
    <row r="203" spans="1:19" x14ac:dyDescent="0.25">
      <c r="A203" s="172" t="s">
        <v>1316</v>
      </c>
      <c r="B203" s="172" t="s">
        <v>3341</v>
      </c>
      <c r="C203" s="172" t="s">
        <v>667</v>
      </c>
      <c r="D203" s="173">
        <v>2</v>
      </c>
      <c r="E203" s="174">
        <v>1170</v>
      </c>
      <c r="F203" s="174">
        <v>1120</v>
      </c>
      <c r="G203" s="174">
        <v>0</v>
      </c>
      <c r="H203" s="174">
        <v>0</v>
      </c>
      <c r="I203" s="174">
        <v>0</v>
      </c>
      <c r="J203" s="170" t="b">
        <f>IF(ISBLANK(CertifiedCrop[[#This Row],[1. Identifiant interne d’exploitation agricole*]]),"",IF(ISERROR(MATCH(CertifiedCrop[[#This Row],[1. Identifiant interne d’exploitation agricole*]],GroupMember[1. Identifiant interne d’exploitation agricole*],0)),FALSE,TRUE))</f>
        <v>1</v>
      </c>
      <c r="K203" s="170" t="b">
        <f t="array" ref="K203">IF(ISBLANK(CertifiedCrop[[#This Row],[2. Produit agricole certifié*]]),"",IF(ISERROR(MATCH(1,(#REF!=CertifiedCrop[[#This Row],[2. Produit agricole certifié*]])*(#REF!=CertifiedCrop[[#This Row],[3. Variété**]]),0)),FALSE,TRUE))</f>
        <v>0</v>
      </c>
      <c r="L203" s="23" t="str">
        <f t="shared" si="16"/>
        <v/>
      </c>
      <c r="M203" s="63" t="str">
        <f t="shared" si="17"/>
        <v/>
      </c>
      <c r="N203" s="176" t="str">
        <f t="shared" si="18"/>
        <v/>
      </c>
      <c r="O203" s="64">
        <f t="shared" si="19"/>
        <v>585</v>
      </c>
      <c r="P203" s="64">
        <f t="shared" si="20"/>
        <v>560</v>
      </c>
      <c r="Q203" s="11" t="str">
        <f>IFERROR((VLOOKUP(A203,GM_Table,8,FALSE)-SUMIFS(D:D,A:A,A203,B:B,B203,C:C,C203)),"")</f>
        <v/>
      </c>
      <c r="R203" s="11" t="str">
        <f>IFERROR(CONCATENATE(VLOOKUP(A203,GM_Table,12,FALSE)," ",(VLOOKUP(A203,GM_Table,13,FALSE))),"")</f>
        <v/>
      </c>
      <c r="S203" s="178">
        <f>(CertifiedCrop[[#This Row],[Rendement 
estimé/ha]]-CertifiedCrop[[#This Row],[Rendement/ha
de l’année précédente]])/CertifiedCrop[[#This Row],[Rendement/ha
de l’année précédente]]</f>
        <v>4.4642857142857144E-2</v>
      </c>
    </row>
    <row r="204" spans="1:19" x14ac:dyDescent="0.25">
      <c r="A204" s="172" t="s">
        <v>1320</v>
      </c>
      <c r="B204" s="172" t="s">
        <v>3341</v>
      </c>
      <c r="C204" s="172" t="s">
        <v>667</v>
      </c>
      <c r="D204" s="173">
        <v>2</v>
      </c>
      <c r="E204" s="174">
        <v>1161</v>
      </c>
      <c r="F204" s="174">
        <v>1111</v>
      </c>
      <c r="G204" s="174">
        <v>0</v>
      </c>
      <c r="H204" s="174">
        <v>0</v>
      </c>
      <c r="I204" s="174">
        <v>0</v>
      </c>
      <c r="J204" s="170" t="b">
        <f>IF(ISBLANK(CertifiedCrop[[#This Row],[1. Identifiant interne d’exploitation agricole*]]),"",IF(ISERROR(MATCH(CertifiedCrop[[#This Row],[1. Identifiant interne d’exploitation agricole*]],GroupMember[1. Identifiant interne d’exploitation agricole*],0)),FALSE,TRUE))</f>
        <v>1</v>
      </c>
      <c r="K204" s="170" t="b">
        <f t="array" ref="K204">IF(ISBLANK(CertifiedCrop[[#This Row],[2. Produit agricole certifié*]]),"",IF(ISERROR(MATCH(1,(#REF!=CertifiedCrop[[#This Row],[2. Produit agricole certifié*]])*(#REF!=CertifiedCrop[[#This Row],[3. Variété**]]),0)),FALSE,TRUE))</f>
        <v>0</v>
      </c>
      <c r="L204" s="23" t="str">
        <f t="shared" si="16"/>
        <v/>
      </c>
      <c r="M204" s="63" t="str">
        <f t="shared" si="17"/>
        <v/>
      </c>
      <c r="N204" s="176" t="str">
        <f t="shared" si="18"/>
        <v/>
      </c>
      <c r="O204" s="64">
        <f t="shared" si="19"/>
        <v>580.5</v>
      </c>
      <c r="P204" s="64">
        <f t="shared" si="20"/>
        <v>555.5</v>
      </c>
      <c r="Q204" s="11" t="str">
        <f>IFERROR((VLOOKUP(A204,GM_Table,8,FALSE)-SUMIFS(D:D,A:A,A204,B:B,B204,C:C,C204)),"")</f>
        <v/>
      </c>
      <c r="R204" s="11" t="str">
        <f>IFERROR(CONCATENATE(VLOOKUP(A204,GM_Table,12,FALSE)," ",(VLOOKUP(A204,GM_Table,13,FALSE))),"")</f>
        <v/>
      </c>
      <c r="S204" s="178">
        <f>(CertifiedCrop[[#This Row],[Rendement 
estimé/ha]]-CertifiedCrop[[#This Row],[Rendement/ha
de l’année précédente]])/CertifiedCrop[[#This Row],[Rendement/ha
de l’année précédente]]</f>
        <v>4.5004500450045004E-2</v>
      </c>
    </row>
    <row r="205" spans="1:19" x14ac:dyDescent="0.25">
      <c r="A205" s="172" t="s">
        <v>1323</v>
      </c>
      <c r="B205" s="172" t="s">
        <v>3341</v>
      </c>
      <c r="C205" s="172" t="s">
        <v>667</v>
      </c>
      <c r="D205" s="173">
        <v>4</v>
      </c>
      <c r="E205" s="174">
        <v>2392</v>
      </c>
      <c r="F205" s="174">
        <v>2342</v>
      </c>
      <c r="G205" s="174">
        <v>0</v>
      </c>
      <c r="H205" s="174">
        <v>0</v>
      </c>
      <c r="I205" s="174">
        <v>0</v>
      </c>
      <c r="J205" s="170" t="b">
        <f>IF(ISBLANK(CertifiedCrop[[#This Row],[1. Identifiant interne d’exploitation agricole*]]),"",IF(ISERROR(MATCH(CertifiedCrop[[#This Row],[1. Identifiant interne d’exploitation agricole*]],GroupMember[1. Identifiant interne d’exploitation agricole*],0)),FALSE,TRUE))</f>
        <v>1</v>
      </c>
      <c r="K205" s="170" t="b">
        <f t="array" ref="K205">IF(ISBLANK(CertifiedCrop[[#This Row],[2. Produit agricole certifié*]]),"",IF(ISERROR(MATCH(1,(#REF!=CertifiedCrop[[#This Row],[2. Produit agricole certifié*]])*(#REF!=CertifiedCrop[[#This Row],[3. Variété**]]),0)),FALSE,TRUE))</f>
        <v>0</v>
      </c>
      <c r="L205" s="23" t="str">
        <f t="shared" si="16"/>
        <v/>
      </c>
      <c r="M205" s="63" t="str">
        <f t="shared" si="17"/>
        <v/>
      </c>
      <c r="N205" s="176" t="str">
        <f t="shared" si="18"/>
        <v/>
      </c>
      <c r="O205" s="64">
        <f t="shared" si="19"/>
        <v>598</v>
      </c>
      <c r="P205" s="64">
        <f t="shared" si="20"/>
        <v>585.5</v>
      </c>
      <c r="Q205" s="11" t="str">
        <f>IFERROR((VLOOKUP(A205,GM_Table,8,FALSE)-SUMIFS(D:D,A:A,A205,B:B,B205,C:C,C205)),"")</f>
        <v/>
      </c>
      <c r="R205" s="11" t="str">
        <f>IFERROR(CONCATENATE(VLOOKUP(A205,GM_Table,12,FALSE)," ",(VLOOKUP(A205,GM_Table,13,FALSE))),"")</f>
        <v/>
      </c>
      <c r="S205" s="178">
        <f>(CertifiedCrop[[#This Row],[Rendement 
estimé/ha]]-CertifiedCrop[[#This Row],[Rendement/ha
de l’année précédente]])/CertifiedCrop[[#This Row],[Rendement/ha
de l’année précédente]]</f>
        <v>2.1349274124679761E-2</v>
      </c>
    </row>
    <row r="206" spans="1:19" x14ac:dyDescent="0.25">
      <c r="A206" s="172" t="s">
        <v>1328</v>
      </c>
      <c r="B206" s="172" t="s">
        <v>3341</v>
      </c>
      <c r="C206" s="172" t="s">
        <v>667</v>
      </c>
      <c r="D206" s="173">
        <v>1</v>
      </c>
      <c r="E206" s="174">
        <v>598</v>
      </c>
      <c r="F206" s="174">
        <v>548</v>
      </c>
      <c r="G206" s="174">
        <v>0</v>
      </c>
      <c r="H206" s="174">
        <v>0</v>
      </c>
      <c r="I206" s="174">
        <v>0</v>
      </c>
      <c r="J206" s="170" t="b">
        <f>IF(ISBLANK(CertifiedCrop[[#This Row],[1. Identifiant interne d’exploitation agricole*]]),"",IF(ISERROR(MATCH(CertifiedCrop[[#This Row],[1. Identifiant interne d’exploitation agricole*]],GroupMember[1. Identifiant interne d’exploitation agricole*],0)),FALSE,TRUE))</f>
        <v>1</v>
      </c>
      <c r="K206" s="170" t="b">
        <f t="array" ref="K206">IF(ISBLANK(CertifiedCrop[[#This Row],[2. Produit agricole certifié*]]),"",IF(ISERROR(MATCH(1,(#REF!=CertifiedCrop[[#This Row],[2. Produit agricole certifié*]])*(#REF!=CertifiedCrop[[#This Row],[3. Variété**]]),0)),FALSE,TRUE))</f>
        <v>0</v>
      </c>
      <c r="L206" s="23" t="str">
        <f t="shared" si="16"/>
        <v/>
      </c>
      <c r="M206" s="63" t="str">
        <f t="shared" si="17"/>
        <v/>
      </c>
      <c r="N206" s="176" t="str">
        <f t="shared" si="18"/>
        <v/>
      </c>
      <c r="O206" s="64">
        <f t="shared" si="19"/>
        <v>598</v>
      </c>
      <c r="P206" s="64">
        <f t="shared" si="20"/>
        <v>548</v>
      </c>
      <c r="Q206" s="11" t="str">
        <f>IFERROR((VLOOKUP(A206,GM_Table,8,FALSE)-SUMIFS(D:D,A:A,A206,B:B,B206,C:C,C206)),"")</f>
        <v/>
      </c>
      <c r="R206" s="11" t="str">
        <f>IFERROR(CONCATENATE(VLOOKUP(A206,GM_Table,12,FALSE)," ",(VLOOKUP(A206,GM_Table,13,FALSE))),"")</f>
        <v/>
      </c>
      <c r="S206" s="178">
        <f>(CertifiedCrop[[#This Row],[Rendement 
estimé/ha]]-CertifiedCrop[[#This Row],[Rendement/ha
de l’année précédente]])/CertifiedCrop[[#This Row],[Rendement/ha
de l’année précédente]]</f>
        <v>9.1240875912408759E-2</v>
      </c>
    </row>
    <row r="207" spans="1:19" x14ac:dyDescent="0.25">
      <c r="A207" s="172" t="s">
        <v>1332</v>
      </c>
      <c r="B207" s="172" t="s">
        <v>3341</v>
      </c>
      <c r="C207" s="172" t="s">
        <v>667</v>
      </c>
      <c r="D207" s="173">
        <v>4</v>
      </c>
      <c r="E207" s="174">
        <v>2323</v>
      </c>
      <c r="F207" s="174">
        <v>2273</v>
      </c>
      <c r="G207" s="174">
        <v>0</v>
      </c>
      <c r="H207" s="174">
        <v>0</v>
      </c>
      <c r="I207" s="174">
        <v>0</v>
      </c>
      <c r="J207" s="170" t="b">
        <f>IF(ISBLANK(CertifiedCrop[[#This Row],[1. Identifiant interne d’exploitation agricole*]]),"",IF(ISERROR(MATCH(CertifiedCrop[[#This Row],[1. Identifiant interne d’exploitation agricole*]],GroupMember[1. Identifiant interne d’exploitation agricole*],0)),FALSE,TRUE))</f>
        <v>1</v>
      </c>
      <c r="K207" s="170" t="b">
        <f t="array" ref="K207">IF(ISBLANK(CertifiedCrop[[#This Row],[2. Produit agricole certifié*]]),"",IF(ISERROR(MATCH(1,(#REF!=CertifiedCrop[[#This Row],[2. Produit agricole certifié*]])*(#REF!=CertifiedCrop[[#This Row],[3. Variété**]]),0)),FALSE,TRUE))</f>
        <v>0</v>
      </c>
      <c r="L207" s="23" t="str">
        <f t="shared" si="16"/>
        <v/>
      </c>
      <c r="M207" s="63" t="str">
        <f t="shared" si="17"/>
        <v/>
      </c>
      <c r="N207" s="176" t="str">
        <f t="shared" si="18"/>
        <v/>
      </c>
      <c r="O207" s="64">
        <f t="shared" si="19"/>
        <v>580.75</v>
      </c>
      <c r="P207" s="64">
        <f t="shared" si="20"/>
        <v>568.25</v>
      </c>
      <c r="Q207" s="11" t="str">
        <f>IFERROR((VLOOKUP(A207,GM_Table,8,FALSE)-SUMIFS(D:D,A:A,A207,B:B,B207,C:C,C207)),"")</f>
        <v/>
      </c>
      <c r="R207" s="11" t="str">
        <f>IFERROR(CONCATENATE(VLOOKUP(A207,GM_Table,12,FALSE)," ",(VLOOKUP(A207,GM_Table,13,FALSE))),"")</f>
        <v/>
      </c>
      <c r="S207" s="178">
        <f>(CertifiedCrop[[#This Row],[Rendement 
estimé/ha]]-CertifiedCrop[[#This Row],[Rendement/ha
de l’année précédente]])/CertifiedCrop[[#This Row],[Rendement/ha
de l’année précédente]]</f>
        <v>2.1997360316761989E-2</v>
      </c>
    </row>
    <row r="208" spans="1:19" x14ac:dyDescent="0.25">
      <c r="A208" s="172" t="s">
        <v>1336</v>
      </c>
      <c r="B208" s="172" t="s">
        <v>3341</v>
      </c>
      <c r="C208" s="172" t="s">
        <v>667</v>
      </c>
      <c r="D208" s="173">
        <v>1</v>
      </c>
      <c r="E208" s="174">
        <v>585</v>
      </c>
      <c r="F208" s="174">
        <v>535</v>
      </c>
      <c r="G208" s="174">
        <v>0</v>
      </c>
      <c r="H208" s="174">
        <v>0</v>
      </c>
      <c r="I208" s="174">
        <v>0</v>
      </c>
      <c r="J208" s="170" t="b">
        <f>IF(ISBLANK(CertifiedCrop[[#This Row],[1. Identifiant interne d’exploitation agricole*]]),"",IF(ISERROR(MATCH(CertifiedCrop[[#This Row],[1. Identifiant interne d’exploitation agricole*]],GroupMember[1. Identifiant interne d’exploitation agricole*],0)),FALSE,TRUE))</f>
        <v>1</v>
      </c>
      <c r="K208" s="170" t="b">
        <f t="array" ref="K208">IF(ISBLANK(CertifiedCrop[[#This Row],[2. Produit agricole certifié*]]),"",IF(ISERROR(MATCH(1,(#REF!=CertifiedCrop[[#This Row],[2. Produit agricole certifié*]])*(#REF!=CertifiedCrop[[#This Row],[3. Variété**]]),0)),FALSE,TRUE))</f>
        <v>0</v>
      </c>
      <c r="L208" s="23" t="str">
        <f t="shared" si="16"/>
        <v/>
      </c>
      <c r="M208" s="63" t="str">
        <f t="shared" si="17"/>
        <v/>
      </c>
      <c r="N208" s="176" t="str">
        <f t="shared" si="18"/>
        <v/>
      </c>
      <c r="O208" s="64">
        <f t="shared" si="19"/>
        <v>585</v>
      </c>
      <c r="P208" s="64">
        <f t="shared" si="20"/>
        <v>535</v>
      </c>
      <c r="Q208" s="11" t="str">
        <f>IFERROR((VLOOKUP(A208,GM_Table,8,FALSE)-SUMIFS(D:D,A:A,A208,B:B,B208,C:C,C208)),"")</f>
        <v/>
      </c>
      <c r="R208" s="11" t="str">
        <f>IFERROR(CONCATENATE(VLOOKUP(A208,GM_Table,12,FALSE)," ",(VLOOKUP(A208,GM_Table,13,FALSE))),"")</f>
        <v/>
      </c>
      <c r="S208" s="178">
        <f>(CertifiedCrop[[#This Row],[Rendement 
estimé/ha]]-CertifiedCrop[[#This Row],[Rendement/ha
de l’année précédente]])/CertifiedCrop[[#This Row],[Rendement/ha
de l’année précédente]]</f>
        <v>9.3457943925233641E-2</v>
      </c>
    </row>
    <row r="209" spans="1:19" x14ac:dyDescent="0.25">
      <c r="A209" s="172" t="s">
        <v>1340</v>
      </c>
      <c r="B209" s="172" t="s">
        <v>3341</v>
      </c>
      <c r="C209" s="172" t="s">
        <v>667</v>
      </c>
      <c r="D209" s="173">
        <v>3</v>
      </c>
      <c r="E209" s="174">
        <v>1729</v>
      </c>
      <c r="F209" s="174">
        <v>1679</v>
      </c>
      <c r="G209" s="174">
        <v>0</v>
      </c>
      <c r="H209" s="174">
        <v>0</v>
      </c>
      <c r="I209" s="174">
        <v>0</v>
      </c>
      <c r="J209" s="170" t="b">
        <f>IF(ISBLANK(CertifiedCrop[[#This Row],[1. Identifiant interne d’exploitation agricole*]]),"",IF(ISERROR(MATCH(CertifiedCrop[[#This Row],[1. Identifiant interne d’exploitation agricole*]],GroupMember[1. Identifiant interne d’exploitation agricole*],0)),FALSE,TRUE))</f>
        <v>1</v>
      </c>
      <c r="K209" s="170" t="b">
        <f t="array" ref="K209">IF(ISBLANK(CertifiedCrop[[#This Row],[2. Produit agricole certifié*]]),"",IF(ISERROR(MATCH(1,(#REF!=CertifiedCrop[[#This Row],[2. Produit agricole certifié*]])*(#REF!=CertifiedCrop[[#This Row],[3. Variété**]]),0)),FALSE,TRUE))</f>
        <v>0</v>
      </c>
      <c r="L209" s="23" t="str">
        <f t="shared" si="16"/>
        <v/>
      </c>
      <c r="M209" s="63" t="str">
        <f t="shared" si="17"/>
        <v/>
      </c>
      <c r="N209" s="176" t="str">
        <f t="shared" si="18"/>
        <v/>
      </c>
      <c r="O209" s="64">
        <f t="shared" si="19"/>
        <v>576.33333333333337</v>
      </c>
      <c r="P209" s="64">
        <f t="shared" si="20"/>
        <v>559.66666666666663</v>
      </c>
      <c r="Q209" s="11" t="str">
        <f>IFERROR((VLOOKUP(A209,GM_Table,8,FALSE)-SUMIFS(D:D,A:A,A209,B:B,B209,C:C,C209)),"")</f>
        <v/>
      </c>
      <c r="R209" s="11" t="str">
        <f>IFERROR(CONCATENATE(VLOOKUP(A209,GM_Table,12,FALSE)," ",(VLOOKUP(A209,GM_Table,13,FALSE))),"")</f>
        <v/>
      </c>
      <c r="S209" s="178">
        <f>(CertifiedCrop[[#This Row],[Rendement 
estimé/ha]]-CertifiedCrop[[#This Row],[Rendement/ha
de l’année précédente]])/CertifiedCrop[[#This Row],[Rendement/ha
de l’année précédente]]</f>
        <v>2.9779630732579054E-2</v>
      </c>
    </row>
    <row r="210" spans="1:19" x14ac:dyDescent="0.25">
      <c r="A210" s="172" t="s">
        <v>1345</v>
      </c>
      <c r="B210" s="172" t="s">
        <v>3341</v>
      </c>
      <c r="C210" s="172" t="s">
        <v>667</v>
      </c>
      <c r="D210" s="173">
        <v>1</v>
      </c>
      <c r="E210" s="174">
        <v>585</v>
      </c>
      <c r="F210" s="174">
        <v>535</v>
      </c>
      <c r="G210" s="174">
        <v>0</v>
      </c>
      <c r="H210" s="174">
        <v>0</v>
      </c>
      <c r="I210" s="174">
        <v>0</v>
      </c>
      <c r="J210" s="170" t="b">
        <f>IF(ISBLANK(CertifiedCrop[[#This Row],[1. Identifiant interne d’exploitation agricole*]]),"",IF(ISERROR(MATCH(CertifiedCrop[[#This Row],[1. Identifiant interne d’exploitation agricole*]],GroupMember[1. Identifiant interne d’exploitation agricole*],0)),FALSE,TRUE))</f>
        <v>1</v>
      </c>
      <c r="K210" s="170" t="b">
        <f t="array" ref="K210">IF(ISBLANK(CertifiedCrop[[#This Row],[2. Produit agricole certifié*]]),"",IF(ISERROR(MATCH(1,(#REF!=CertifiedCrop[[#This Row],[2. Produit agricole certifié*]])*(#REF!=CertifiedCrop[[#This Row],[3. Variété**]]),0)),FALSE,TRUE))</f>
        <v>0</v>
      </c>
      <c r="L210" s="23" t="str">
        <f t="shared" si="16"/>
        <v/>
      </c>
      <c r="M210" s="63" t="str">
        <f t="shared" si="17"/>
        <v/>
      </c>
      <c r="N210" s="176" t="str">
        <f t="shared" si="18"/>
        <v/>
      </c>
      <c r="O210" s="64">
        <f t="shared" si="19"/>
        <v>585</v>
      </c>
      <c r="P210" s="64">
        <f t="shared" si="20"/>
        <v>535</v>
      </c>
      <c r="Q210" s="11" t="str">
        <f>IFERROR((VLOOKUP(A210,GM_Table,8,FALSE)-SUMIFS(D:D,A:A,A210,B:B,B210,C:C,C210)),"")</f>
        <v/>
      </c>
      <c r="R210" s="11" t="str">
        <f>IFERROR(CONCATENATE(VLOOKUP(A210,GM_Table,12,FALSE)," ",(VLOOKUP(A210,GM_Table,13,FALSE))),"")</f>
        <v/>
      </c>
      <c r="S210" s="178">
        <f>(CertifiedCrop[[#This Row],[Rendement 
estimé/ha]]-CertifiedCrop[[#This Row],[Rendement/ha
de l’année précédente]])/CertifiedCrop[[#This Row],[Rendement/ha
de l’année précédente]]</f>
        <v>9.3457943925233641E-2</v>
      </c>
    </row>
    <row r="211" spans="1:19" x14ac:dyDescent="0.25">
      <c r="A211" s="172" t="s">
        <v>1349</v>
      </c>
      <c r="B211" s="172" t="s">
        <v>3341</v>
      </c>
      <c r="C211" s="172" t="s">
        <v>667</v>
      </c>
      <c r="D211" s="173">
        <v>2</v>
      </c>
      <c r="E211" s="174">
        <v>1196</v>
      </c>
      <c r="F211" s="174">
        <v>1146</v>
      </c>
      <c r="G211" s="174">
        <v>0</v>
      </c>
      <c r="H211" s="174">
        <v>0</v>
      </c>
      <c r="I211" s="174">
        <v>0</v>
      </c>
      <c r="J211" s="170" t="b">
        <f>IF(ISBLANK(CertifiedCrop[[#This Row],[1. Identifiant interne d’exploitation agricole*]]),"",IF(ISERROR(MATCH(CertifiedCrop[[#This Row],[1. Identifiant interne d’exploitation agricole*]],GroupMember[1. Identifiant interne d’exploitation agricole*],0)),FALSE,TRUE))</f>
        <v>1</v>
      </c>
      <c r="K211" s="170" t="b">
        <f t="array" ref="K211">IF(ISBLANK(CertifiedCrop[[#This Row],[2. Produit agricole certifié*]]),"",IF(ISERROR(MATCH(1,(#REF!=CertifiedCrop[[#This Row],[2. Produit agricole certifié*]])*(#REF!=CertifiedCrop[[#This Row],[3. Variété**]]),0)),FALSE,TRUE))</f>
        <v>0</v>
      </c>
      <c r="L211" s="23" t="str">
        <f t="shared" si="16"/>
        <v/>
      </c>
      <c r="M211" s="63" t="str">
        <f t="shared" si="17"/>
        <v/>
      </c>
      <c r="N211" s="176" t="str">
        <f t="shared" si="18"/>
        <v/>
      </c>
      <c r="O211" s="64">
        <f t="shared" si="19"/>
        <v>598</v>
      </c>
      <c r="P211" s="64">
        <f t="shared" si="20"/>
        <v>573</v>
      </c>
      <c r="Q211" s="11" t="str">
        <f>IFERROR((VLOOKUP(A211,GM_Table,8,FALSE)-SUMIFS(D:D,A:A,A211,B:B,B211,C:C,C211)),"")</f>
        <v/>
      </c>
      <c r="R211" s="11" t="str">
        <f>IFERROR(CONCATENATE(VLOOKUP(A211,GM_Table,12,FALSE)," ",(VLOOKUP(A211,GM_Table,13,FALSE))),"")</f>
        <v/>
      </c>
      <c r="S211" s="178">
        <f>(CertifiedCrop[[#This Row],[Rendement 
estimé/ha]]-CertifiedCrop[[#This Row],[Rendement/ha
de l’année précédente]])/CertifiedCrop[[#This Row],[Rendement/ha
de l’année précédente]]</f>
        <v>4.3630017452006981E-2</v>
      </c>
    </row>
    <row r="212" spans="1:19" x14ac:dyDescent="0.25">
      <c r="A212" s="172" t="s">
        <v>1353</v>
      </c>
      <c r="B212" s="172" t="s">
        <v>3341</v>
      </c>
      <c r="C212" s="172" t="s">
        <v>667</v>
      </c>
      <c r="D212" s="173">
        <v>1</v>
      </c>
      <c r="E212" s="174">
        <v>594</v>
      </c>
      <c r="F212" s="174">
        <v>544</v>
      </c>
      <c r="G212" s="174">
        <v>0</v>
      </c>
      <c r="H212" s="174">
        <v>0</v>
      </c>
      <c r="I212" s="174">
        <v>0</v>
      </c>
      <c r="J212" s="170" t="b">
        <f>IF(ISBLANK(CertifiedCrop[[#This Row],[1. Identifiant interne d’exploitation agricole*]]),"",IF(ISERROR(MATCH(CertifiedCrop[[#This Row],[1. Identifiant interne d’exploitation agricole*]],GroupMember[1. Identifiant interne d’exploitation agricole*],0)),FALSE,TRUE))</f>
        <v>1</v>
      </c>
      <c r="K212" s="170" t="b">
        <f t="array" ref="K212">IF(ISBLANK(CertifiedCrop[[#This Row],[2. Produit agricole certifié*]]),"",IF(ISERROR(MATCH(1,(#REF!=CertifiedCrop[[#This Row],[2. Produit agricole certifié*]])*(#REF!=CertifiedCrop[[#This Row],[3. Variété**]]),0)),FALSE,TRUE))</f>
        <v>0</v>
      </c>
      <c r="L212" s="23" t="str">
        <f t="shared" si="16"/>
        <v/>
      </c>
      <c r="M212" s="63" t="str">
        <f t="shared" si="17"/>
        <v/>
      </c>
      <c r="N212" s="176" t="str">
        <f t="shared" si="18"/>
        <v/>
      </c>
      <c r="O212" s="64">
        <f t="shared" si="19"/>
        <v>594</v>
      </c>
      <c r="P212" s="64">
        <f t="shared" si="20"/>
        <v>544</v>
      </c>
      <c r="Q212" s="11" t="str">
        <f>IFERROR((VLOOKUP(A212,GM_Table,8,FALSE)-SUMIFS(D:D,A:A,A212,B:B,B212,C:C,C212)),"")</f>
        <v/>
      </c>
      <c r="R212" s="11" t="str">
        <f>IFERROR(CONCATENATE(VLOOKUP(A212,GM_Table,12,FALSE)," ",(VLOOKUP(A212,GM_Table,13,FALSE))),"")</f>
        <v/>
      </c>
      <c r="S212" s="178">
        <f>(CertifiedCrop[[#This Row],[Rendement 
estimé/ha]]-CertifiedCrop[[#This Row],[Rendement/ha
de l’année précédente]])/CertifiedCrop[[#This Row],[Rendement/ha
de l’année précédente]]</f>
        <v>9.1911764705882359E-2</v>
      </c>
    </row>
    <row r="213" spans="1:19" x14ac:dyDescent="0.25">
      <c r="A213" s="172" t="s">
        <v>1357</v>
      </c>
      <c r="B213" s="172" t="s">
        <v>3341</v>
      </c>
      <c r="C213" s="172" t="s">
        <v>667</v>
      </c>
      <c r="D213" s="173">
        <v>1</v>
      </c>
      <c r="E213" s="174">
        <v>585</v>
      </c>
      <c r="F213" s="174">
        <v>535</v>
      </c>
      <c r="G213" s="174">
        <v>0</v>
      </c>
      <c r="H213" s="174">
        <v>0</v>
      </c>
      <c r="I213" s="174">
        <v>0</v>
      </c>
      <c r="J213" s="170" t="b">
        <f>IF(ISBLANK(CertifiedCrop[[#This Row],[1. Identifiant interne d’exploitation agricole*]]),"",IF(ISERROR(MATCH(CertifiedCrop[[#This Row],[1. Identifiant interne d’exploitation agricole*]],GroupMember[1. Identifiant interne d’exploitation agricole*],0)),FALSE,TRUE))</f>
        <v>1</v>
      </c>
      <c r="K213" s="170" t="b">
        <f t="array" ref="K213">IF(ISBLANK(CertifiedCrop[[#This Row],[2. Produit agricole certifié*]]),"",IF(ISERROR(MATCH(1,(#REF!=CertifiedCrop[[#This Row],[2. Produit agricole certifié*]])*(#REF!=CertifiedCrop[[#This Row],[3. Variété**]]),0)),FALSE,TRUE))</f>
        <v>0</v>
      </c>
      <c r="L213" s="23" t="str">
        <f t="shared" si="16"/>
        <v/>
      </c>
      <c r="M213" s="63" t="str">
        <f t="shared" si="17"/>
        <v/>
      </c>
      <c r="N213" s="176" t="str">
        <f t="shared" si="18"/>
        <v/>
      </c>
      <c r="O213" s="64">
        <f t="shared" si="19"/>
        <v>585</v>
      </c>
      <c r="P213" s="64">
        <f t="shared" si="20"/>
        <v>535</v>
      </c>
      <c r="Q213" s="11" t="str">
        <f>IFERROR((VLOOKUP(A213,GM_Table,8,FALSE)-SUMIFS(D:D,A:A,A213,B:B,B213,C:C,C213)),"")</f>
        <v/>
      </c>
      <c r="R213" s="11" t="str">
        <f>IFERROR(CONCATENATE(VLOOKUP(A213,GM_Table,12,FALSE)," ",(VLOOKUP(A213,GM_Table,13,FALSE))),"")</f>
        <v/>
      </c>
      <c r="S213" s="178">
        <f>(CertifiedCrop[[#This Row],[Rendement 
estimé/ha]]-CertifiedCrop[[#This Row],[Rendement/ha
de l’année précédente]])/CertifiedCrop[[#This Row],[Rendement/ha
de l’année précédente]]</f>
        <v>9.3457943925233641E-2</v>
      </c>
    </row>
    <row r="214" spans="1:19" x14ac:dyDescent="0.25">
      <c r="A214" s="172" t="s">
        <v>1361</v>
      </c>
      <c r="B214" s="172" t="s">
        <v>3341</v>
      </c>
      <c r="C214" s="172" t="s">
        <v>667</v>
      </c>
      <c r="D214" s="173">
        <v>2</v>
      </c>
      <c r="E214" s="174">
        <v>1157</v>
      </c>
      <c r="F214" s="174">
        <v>1107</v>
      </c>
      <c r="G214" s="174">
        <v>0</v>
      </c>
      <c r="H214" s="174">
        <v>0</v>
      </c>
      <c r="I214" s="174">
        <v>0</v>
      </c>
      <c r="J214" s="170" t="b">
        <f>IF(ISBLANK(CertifiedCrop[[#This Row],[1. Identifiant interne d’exploitation agricole*]]),"",IF(ISERROR(MATCH(CertifiedCrop[[#This Row],[1. Identifiant interne d’exploitation agricole*]],GroupMember[1. Identifiant interne d’exploitation agricole*],0)),FALSE,TRUE))</f>
        <v>1</v>
      </c>
      <c r="K214" s="170" t="b">
        <f t="array" ref="K214">IF(ISBLANK(CertifiedCrop[[#This Row],[2. Produit agricole certifié*]]),"",IF(ISERROR(MATCH(1,(#REF!=CertifiedCrop[[#This Row],[2. Produit agricole certifié*]])*(#REF!=CertifiedCrop[[#This Row],[3. Variété**]]),0)),FALSE,TRUE))</f>
        <v>0</v>
      </c>
      <c r="L214" s="23" t="str">
        <f t="shared" si="16"/>
        <v/>
      </c>
      <c r="M214" s="63" t="str">
        <f t="shared" si="17"/>
        <v/>
      </c>
      <c r="N214" s="176" t="str">
        <f t="shared" si="18"/>
        <v/>
      </c>
      <c r="O214" s="64">
        <f t="shared" si="19"/>
        <v>578.5</v>
      </c>
      <c r="P214" s="64">
        <f t="shared" si="20"/>
        <v>553.5</v>
      </c>
      <c r="Q214" s="11" t="str">
        <f>IFERROR((VLOOKUP(A214,GM_Table,8,FALSE)-SUMIFS(D:D,A:A,A214,B:B,B214,C:C,C214)),"")</f>
        <v/>
      </c>
      <c r="R214" s="11" t="str">
        <f>IFERROR(CONCATENATE(VLOOKUP(A214,GM_Table,12,FALSE)," ",(VLOOKUP(A214,GM_Table,13,FALSE))),"")</f>
        <v/>
      </c>
      <c r="S214" s="178">
        <f>(CertifiedCrop[[#This Row],[Rendement 
estimé/ha]]-CertifiedCrop[[#This Row],[Rendement/ha
de l’année précédente]])/CertifiedCrop[[#This Row],[Rendement/ha
de l’année précédente]]</f>
        <v>4.5167118337850046E-2</v>
      </c>
    </row>
    <row r="215" spans="1:19" x14ac:dyDescent="0.25">
      <c r="A215" s="172" t="s">
        <v>1366</v>
      </c>
      <c r="B215" s="172" t="s">
        <v>3341</v>
      </c>
      <c r="C215" s="172" t="s">
        <v>667</v>
      </c>
      <c r="D215" s="173">
        <v>2</v>
      </c>
      <c r="E215" s="174">
        <v>1187</v>
      </c>
      <c r="F215" s="174">
        <v>1137</v>
      </c>
      <c r="G215" s="174">
        <v>0</v>
      </c>
      <c r="H215" s="174">
        <v>0</v>
      </c>
      <c r="I215" s="174">
        <v>0</v>
      </c>
      <c r="J215" s="170" t="b">
        <f>IF(ISBLANK(CertifiedCrop[[#This Row],[1. Identifiant interne d’exploitation agricole*]]),"",IF(ISERROR(MATCH(CertifiedCrop[[#This Row],[1. Identifiant interne d’exploitation agricole*]],GroupMember[1. Identifiant interne d’exploitation agricole*],0)),FALSE,TRUE))</f>
        <v>1</v>
      </c>
      <c r="K215" s="170" t="b">
        <f t="array" ref="K215">IF(ISBLANK(CertifiedCrop[[#This Row],[2. Produit agricole certifié*]]),"",IF(ISERROR(MATCH(1,(#REF!=CertifiedCrop[[#This Row],[2. Produit agricole certifié*]])*(#REF!=CertifiedCrop[[#This Row],[3. Variété**]]),0)),FALSE,TRUE))</f>
        <v>0</v>
      </c>
      <c r="L215" s="23" t="str">
        <f t="shared" si="16"/>
        <v/>
      </c>
      <c r="M215" s="63" t="str">
        <f t="shared" si="17"/>
        <v/>
      </c>
      <c r="N215" s="176" t="str">
        <f t="shared" si="18"/>
        <v/>
      </c>
      <c r="O215" s="64">
        <f t="shared" si="19"/>
        <v>593.5</v>
      </c>
      <c r="P215" s="64">
        <f t="shared" si="20"/>
        <v>568.5</v>
      </c>
      <c r="Q215" s="11" t="str">
        <f>IFERROR((VLOOKUP(A215,GM_Table,8,FALSE)-SUMIFS(D:D,A:A,A215,B:B,B215,C:C,C215)),"")</f>
        <v/>
      </c>
      <c r="R215" s="11" t="str">
        <f>IFERROR(CONCATENATE(VLOOKUP(A215,GM_Table,12,FALSE)," ",(VLOOKUP(A215,GM_Table,13,FALSE))),"")</f>
        <v/>
      </c>
      <c r="S215" s="178">
        <f>(CertifiedCrop[[#This Row],[Rendement 
estimé/ha]]-CertifiedCrop[[#This Row],[Rendement/ha
de l’année précédente]])/CertifiedCrop[[#This Row],[Rendement/ha
de l’année précédente]]</f>
        <v>4.3975373790677223E-2</v>
      </c>
    </row>
    <row r="216" spans="1:19" x14ac:dyDescent="0.25">
      <c r="A216" s="172" t="s">
        <v>1370</v>
      </c>
      <c r="B216" s="172" t="s">
        <v>3341</v>
      </c>
      <c r="C216" s="172" t="s">
        <v>667</v>
      </c>
      <c r="D216" s="173">
        <v>3</v>
      </c>
      <c r="E216" s="174">
        <v>1742</v>
      </c>
      <c r="F216" s="174">
        <v>1692</v>
      </c>
      <c r="G216" s="174">
        <v>0</v>
      </c>
      <c r="H216" s="174">
        <v>0</v>
      </c>
      <c r="I216" s="174">
        <v>0</v>
      </c>
      <c r="J216" s="170" t="b">
        <f>IF(ISBLANK(CertifiedCrop[[#This Row],[1. Identifiant interne d’exploitation agricole*]]),"",IF(ISERROR(MATCH(CertifiedCrop[[#This Row],[1. Identifiant interne d’exploitation agricole*]],GroupMember[1. Identifiant interne d’exploitation agricole*],0)),FALSE,TRUE))</f>
        <v>1</v>
      </c>
      <c r="K216" s="170" t="b">
        <f t="array" ref="K216">IF(ISBLANK(CertifiedCrop[[#This Row],[2. Produit agricole certifié*]]),"",IF(ISERROR(MATCH(1,(#REF!=CertifiedCrop[[#This Row],[2. Produit agricole certifié*]])*(#REF!=CertifiedCrop[[#This Row],[3. Variété**]]),0)),FALSE,TRUE))</f>
        <v>0</v>
      </c>
      <c r="L216" s="23" t="str">
        <f t="shared" si="16"/>
        <v/>
      </c>
      <c r="M216" s="63" t="str">
        <f t="shared" si="17"/>
        <v/>
      </c>
      <c r="N216" s="176" t="str">
        <f t="shared" si="18"/>
        <v/>
      </c>
      <c r="O216" s="64">
        <f t="shared" si="19"/>
        <v>580.66666666666663</v>
      </c>
      <c r="P216" s="64">
        <f t="shared" si="20"/>
        <v>564</v>
      </c>
      <c r="Q216" s="11" t="str">
        <f>IFERROR((VLOOKUP(A216,GM_Table,8,FALSE)-SUMIFS(D:D,A:A,A216,B:B,B216,C:C,C216)),"")</f>
        <v/>
      </c>
      <c r="R216" s="11" t="str">
        <f>IFERROR(CONCATENATE(VLOOKUP(A216,GM_Table,12,FALSE)," ",(VLOOKUP(A216,GM_Table,13,FALSE))),"")</f>
        <v/>
      </c>
      <c r="S216" s="178">
        <f>(CertifiedCrop[[#This Row],[Rendement 
estimé/ha]]-CertifiedCrop[[#This Row],[Rendement/ha
de l’année précédente]])/CertifiedCrop[[#This Row],[Rendement/ha
de l’année précédente]]</f>
        <v>2.955082742316778E-2</v>
      </c>
    </row>
    <row r="217" spans="1:19" x14ac:dyDescent="0.25">
      <c r="A217" s="172" t="s">
        <v>1375</v>
      </c>
      <c r="B217" s="172" t="s">
        <v>3341</v>
      </c>
      <c r="C217" s="172" t="s">
        <v>667</v>
      </c>
      <c r="D217" s="173">
        <v>3</v>
      </c>
      <c r="E217" s="174">
        <v>1755</v>
      </c>
      <c r="F217" s="174">
        <v>1705</v>
      </c>
      <c r="G217" s="174">
        <v>0</v>
      </c>
      <c r="H217" s="174">
        <v>0</v>
      </c>
      <c r="I217" s="174">
        <v>0</v>
      </c>
      <c r="J217" s="170" t="b">
        <f>IF(ISBLANK(CertifiedCrop[[#This Row],[1. Identifiant interne d’exploitation agricole*]]),"",IF(ISERROR(MATCH(CertifiedCrop[[#This Row],[1. Identifiant interne d’exploitation agricole*]],GroupMember[1. Identifiant interne d’exploitation agricole*],0)),FALSE,TRUE))</f>
        <v>1</v>
      </c>
      <c r="K217" s="170" t="b">
        <f t="array" ref="K217">IF(ISBLANK(CertifiedCrop[[#This Row],[2. Produit agricole certifié*]]),"",IF(ISERROR(MATCH(1,(#REF!=CertifiedCrop[[#This Row],[2. Produit agricole certifié*]])*(#REF!=CertifiedCrop[[#This Row],[3. Variété**]]),0)),FALSE,TRUE))</f>
        <v>0</v>
      </c>
      <c r="L217" s="23" t="str">
        <f t="shared" si="16"/>
        <v/>
      </c>
      <c r="M217" s="63" t="str">
        <f t="shared" si="17"/>
        <v/>
      </c>
      <c r="N217" s="176" t="str">
        <f t="shared" si="18"/>
        <v/>
      </c>
      <c r="O217" s="64">
        <f t="shared" si="19"/>
        <v>585</v>
      </c>
      <c r="P217" s="64">
        <f t="shared" si="20"/>
        <v>568.33333333333337</v>
      </c>
      <c r="Q217" s="11" t="str">
        <f>IFERROR((VLOOKUP(A217,GM_Table,8,FALSE)-SUMIFS(D:D,A:A,A217,B:B,B217,C:C,C217)),"")</f>
        <v/>
      </c>
      <c r="R217" s="11" t="str">
        <f>IFERROR(CONCATENATE(VLOOKUP(A217,GM_Table,12,FALSE)," ",(VLOOKUP(A217,GM_Table,13,FALSE))),"")</f>
        <v/>
      </c>
      <c r="S217" s="178">
        <f>(CertifiedCrop[[#This Row],[Rendement 
estimé/ha]]-CertifiedCrop[[#This Row],[Rendement/ha
de l’année précédente]])/CertifiedCrop[[#This Row],[Rendement/ha
de l’année précédente]]</f>
        <v>2.9325513196480871E-2</v>
      </c>
    </row>
    <row r="218" spans="1:19" x14ac:dyDescent="0.25">
      <c r="A218" s="172" t="s">
        <v>1379</v>
      </c>
      <c r="B218" s="172" t="s">
        <v>3341</v>
      </c>
      <c r="C218" s="172" t="s">
        <v>667</v>
      </c>
      <c r="D218" s="173">
        <v>2</v>
      </c>
      <c r="E218" s="174">
        <v>1187</v>
      </c>
      <c r="F218" s="174">
        <v>1137</v>
      </c>
      <c r="G218" s="174">
        <v>0</v>
      </c>
      <c r="H218" s="174">
        <v>0</v>
      </c>
      <c r="I218" s="174">
        <v>0</v>
      </c>
      <c r="J218" s="170" t="b">
        <f>IF(ISBLANK(CertifiedCrop[[#This Row],[1. Identifiant interne d’exploitation agricole*]]),"",IF(ISERROR(MATCH(CertifiedCrop[[#This Row],[1. Identifiant interne d’exploitation agricole*]],GroupMember[1. Identifiant interne d’exploitation agricole*],0)),FALSE,TRUE))</f>
        <v>1</v>
      </c>
      <c r="K218" s="170" t="b">
        <f t="array" ref="K218">IF(ISBLANK(CertifiedCrop[[#This Row],[2. Produit agricole certifié*]]),"",IF(ISERROR(MATCH(1,(#REF!=CertifiedCrop[[#This Row],[2. Produit agricole certifié*]])*(#REF!=CertifiedCrop[[#This Row],[3. Variété**]]),0)),FALSE,TRUE))</f>
        <v>0</v>
      </c>
      <c r="L218" s="23" t="str">
        <f t="shared" si="16"/>
        <v/>
      </c>
      <c r="M218" s="63" t="str">
        <f t="shared" si="17"/>
        <v/>
      </c>
      <c r="N218" s="176" t="str">
        <f t="shared" si="18"/>
        <v/>
      </c>
      <c r="O218" s="64">
        <f t="shared" si="19"/>
        <v>593.5</v>
      </c>
      <c r="P218" s="64">
        <f t="shared" si="20"/>
        <v>568.5</v>
      </c>
      <c r="Q218" s="11" t="str">
        <f>IFERROR((VLOOKUP(A218,GM_Table,8,FALSE)-SUMIFS(D:D,A:A,A218,B:B,B218,C:C,C218)),"")</f>
        <v/>
      </c>
      <c r="R218" s="11" t="str">
        <f>IFERROR(CONCATENATE(VLOOKUP(A218,GM_Table,12,FALSE)," ",(VLOOKUP(A218,GM_Table,13,FALSE))),"")</f>
        <v/>
      </c>
      <c r="S218" s="178">
        <f>(CertifiedCrop[[#This Row],[Rendement 
estimé/ha]]-CertifiedCrop[[#This Row],[Rendement/ha
de l’année précédente]])/CertifiedCrop[[#This Row],[Rendement/ha
de l’année précédente]]</f>
        <v>4.3975373790677223E-2</v>
      </c>
    </row>
    <row r="219" spans="1:19" x14ac:dyDescent="0.25">
      <c r="A219" s="172" t="s">
        <v>1383</v>
      </c>
      <c r="B219" s="172" t="s">
        <v>3341</v>
      </c>
      <c r="C219" s="172" t="s">
        <v>667</v>
      </c>
      <c r="D219" s="173">
        <v>3</v>
      </c>
      <c r="E219" s="174">
        <v>1794</v>
      </c>
      <c r="F219" s="174">
        <v>1744</v>
      </c>
      <c r="G219" s="174">
        <v>0</v>
      </c>
      <c r="H219" s="174">
        <v>0</v>
      </c>
      <c r="I219" s="174">
        <v>0</v>
      </c>
      <c r="J219" s="170" t="b">
        <f>IF(ISBLANK(CertifiedCrop[[#This Row],[1. Identifiant interne d’exploitation agricole*]]),"",IF(ISERROR(MATCH(CertifiedCrop[[#This Row],[1. Identifiant interne d’exploitation agricole*]],GroupMember[1. Identifiant interne d’exploitation agricole*],0)),FALSE,TRUE))</f>
        <v>1</v>
      </c>
      <c r="K219" s="170" t="b">
        <f t="array" ref="K219">IF(ISBLANK(CertifiedCrop[[#This Row],[2. Produit agricole certifié*]]),"",IF(ISERROR(MATCH(1,(#REF!=CertifiedCrop[[#This Row],[2. Produit agricole certifié*]])*(#REF!=CertifiedCrop[[#This Row],[3. Variété**]]),0)),FALSE,TRUE))</f>
        <v>0</v>
      </c>
      <c r="L219" s="23" t="str">
        <f t="shared" si="16"/>
        <v/>
      </c>
      <c r="M219" s="63" t="str">
        <f t="shared" si="17"/>
        <v/>
      </c>
      <c r="N219" s="176" t="str">
        <f t="shared" si="18"/>
        <v/>
      </c>
      <c r="O219" s="64">
        <f t="shared" si="19"/>
        <v>598</v>
      </c>
      <c r="P219" s="64">
        <f t="shared" si="20"/>
        <v>581.33333333333337</v>
      </c>
      <c r="Q219" s="11" t="str">
        <f>IFERROR((VLOOKUP(A219,GM_Table,8,FALSE)-SUMIFS(D:D,A:A,A219,B:B,B219,C:C,C219)),"")</f>
        <v/>
      </c>
      <c r="R219" s="11" t="str">
        <f>IFERROR(CONCATENATE(VLOOKUP(A219,GM_Table,12,FALSE)," ",(VLOOKUP(A219,GM_Table,13,FALSE))),"")</f>
        <v/>
      </c>
      <c r="S219" s="178">
        <f>(CertifiedCrop[[#This Row],[Rendement 
estimé/ha]]-CertifiedCrop[[#This Row],[Rendement/ha
de l’année précédente]])/CertifiedCrop[[#This Row],[Rendement/ha
de l’année précédente]]</f>
        <v>2.8669724770642134E-2</v>
      </c>
    </row>
    <row r="220" spans="1:19" x14ac:dyDescent="0.25">
      <c r="A220" s="172" t="s">
        <v>1388</v>
      </c>
      <c r="B220" s="172" t="s">
        <v>3341</v>
      </c>
      <c r="C220" s="172" t="s">
        <v>667</v>
      </c>
      <c r="D220" s="173">
        <v>4</v>
      </c>
      <c r="E220" s="174">
        <v>2375</v>
      </c>
      <c r="F220" s="174">
        <v>2325</v>
      </c>
      <c r="G220" s="174">
        <v>0</v>
      </c>
      <c r="H220" s="174">
        <v>0</v>
      </c>
      <c r="I220" s="174">
        <v>0</v>
      </c>
      <c r="J220" s="170" t="b">
        <f>IF(ISBLANK(CertifiedCrop[[#This Row],[1. Identifiant interne d’exploitation agricole*]]),"",IF(ISERROR(MATCH(CertifiedCrop[[#This Row],[1. Identifiant interne d’exploitation agricole*]],GroupMember[1. Identifiant interne d’exploitation agricole*],0)),FALSE,TRUE))</f>
        <v>1</v>
      </c>
      <c r="K220" s="170" t="b">
        <f t="array" ref="K220">IF(ISBLANK(CertifiedCrop[[#This Row],[2. Produit agricole certifié*]]),"",IF(ISERROR(MATCH(1,(#REF!=CertifiedCrop[[#This Row],[2. Produit agricole certifié*]])*(#REF!=CertifiedCrop[[#This Row],[3. Variété**]]),0)),FALSE,TRUE))</f>
        <v>0</v>
      </c>
      <c r="L220" s="23" t="str">
        <f t="shared" si="16"/>
        <v/>
      </c>
      <c r="M220" s="63" t="str">
        <f t="shared" si="17"/>
        <v/>
      </c>
      <c r="N220" s="176" t="str">
        <f t="shared" si="18"/>
        <v/>
      </c>
      <c r="O220" s="64">
        <f t="shared" si="19"/>
        <v>593.75</v>
      </c>
      <c r="P220" s="64">
        <f t="shared" si="20"/>
        <v>581.25</v>
      </c>
      <c r="Q220" s="11" t="str">
        <f>IFERROR((VLOOKUP(A220,GM_Table,8,FALSE)-SUMIFS(D:D,A:A,A220,B:B,B220,C:C,C220)),"")</f>
        <v/>
      </c>
      <c r="R220" s="11" t="str">
        <f>IFERROR(CONCATENATE(VLOOKUP(A220,GM_Table,12,FALSE)," ",(VLOOKUP(A220,GM_Table,13,FALSE))),"")</f>
        <v/>
      </c>
      <c r="S220" s="178">
        <f>(CertifiedCrop[[#This Row],[Rendement 
estimé/ha]]-CertifiedCrop[[#This Row],[Rendement/ha
de l’année précédente]])/CertifiedCrop[[#This Row],[Rendement/ha
de l’année précédente]]</f>
        <v>2.1505376344086023E-2</v>
      </c>
    </row>
    <row r="221" spans="1:19" x14ac:dyDescent="0.25">
      <c r="A221" s="172" t="s">
        <v>1393</v>
      </c>
      <c r="B221" s="172" t="s">
        <v>3341</v>
      </c>
      <c r="C221" s="172" t="s">
        <v>667</v>
      </c>
      <c r="D221" s="173">
        <v>1</v>
      </c>
      <c r="E221" s="174">
        <v>594</v>
      </c>
      <c r="F221" s="174">
        <v>544</v>
      </c>
      <c r="G221" s="174">
        <v>0</v>
      </c>
      <c r="H221" s="174">
        <v>0</v>
      </c>
      <c r="I221" s="174">
        <v>0</v>
      </c>
      <c r="J221" s="170" t="b">
        <f>IF(ISBLANK(CertifiedCrop[[#This Row],[1. Identifiant interne d’exploitation agricole*]]),"",IF(ISERROR(MATCH(CertifiedCrop[[#This Row],[1. Identifiant interne d’exploitation agricole*]],GroupMember[1. Identifiant interne d’exploitation agricole*],0)),FALSE,TRUE))</f>
        <v>1</v>
      </c>
      <c r="K221" s="170" t="b">
        <f t="array" ref="K221">IF(ISBLANK(CertifiedCrop[[#This Row],[2. Produit agricole certifié*]]),"",IF(ISERROR(MATCH(1,(#REF!=CertifiedCrop[[#This Row],[2. Produit agricole certifié*]])*(#REF!=CertifiedCrop[[#This Row],[3. Variété**]]),0)),FALSE,TRUE))</f>
        <v>0</v>
      </c>
      <c r="L221" s="23" t="str">
        <f t="shared" si="16"/>
        <v/>
      </c>
      <c r="M221" s="63" t="str">
        <f t="shared" si="17"/>
        <v/>
      </c>
      <c r="N221" s="176" t="str">
        <f t="shared" si="18"/>
        <v/>
      </c>
      <c r="O221" s="64">
        <f t="shared" si="19"/>
        <v>594</v>
      </c>
      <c r="P221" s="64">
        <f t="shared" si="20"/>
        <v>544</v>
      </c>
      <c r="Q221" s="11" t="str">
        <f>IFERROR((VLOOKUP(A221,GM_Table,8,FALSE)-SUMIFS(D:D,A:A,A221,B:B,B221,C:C,C221)),"")</f>
        <v/>
      </c>
      <c r="R221" s="11" t="str">
        <f>IFERROR(CONCATENATE(VLOOKUP(A221,GM_Table,12,FALSE)," ",(VLOOKUP(A221,GM_Table,13,FALSE))),"")</f>
        <v/>
      </c>
      <c r="S221" s="178">
        <f>(CertifiedCrop[[#This Row],[Rendement 
estimé/ha]]-CertifiedCrop[[#This Row],[Rendement/ha
de l’année précédente]])/CertifiedCrop[[#This Row],[Rendement/ha
de l’année précédente]]</f>
        <v>9.1911764705882359E-2</v>
      </c>
    </row>
    <row r="222" spans="1:19" x14ac:dyDescent="0.25">
      <c r="A222" s="172" t="s">
        <v>1395</v>
      </c>
      <c r="B222" s="172" t="s">
        <v>3341</v>
      </c>
      <c r="C222" s="172" t="s">
        <v>667</v>
      </c>
      <c r="D222" s="173">
        <v>2</v>
      </c>
      <c r="E222" s="174">
        <v>1179</v>
      </c>
      <c r="F222" s="174">
        <v>1129</v>
      </c>
      <c r="G222" s="174">
        <v>0</v>
      </c>
      <c r="H222" s="174">
        <v>0</v>
      </c>
      <c r="I222" s="174">
        <v>0</v>
      </c>
      <c r="J222" s="170" t="b">
        <f>IF(ISBLANK(CertifiedCrop[[#This Row],[1. Identifiant interne d’exploitation agricole*]]),"",IF(ISERROR(MATCH(CertifiedCrop[[#This Row],[1. Identifiant interne d’exploitation agricole*]],GroupMember[1. Identifiant interne d’exploitation agricole*],0)),FALSE,TRUE))</f>
        <v>1</v>
      </c>
      <c r="K222" s="170" t="b">
        <f t="array" ref="K222">IF(ISBLANK(CertifiedCrop[[#This Row],[2. Produit agricole certifié*]]),"",IF(ISERROR(MATCH(1,(#REF!=CertifiedCrop[[#This Row],[2. Produit agricole certifié*]])*(#REF!=CertifiedCrop[[#This Row],[3. Variété**]]),0)),FALSE,TRUE))</f>
        <v>0</v>
      </c>
      <c r="L222" s="23" t="str">
        <f t="shared" si="16"/>
        <v/>
      </c>
      <c r="M222" s="63" t="str">
        <f t="shared" si="17"/>
        <v/>
      </c>
      <c r="N222" s="176" t="str">
        <f t="shared" si="18"/>
        <v/>
      </c>
      <c r="O222" s="64">
        <f t="shared" si="19"/>
        <v>589.5</v>
      </c>
      <c r="P222" s="64">
        <f t="shared" si="20"/>
        <v>564.5</v>
      </c>
      <c r="Q222" s="11" t="str">
        <f>IFERROR((VLOOKUP(A222,GM_Table,8,FALSE)-SUMIFS(D:D,A:A,A222,B:B,B222,C:C,C222)),"")</f>
        <v/>
      </c>
      <c r="R222" s="11" t="str">
        <f>IFERROR(CONCATENATE(VLOOKUP(A222,GM_Table,12,FALSE)," ",(VLOOKUP(A222,GM_Table,13,FALSE))),"")</f>
        <v/>
      </c>
      <c r="S222" s="178">
        <f>(CertifiedCrop[[#This Row],[Rendement 
estimé/ha]]-CertifiedCrop[[#This Row],[Rendement/ha
de l’année précédente]])/CertifiedCrop[[#This Row],[Rendement/ha
de l’année précédente]]</f>
        <v>4.4286979627989373E-2</v>
      </c>
    </row>
    <row r="223" spans="1:19" x14ac:dyDescent="0.25">
      <c r="A223" s="172" t="s">
        <v>1399</v>
      </c>
      <c r="B223" s="172" t="s">
        <v>3341</v>
      </c>
      <c r="C223" s="172" t="s">
        <v>667</v>
      </c>
      <c r="D223" s="173">
        <v>2</v>
      </c>
      <c r="E223" s="174">
        <v>1187</v>
      </c>
      <c r="F223" s="174">
        <v>1137</v>
      </c>
      <c r="G223" s="174">
        <v>0</v>
      </c>
      <c r="H223" s="174">
        <v>0</v>
      </c>
      <c r="I223" s="174">
        <v>0</v>
      </c>
      <c r="J223" s="170" t="b">
        <f>IF(ISBLANK(CertifiedCrop[[#This Row],[1. Identifiant interne d’exploitation agricole*]]),"",IF(ISERROR(MATCH(CertifiedCrop[[#This Row],[1. Identifiant interne d’exploitation agricole*]],GroupMember[1. Identifiant interne d’exploitation agricole*],0)),FALSE,TRUE))</f>
        <v>1</v>
      </c>
      <c r="K223" s="170" t="b">
        <f t="array" ref="K223">IF(ISBLANK(CertifiedCrop[[#This Row],[2. Produit agricole certifié*]]),"",IF(ISERROR(MATCH(1,(#REF!=CertifiedCrop[[#This Row],[2. Produit agricole certifié*]])*(#REF!=CertifiedCrop[[#This Row],[3. Variété**]]),0)),FALSE,TRUE))</f>
        <v>0</v>
      </c>
      <c r="L223" s="23" t="str">
        <f t="shared" si="16"/>
        <v/>
      </c>
      <c r="M223" s="63" t="str">
        <f t="shared" si="17"/>
        <v/>
      </c>
      <c r="N223" s="176" t="str">
        <f t="shared" si="18"/>
        <v/>
      </c>
      <c r="O223" s="64">
        <f t="shared" si="19"/>
        <v>593.5</v>
      </c>
      <c r="P223" s="64">
        <f t="shared" si="20"/>
        <v>568.5</v>
      </c>
      <c r="Q223" s="11" t="str">
        <f>IFERROR((VLOOKUP(A223,GM_Table,8,FALSE)-SUMIFS(D:D,A:A,A223,B:B,B223,C:C,C223)),"")</f>
        <v/>
      </c>
      <c r="R223" s="11" t="str">
        <f>IFERROR(CONCATENATE(VLOOKUP(A223,GM_Table,12,FALSE)," ",(VLOOKUP(A223,GM_Table,13,FALSE))),"")</f>
        <v/>
      </c>
      <c r="S223" s="178">
        <f>(CertifiedCrop[[#This Row],[Rendement 
estimé/ha]]-CertifiedCrop[[#This Row],[Rendement/ha
de l’année précédente]])/CertifiedCrop[[#This Row],[Rendement/ha
de l’année précédente]]</f>
        <v>4.3975373790677223E-2</v>
      </c>
    </row>
    <row r="224" spans="1:19" x14ac:dyDescent="0.25">
      <c r="A224" s="172" t="s">
        <v>1401</v>
      </c>
      <c r="B224" s="172" t="s">
        <v>3341</v>
      </c>
      <c r="C224" s="172" t="s">
        <v>667</v>
      </c>
      <c r="D224" s="173">
        <v>2.5</v>
      </c>
      <c r="E224" s="174">
        <v>1495</v>
      </c>
      <c r="F224" s="174">
        <v>1445</v>
      </c>
      <c r="G224" s="174">
        <v>0</v>
      </c>
      <c r="H224" s="174">
        <v>0</v>
      </c>
      <c r="I224" s="174">
        <v>0</v>
      </c>
      <c r="J224" s="170" t="b">
        <f>IF(ISBLANK(CertifiedCrop[[#This Row],[1. Identifiant interne d’exploitation agricole*]]),"",IF(ISERROR(MATCH(CertifiedCrop[[#This Row],[1. Identifiant interne d’exploitation agricole*]],GroupMember[1. Identifiant interne d’exploitation agricole*],0)),FALSE,TRUE))</f>
        <v>1</v>
      </c>
      <c r="K224" s="170" t="b">
        <f t="array" ref="K224">IF(ISBLANK(CertifiedCrop[[#This Row],[2. Produit agricole certifié*]]),"",IF(ISERROR(MATCH(1,(#REF!=CertifiedCrop[[#This Row],[2. Produit agricole certifié*]])*(#REF!=CertifiedCrop[[#This Row],[3. Variété**]]),0)),FALSE,TRUE))</f>
        <v>0</v>
      </c>
      <c r="L224" s="23" t="str">
        <f t="shared" si="16"/>
        <v/>
      </c>
      <c r="M224" s="63" t="str">
        <f t="shared" si="17"/>
        <v/>
      </c>
      <c r="N224" s="176" t="str">
        <f t="shared" si="18"/>
        <v/>
      </c>
      <c r="O224" s="64">
        <f t="shared" si="19"/>
        <v>598</v>
      </c>
      <c r="P224" s="64">
        <f t="shared" si="20"/>
        <v>578</v>
      </c>
      <c r="Q224" s="11" t="str">
        <f>IFERROR((VLOOKUP(A224,GM_Table,8,FALSE)-SUMIFS(D:D,A:A,A224,B:B,B224,C:C,C224)),"")</f>
        <v/>
      </c>
      <c r="R224" s="11" t="str">
        <f>IFERROR(CONCATENATE(VLOOKUP(A224,GM_Table,12,FALSE)," ",(VLOOKUP(A224,GM_Table,13,FALSE))),"")</f>
        <v/>
      </c>
      <c r="S224" s="178">
        <f>(CertifiedCrop[[#This Row],[Rendement 
estimé/ha]]-CertifiedCrop[[#This Row],[Rendement/ha
de l’année précédente]])/CertifiedCrop[[#This Row],[Rendement/ha
de l’année précédente]]</f>
        <v>3.4602076124567477E-2</v>
      </c>
    </row>
    <row r="225" spans="1:19" x14ac:dyDescent="0.25">
      <c r="A225" s="172" t="s">
        <v>1404</v>
      </c>
      <c r="B225" s="172" t="s">
        <v>3341</v>
      </c>
      <c r="C225" s="172" t="s">
        <v>667</v>
      </c>
      <c r="D225" s="173">
        <v>2.5</v>
      </c>
      <c r="E225" s="174">
        <v>1484</v>
      </c>
      <c r="F225" s="174">
        <v>1434</v>
      </c>
      <c r="G225" s="174">
        <v>0</v>
      </c>
      <c r="H225" s="174">
        <v>0</v>
      </c>
      <c r="I225" s="174">
        <v>0</v>
      </c>
      <c r="J225" s="170" t="b">
        <f>IF(ISBLANK(CertifiedCrop[[#This Row],[1. Identifiant interne d’exploitation agricole*]]),"",IF(ISERROR(MATCH(CertifiedCrop[[#This Row],[1. Identifiant interne d’exploitation agricole*]],GroupMember[1. Identifiant interne d’exploitation agricole*],0)),FALSE,TRUE))</f>
        <v>1</v>
      </c>
      <c r="K225" s="170" t="b">
        <f t="array" ref="K225">IF(ISBLANK(CertifiedCrop[[#This Row],[2. Produit agricole certifié*]]),"",IF(ISERROR(MATCH(1,(#REF!=CertifiedCrop[[#This Row],[2. Produit agricole certifié*]])*(#REF!=CertifiedCrop[[#This Row],[3. Variété**]]),0)),FALSE,TRUE))</f>
        <v>0</v>
      </c>
      <c r="L225" s="23" t="str">
        <f t="shared" si="16"/>
        <v/>
      </c>
      <c r="M225" s="63" t="str">
        <f t="shared" si="17"/>
        <v/>
      </c>
      <c r="N225" s="176" t="str">
        <f t="shared" si="18"/>
        <v/>
      </c>
      <c r="O225" s="64">
        <f t="shared" si="19"/>
        <v>593.6</v>
      </c>
      <c r="P225" s="64">
        <f t="shared" si="20"/>
        <v>573.6</v>
      </c>
      <c r="Q225" s="11" t="str">
        <f>IFERROR((VLOOKUP(A225,GM_Table,8,FALSE)-SUMIFS(D:D,A:A,A225,B:B,B225,C:C,C225)),"")</f>
        <v/>
      </c>
      <c r="R225" s="11" t="str">
        <f>IFERROR(CONCATENATE(VLOOKUP(A225,GM_Table,12,FALSE)," ",(VLOOKUP(A225,GM_Table,13,FALSE))),"")</f>
        <v/>
      </c>
      <c r="S225" s="178">
        <f>(CertifiedCrop[[#This Row],[Rendement 
estimé/ha]]-CertifiedCrop[[#This Row],[Rendement/ha
de l’année précédente]])/CertifiedCrop[[#This Row],[Rendement/ha
de l’année précédente]]</f>
        <v>3.4867503486750349E-2</v>
      </c>
    </row>
    <row r="226" spans="1:19" x14ac:dyDescent="0.25">
      <c r="A226" s="172" t="s">
        <v>1408</v>
      </c>
      <c r="B226" s="172" t="s">
        <v>3341</v>
      </c>
      <c r="C226" s="172" t="s">
        <v>667</v>
      </c>
      <c r="D226" s="173">
        <v>1</v>
      </c>
      <c r="E226" s="174">
        <v>598</v>
      </c>
      <c r="F226" s="174">
        <v>548</v>
      </c>
      <c r="G226" s="174">
        <v>0</v>
      </c>
      <c r="H226" s="174">
        <v>0</v>
      </c>
      <c r="I226" s="174">
        <v>0</v>
      </c>
      <c r="J226" s="170" t="b">
        <f>IF(ISBLANK(CertifiedCrop[[#This Row],[1. Identifiant interne d’exploitation agricole*]]),"",IF(ISERROR(MATCH(CertifiedCrop[[#This Row],[1. Identifiant interne d’exploitation agricole*]],GroupMember[1. Identifiant interne d’exploitation agricole*],0)),FALSE,TRUE))</f>
        <v>1</v>
      </c>
      <c r="K226" s="170" t="b">
        <f t="array" ref="K226">IF(ISBLANK(CertifiedCrop[[#This Row],[2. Produit agricole certifié*]]),"",IF(ISERROR(MATCH(1,(#REF!=CertifiedCrop[[#This Row],[2. Produit agricole certifié*]])*(#REF!=CertifiedCrop[[#This Row],[3. Variété**]]),0)),FALSE,TRUE))</f>
        <v>0</v>
      </c>
      <c r="L226" s="23" t="str">
        <f t="shared" si="16"/>
        <v/>
      </c>
      <c r="M226" s="63" t="str">
        <f t="shared" si="17"/>
        <v/>
      </c>
      <c r="N226" s="176" t="str">
        <f t="shared" si="18"/>
        <v/>
      </c>
      <c r="O226" s="64">
        <f t="shared" si="19"/>
        <v>598</v>
      </c>
      <c r="P226" s="64">
        <f t="shared" si="20"/>
        <v>548</v>
      </c>
      <c r="Q226" s="11" t="str">
        <f>IFERROR((VLOOKUP(A226,GM_Table,8,FALSE)-SUMIFS(D:D,A:A,A226,B:B,B226,C:C,C226)),"")</f>
        <v/>
      </c>
      <c r="R226" s="11" t="str">
        <f>IFERROR(CONCATENATE(VLOOKUP(A226,GM_Table,12,FALSE)," ",(VLOOKUP(A226,GM_Table,13,FALSE))),"")</f>
        <v/>
      </c>
      <c r="S226" s="178">
        <f>(CertifiedCrop[[#This Row],[Rendement 
estimé/ha]]-CertifiedCrop[[#This Row],[Rendement/ha
de l’année précédente]])/CertifiedCrop[[#This Row],[Rendement/ha
de l’année précédente]]</f>
        <v>9.1240875912408759E-2</v>
      </c>
    </row>
    <row r="227" spans="1:19" x14ac:dyDescent="0.25">
      <c r="A227" s="172" t="s">
        <v>1412</v>
      </c>
      <c r="B227" s="172" t="s">
        <v>3341</v>
      </c>
      <c r="C227" s="172" t="s">
        <v>667</v>
      </c>
      <c r="D227" s="173">
        <v>3</v>
      </c>
      <c r="E227" s="174">
        <v>1788</v>
      </c>
      <c r="F227" s="174">
        <v>1738</v>
      </c>
      <c r="G227" s="174">
        <v>0</v>
      </c>
      <c r="H227" s="174">
        <v>0</v>
      </c>
      <c r="I227" s="174">
        <v>0</v>
      </c>
      <c r="J227" s="170" t="b">
        <f>IF(ISBLANK(CertifiedCrop[[#This Row],[1. Identifiant interne d’exploitation agricole*]]),"",IF(ISERROR(MATCH(CertifiedCrop[[#This Row],[1. Identifiant interne d’exploitation agricole*]],GroupMember[1. Identifiant interne d’exploitation agricole*],0)),FALSE,TRUE))</f>
        <v>1</v>
      </c>
      <c r="K227" s="170" t="b">
        <f t="array" ref="K227">IF(ISBLANK(CertifiedCrop[[#This Row],[2. Produit agricole certifié*]]),"",IF(ISERROR(MATCH(1,(#REF!=CertifiedCrop[[#This Row],[2. Produit agricole certifié*]])*(#REF!=CertifiedCrop[[#This Row],[3. Variété**]]),0)),FALSE,TRUE))</f>
        <v>0</v>
      </c>
      <c r="L227" s="23" t="str">
        <f t="shared" si="16"/>
        <v/>
      </c>
      <c r="M227" s="63" t="str">
        <f t="shared" si="17"/>
        <v/>
      </c>
      <c r="N227" s="176" t="str">
        <f t="shared" si="18"/>
        <v/>
      </c>
      <c r="O227" s="64">
        <f t="shared" si="19"/>
        <v>596</v>
      </c>
      <c r="P227" s="64">
        <f t="shared" si="20"/>
        <v>579.33333333333337</v>
      </c>
      <c r="Q227" s="11" t="str">
        <f>IFERROR((VLOOKUP(A227,GM_Table,8,FALSE)-SUMIFS(D:D,A:A,A227,B:B,B227,C:C,C227)),"")</f>
        <v/>
      </c>
      <c r="R227" s="11" t="str">
        <f>IFERROR(CONCATENATE(VLOOKUP(A227,GM_Table,12,FALSE)," ",(VLOOKUP(A227,GM_Table,13,FALSE))),"")</f>
        <v/>
      </c>
      <c r="S227" s="178">
        <f>(CertifiedCrop[[#This Row],[Rendement 
estimé/ha]]-CertifiedCrop[[#This Row],[Rendement/ha
de l’année précédente]])/CertifiedCrop[[#This Row],[Rendement/ha
de l’année précédente]]</f>
        <v>2.8768699654775538E-2</v>
      </c>
    </row>
    <row r="228" spans="1:19" x14ac:dyDescent="0.25">
      <c r="A228" s="172" t="s">
        <v>1416</v>
      </c>
      <c r="B228" s="172" t="s">
        <v>3341</v>
      </c>
      <c r="C228" s="172" t="s">
        <v>667</v>
      </c>
      <c r="D228" s="173">
        <v>2</v>
      </c>
      <c r="E228" s="174">
        <v>1196</v>
      </c>
      <c r="F228" s="174">
        <v>1146</v>
      </c>
      <c r="G228" s="174">
        <v>0</v>
      </c>
      <c r="H228" s="174">
        <v>0</v>
      </c>
      <c r="I228" s="174">
        <v>0</v>
      </c>
      <c r="J228" s="170" t="b">
        <f>IF(ISBLANK(CertifiedCrop[[#This Row],[1. Identifiant interne d’exploitation agricole*]]),"",IF(ISERROR(MATCH(CertifiedCrop[[#This Row],[1. Identifiant interne d’exploitation agricole*]],GroupMember[1. Identifiant interne d’exploitation agricole*],0)),FALSE,TRUE))</f>
        <v>1</v>
      </c>
      <c r="K228" s="170" t="b">
        <f t="array" ref="K228">IF(ISBLANK(CertifiedCrop[[#This Row],[2. Produit agricole certifié*]]),"",IF(ISERROR(MATCH(1,(#REF!=CertifiedCrop[[#This Row],[2. Produit agricole certifié*]])*(#REF!=CertifiedCrop[[#This Row],[3. Variété**]]),0)),FALSE,TRUE))</f>
        <v>0</v>
      </c>
      <c r="L228" s="23" t="str">
        <f t="shared" si="16"/>
        <v/>
      </c>
      <c r="M228" s="63" t="str">
        <f t="shared" si="17"/>
        <v/>
      </c>
      <c r="N228" s="176" t="str">
        <f t="shared" si="18"/>
        <v/>
      </c>
      <c r="O228" s="64">
        <f t="shared" si="19"/>
        <v>598</v>
      </c>
      <c r="P228" s="64">
        <f t="shared" si="20"/>
        <v>573</v>
      </c>
      <c r="Q228" s="11" t="str">
        <f>IFERROR((VLOOKUP(A228,GM_Table,8,FALSE)-SUMIFS(D:D,A:A,A228,B:B,B228,C:C,C228)),"")</f>
        <v/>
      </c>
      <c r="R228" s="11" t="str">
        <f>IFERROR(CONCATENATE(VLOOKUP(A228,GM_Table,12,FALSE)," ",(VLOOKUP(A228,GM_Table,13,FALSE))),"")</f>
        <v/>
      </c>
      <c r="S228" s="178">
        <f>(CertifiedCrop[[#This Row],[Rendement 
estimé/ha]]-CertifiedCrop[[#This Row],[Rendement/ha
de l’année précédente]])/CertifiedCrop[[#This Row],[Rendement/ha
de l’année précédente]]</f>
        <v>4.3630017452006981E-2</v>
      </c>
    </row>
    <row r="229" spans="1:19" x14ac:dyDescent="0.25">
      <c r="A229" s="172" t="s">
        <v>1418</v>
      </c>
      <c r="B229" s="172" t="s">
        <v>3341</v>
      </c>
      <c r="C229" s="172" t="s">
        <v>667</v>
      </c>
      <c r="D229" s="173">
        <v>3</v>
      </c>
      <c r="E229" s="174">
        <v>1781</v>
      </c>
      <c r="F229" s="174">
        <v>1731</v>
      </c>
      <c r="G229" s="174">
        <v>0</v>
      </c>
      <c r="H229" s="174">
        <v>0</v>
      </c>
      <c r="I229" s="174">
        <v>0</v>
      </c>
      <c r="J229" s="170" t="b">
        <f>IF(ISBLANK(CertifiedCrop[[#This Row],[1. Identifiant interne d’exploitation agricole*]]),"",IF(ISERROR(MATCH(CertifiedCrop[[#This Row],[1. Identifiant interne d’exploitation agricole*]],GroupMember[1. Identifiant interne d’exploitation agricole*],0)),FALSE,TRUE))</f>
        <v>1</v>
      </c>
      <c r="K229" s="170" t="b">
        <f t="array" ref="K229">IF(ISBLANK(CertifiedCrop[[#This Row],[2. Produit agricole certifié*]]),"",IF(ISERROR(MATCH(1,(#REF!=CertifiedCrop[[#This Row],[2. Produit agricole certifié*]])*(#REF!=CertifiedCrop[[#This Row],[3. Variété**]]),0)),FALSE,TRUE))</f>
        <v>0</v>
      </c>
      <c r="L229" s="23" t="str">
        <f t="shared" si="16"/>
        <v/>
      </c>
      <c r="M229" s="63" t="str">
        <f t="shared" si="17"/>
        <v/>
      </c>
      <c r="N229" s="176" t="str">
        <f t="shared" si="18"/>
        <v/>
      </c>
      <c r="O229" s="64">
        <f t="shared" si="19"/>
        <v>593.66666666666663</v>
      </c>
      <c r="P229" s="64">
        <f t="shared" si="20"/>
        <v>577</v>
      </c>
      <c r="Q229" s="11" t="str">
        <f>IFERROR((VLOOKUP(A229,GM_Table,8,FALSE)-SUMIFS(D:D,A:A,A229,B:B,B229,C:C,C229)),"")</f>
        <v/>
      </c>
      <c r="R229" s="11" t="str">
        <f>IFERROR(CONCATENATE(VLOOKUP(A229,GM_Table,12,FALSE)," ",(VLOOKUP(A229,GM_Table,13,FALSE))),"")</f>
        <v/>
      </c>
      <c r="S229" s="178">
        <f>(CertifiedCrop[[#This Row],[Rendement 
estimé/ha]]-CertifiedCrop[[#This Row],[Rendement/ha
de l’année précédente]])/CertifiedCrop[[#This Row],[Rendement/ha
de l’année précédente]]</f>
        <v>2.8885037550548751E-2</v>
      </c>
    </row>
    <row r="230" spans="1:19" x14ac:dyDescent="0.25">
      <c r="A230" s="172" t="s">
        <v>1420</v>
      </c>
      <c r="B230" s="172" t="s">
        <v>3341</v>
      </c>
      <c r="C230" s="172" t="s">
        <v>667</v>
      </c>
      <c r="D230" s="173">
        <v>1</v>
      </c>
      <c r="E230" s="174">
        <v>585</v>
      </c>
      <c r="F230" s="174">
        <v>535</v>
      </c>
      <c r="G230" s="174">
        <v>0</v>
      </c>
      <c r="H230" s="174">
        <v>0</v>
      </c>
      <c r="I230" s="174">
        <v>0</v>
      </c>
      <c r="J230" s="170" t="b">
        <f>IF(ISBLANK(CertifiedCrop[[#This Row],[1. Identifiant interne d’exploitation agricole*]]),"",IF(ISERROR(MATCH(CertifiedCrop[[#This Row],[1. Identifiant interne d’exploitation agricole*]],GroupMember[1. Identifiant interne d’exploitation agricole*],0)),FALSE,TRUE))</f>
        <v>1</v>
      </c>
      <c r="K230" s="170" t="b">
        <f t="array" ref="K230">IF(ISBLANK(CertifiedCrop[[#This Row],[2. Produit agricole certifié*]]),"",IF(ISERROR(MATCH(1,(#REF!=CertifiedCrop[[#This Row],[2. Produit agricole certifié*]])*(#REF!=CertifiedCrop[[#This Row],[3. Variété**]]),0)),FALSE,TRUE))</f>
        <v>0</v>
      </c>
      <c r="L230" s="23" t="str">
        <f t="shared" si="16"/>
        <v/>
      </c>
      <c r="M230" s="63" t="str">
        <f t="shared" si="17"/>
        <v/>
      </c>
      <c r="N230" s="176" t="str">
        <f t="shared" si="18"/>
        <v/>
      </c>
      <c r="O230" s="64">
        <f t="shared" si="19"/>
        <v>585</v>
      </c>
      <c r="P230" s="64">
        <f t="shared" si="20"/>
        <v>535</v>
      </c>
      <c r="Q230" s="11" t="str">
        <f>IFERROR((VLOOKUP(A230,GM_Table,8,FALSE)-SUMIFS(D:D,A:A,A230,B:B,B230,C:C,C230)),"")</f>
        <v/>
      </c>
      <c r="R230" s="11" t="str">
        <f>IFERROR(CONCATENATE(VLOOKUP(A230,GM_Table,12,FALSE)," ",(VLOOKUP(A230,GM_Table,13,FALSE))),"")</f>
        <v/>
      </c>
      <c r="S230" s="178">
        <f>(CertifiedCrop[[#This Row],[Rendement 
estimé/ha]]-CertifiedCrop[[#This Row],[Rendement/ha
de l’année précédente]])/CertifiedCrop[[#This Row],[Rendement/ha
de l’année précédente]]</f>
        <v>9.3457943925233641E-2</v>
      </c>
    </row>
    <row r="231" spans="1:19" x14ac:dyDescent="0.25">
      <c r="A231" s="172" t="s">
        <v>1425</v>
      </c>
      <c r="B231" s="172" t="s">
        <v>3341</v>
      </c>
      <c r="C231" s="172" t="s">
        <v>667</v>
      </c>
      <c r="D231" s="173">
        <v>2</v>
      </c>
      <c r="E231" s="174">
        <v>1144</v>
      </c>
      <c r="F231" s="174">
        <v>1094</v>
      </c>
      <c r="G231" s="174">
        <v>0</v>
      </c>
      <c r="H231" s="174">
        <v>0</v>
      </c>
      <c r="I231" s="174">
        <v>0</v>
      </c>
      <c r="J231" s="170" t="b">
        <f>IF(ISBLANK(CertifiedCrop[[#This Row],[1. Identifiant interne d’exploitation agricole*]]),"",IF(ISERROR(MATCH(CertifiedCrop[[#This Row],[1. Identifiant interne d’exploitation agricole*]],GroupMember[1. Identifiant interne d’exploitation agricole*],0)),FALSE,TRUE))</f>
        <v>1</v>
      </c>
      <c r="K231" s="170" t="b">
        <f t="array" ref="K231">IF(ISBLANK(CertifiedCrop[[#This Row],[2. Produit agricole certifié*]]),"",IF(ISERROR(MATCH(1,(#REF!=CertifiedCrop[[#This Row],[2. Produit agricole certifié*]])*(#REF!=CertifiedCrop[[#This Row],[3. Variété**]]),0)),FALSE,TRUE))</f>
        <v>0</v>
      </c>
      <c r="L231" s="23" t="str">
        <f t="shared" si="16"/>
        <v/>
      </c>
      <c r="M231" s="63" t="str">
        <f t="shared" si="17"/>
        <v/>
      </c>
      <c r="N231" s="176" t="str">
        <f t="shared" si="18"/>
        <v/>
      </c>
      <c r="O231" s="64">
        <f t="shared" si="19"/>
        <v>572</v>
      </c>
      <c r="P231" s="64">
        <f t="shared" si="20"/>
        <v>547</v>
      </c>
      <c r="Q231" s="11" t="str">
        <f>IFERROR((VLOOKUP(A231,GM_Table,8,FALSE)-SUMIFS(D:D,A:A,A231,B:B,B231,C:C,C231)),"")</f>
        <v/>
      </c>
      <c r="R231" s="11" t="str">
        <f>IFERROR(CONCATENATE(VLOOKUP(A231,GM_Table,12,FALSE)," ",(VLOOKUP(A231,GM_Table,13,FALSE))),"")</f>
        <v/>
      </c>
      <c r="S231" s="178">
        <f>(CertifiedCrop[[#This Row],[Rendement 
estimé/ha]]-CertifiedCrop[[#This Row],[Rendement/ha
de l’année précédente]])/CertifiedCrop[[#This Row],[Rendement/ha
de l’année précédente]]</f>
        <v>4.5703839122486288E-2</v>
      </c>
    </row>
    <row r="232" spans="1:19" x14ac:dyDescent="0.25">
      <c r="A232" s="172" t="s">
        <v>1429</v>
      </c>
      <c r="B232" s="172" t="s">
        <v>3341</v>
      </c>
      <c r="C232" s="172" t="s">
        <v>667</v>
      </c>
      <c r="D232" s="173">
        <v>1</v>
      </c>
      <c r="E232" s="174">
        <v>576</v>
      </c>
      <c r="F232" s="174">
        <v>526</v>
      </c>
      <c r="G232" s="174">
        <v>0</v>
      </c>
      <c r="H232" s="174">
        <v>0</v>
      </c>
      <c r="I232" s="174">
        <v>0</v>
      </c>
      <c r="J232" s="170" t="b">
        <f>IF(ISBLANK(CertifiedCrop[[#This Row],[1. Identifiant interne d’exploitation agricole*]]),"",IF(ISERROR(MATCH(CertifiedCrop[[#This Row],[1. Identifiant interne d’exploitation agricole*]],GroupMember[1. Identifiant interne d’exploitation agricole*],0)),FALSE,TRUE))</f>
        <v>1</v>
      </c>
      <c r="K232" s="170" t="b">
        <f t="array" ref="K232">IF(ISBLANK(CertifiedCrop[[#This Row],[2. Produit agricole certifié*]]),"",IF(ISERROR(MATCH(1,(#REF!=CertifiedCrop[[#This Row],[2. Produit agricole certifié*]])*(#REF!=CertifiedCrop[[#This Row],[3. Variété**]]),0)),FALSE,TRUE))</f>
        <v>0</v>
      </c>
      <c r="L232" s="23" t="str">
        <f t="shared" si="16"/>
        <v/>
      </c>
      <c r="M232" s="63" t="str">
        <f t="shared" si="17"/>
        <v/>
      </c>
      <c r="N232" s="176" t="str">
        <f t="shared" si="18"/>
        <v/>
      </c>
      <c r="O232" s="64">
        <f t="shared" si="19"/>
        <v>576</v>
      </c>
      <c r="P232" s="64">
        <f t="shared" si="20"/>
        <v>526</v>
      </c>
      <c r="Q232" s="11" t="str">
        <f>IFERROR((VLOOKUP(A232,GM_Table,8,FALSE)-SUMIFS(D:D,A:A,A232,B:B,B232,C:C,C232)),"")</f>
        <v/>
      </c>
      <c r="R232" s="11" t="str">
        <f>IFERROR(CONCATENATE(VLOOKUP(A232,GM_Table,12,FALSE)," ",(VLOOKUP(A232,GM_Table,13,FALSE))),"")</f>
        <v/>
      </c>
      <c r="S232" s="178">
        <f>(CertifiedCrop[[#This Row],[Rendement 
estimé/ha]]-CertifiedCrop[[#This Row],[Rendement/ha
de l’année précédente]])/CertifiedCrop[[#This Row],[Rendement/ha
de l’année précédente]]</f>
        <v>9.5057034220532313E-2</v>
      </c>
    </row>
    <row r="233" spans="1:19" x14ac:dyDescent="0.25">
      <c r="A233" s="172" t="s">
        <v>1432</v>
      </c>
      <c r="B233" s="172" t="s">
        <v>3341</v>
      </c>
      <c r="C233" s="172" t="s">
        <v>667</v>
      </c>
      <c r="D233" s="173">
        <v>3</v>
      </c>
      <c r="E233" s="174">
        <v>1742</v>
      </c>
      <c r="F233" s="174">
        <v>1692</v>
      </c>
      <c r="G233" s="174">
        <v>0</v>
      </c>
      <c r="H233" s="174">
        <v>0</v>
      </c>
      <c r="I233" s="174">
        <v>0</v>
      </c>
      <c r="J233" s="170" t="b">
        <f>IF(ISBLANK(CertifiedCrop[[#This Row],[1. Identifiant interne d’exploitation agricole*]]),"",IF(ISERROR(MATCH(CertifiedCrop[[#This Row],[1. Identifiant interne d’exploitation agricole*]],GroupMember[1. Identifiant interne d’exploitation agricole*],0)),FALSE,TRUE))</f>
        <v>1</v>
      </c>
      <c r="K233" s="170" t="b">
        <f t="array" ref="K233">IF(ISBLANK(CertifiedCrop[[#This Row],[2. Produit agricole certifié*]]),"",IF(ISERROR(MATCH(1,(#REF!=CertifiedCrop[[#This Row],[2. Produit agricole certifié*]])*(#REF!=CertifiedCrop[[#This Row],[3. Variété**]]),0)),FALSE,TRUE))</f>
        <v>0</v>
      </c>
      <c r="L233" s="23" t="str">
        <f t="shared" si="16"/>
        <v/>
      </c>
      <c r="M233" s="63" t="str">
        <f t="shared" si="17"/>
        <v/>
      </c>
      <c r="N233" s="176" t="str">
        <f t="shared" si="18"/>
        <v/>
      </c>
      <c r="O233" s="64">
        <f t="shared" si="19"/>
        <v>580.66666666666663</v>
      </c>
      <c r="P233" s="64">
        <f t="shared" si="20"/>
        <v>564</v>
      </c>
      <c r="Q233" s="11" t="str">
        <f>IFERROR((VLOOKUP(A233,GM_Table,8,FALSE)-SUMIFS(D:D,A:A,A233,B:B,B233,C:C,C233)),"")</f>
        <v/>
      </c>
      <c r="R233" s="11" t="str">
        <f>IFERROR(CONCATENATE(VLOOKUP(A233,GM_Table,12,FALSE)," ",(VLOOKUP(A233,GM_Table,13,FALSE))),"")</f>
        <v/>
      </c>
      <c r="S233" s="178">
        <f>(CertifiedCrop[[#This Row],[Rendement 
estimé/ha]]-CertifiedCrop[[#This Row],[Rendement/ha
de l’année précédente]])/CertifiedCrop[[#This Row],[Rendement/ha
de l’année précédente]]</f>
        <v>2.955082742316778E-2</v>
      </c>
    </row>
    <row r="234" spans="1:19" x14ac:dyDescent="0.25">
      <c r="A234" s="172" t="s">
        <v>1434</v>
      </c>
      <c r="B234" s="172" t="s">
        <v>3341</v>
      </c>
      <c r="C234" s="172" t="s">
        <v>667</v>
      </c>
      <c r="D234" s="173">
        <v>2</v>
      </c>
      <c r="E234" s="174">
        <v>1127</v>
      </c>
      <c r="F234" s="174">
        <v>1077</v>
      </c>
      <c r="G234" s="174">
        <v>0</v>
      </c>
      <c r="H234" s="174">
        <v>0</v>
      </c>
      <c r="I234" s="174">
        <v>0</v>
      </c>
      <c r="J234" s="170" t="b">
        <f>IF(ISBLANK(CertifiedCrop[[#This Row],[1. Identifiant interne d’exploitation agricole*]]),"",IF(ISERROR(MATCH(CertifiedCrop[[#This Row],[1. Identifiant interne d’exploitation agricole*]],GroupMember[1. Identifiant interne d’exploitation agricole*],0)),FALSE,TRUE))</f>
        <v>1</v>
      </c>
      <c r="K234" s="170" t="b">
        <f t="array" ref="K234">IF(ISBLANK(CertifiedCrop[[#This Row],[2. Produit agricole certifié*]]),"",IF(ISERROR(MATCH(1,(#REF!=CertifiedCrop[[#This Row],[2. Produit agricole certifié*]])*(#REF!=CertifiedCrop[[#This Row],[3. Variété**]]),0)),FALSE,TRUE))</f>
        <v>0</v>
      </c>
      <c r="L234" s="23" t="str">
        <f t="shared" si="16"/>
        <v/>
      </c>
      <c r="M234" s="63" t="str">
        <f t="shared" si="17"/>
        <v/>
      </c>
      <c r="N234" s="176" t="str">
        <f t="shared" si="18"/>
        <v/>
      </c>
      <c r="O234" s="64">
        <f t="shared" si="19"/>
        <v>563.5</v>
      </c>
      <c r="P234" s="64">
        <f t="shared" si="20"/>
        <v>538.5</v>
      </c>
      <c r="Q234" s="11" t="str">
        <f>IFERROR((VLOOKUP(A234,GM_Table,8,FALSE)-SUMIFS(D:D,A:A,A234,B:B,B234,C:C,C234)),"")</f>
        <v/>
      </c>
      <c r="R234" s="11" t="str">
        <f>IFERROR(CONCATENATE(VLOOKUP(A234,GM_Table,12,FALSE)," ",(VLOOKUP(A234,GM_Table,13,FALSE))),"")</f>
        <v/>
      </c>
      <c r="S234" s="178">
        <f>(CertifiedCrop[[#This Row],[Rendement 
estimé/ha]]-CertifiedCrop[[#This Row],[Rendement/ha
de l’année précédente]])/CertifiedCrop[[#This Row],[Rendement/ha
de l’année précédente]]</f>
        <v>4.6425255338904362E-2</v>
      </c>
    </row>
    <row r="235" spans="1:19" x14ac:dyDescent="0.25">
      <c r="A235" s="172" t="s">
        <v>1436</v>
      </c>
      <c r="B235" s="172" t="s">
        <v>3341</v>
      </c>
      <c r="C235" s="172" t="s">
        <v>667</v>
      </c>
      <c r="D235" s="173">
        <v>1</v>
      </c>
      <c r="E235" s="174">
        <v>572</v>
      </c>
      <c r="F235" s="174">
        <v>522</v>
      </c>
      <c r="G235" s="174">
        <v>0</v>
      </c>
      <c r="H235" s="174">
        <v>0</v>
      </c>
      <c r="I235" s="174">
        <v>0</v>
      </c>
      <c r="J235" s="170" t="b">
        <f>IF(ISBLANK(CertifiedCrop[[#This Row],[1. Identifiant interne d’exploitation agricole*]]),"",IF(ISERROR(MATCH(CertifiedCrop[[#This Row],[1. Identifiant interne d’exploitation agricole*]],GroupMember[1. Identifiant interne d’exploitation agricole*],0)),FALSE,TRUE))</f>
        <v>1</v>
      </c>
      <c r="K235" s="170" t="b">
        <f t="array" ref="K235">IF(ISBLANK(CertifiedCrop[[#This Row],[2. Produit agricole certifié*]]),"",IF(ISERROR(MATCH(1,(#REF!=CertifiedCrop[[#This Row],[2. Produit agricole certifié*]])*(#REF!=CertifiedCrop[[#This Row],[3. Variété**]]),0)),FALSE,TRUE))</f>
        <v>0</v>
      </c>
      <c r="L235" s="23" t="str">
        <f t="shared" si="16"/>
        <v/>
      </c>
      <c r="M235" s="63" t="str">
        <f t="shared" si="17"/>
        <v/>
      </c>
      <c r="N235" s="176" t="str">
        <f t="shared" si="18"/>
        <v/>
      </c>
      <c r="O235" s="64">
        <f t="shared" si="19"/>
        <v>572</v>
      </c>
      <c r="P235" s="64">
        <f t="shared" si="20"/>
        <v>522</v>
      </c>
      <c r="Q235" s="11" t="str">
        <f>IFERROR((VLOOKUP(A235,GM_Table,8,FALSE)-SUMIFS(D:D,A:A,A235,B:B,B235,C:C,C235)),"")</f>
        <v/>
      </c>
      <c r="R235" s="11" t="str">
        <f>IFERROR(CONCATENATE(VLOOKUP(A235,GM_Table,12,FALSE)," ",(VLOOKUP(A235,GM_Table,13,FALSE))),"")</f>
        <v/>
      </c>
      <c r="S235" s="178">
        <f>(CertifiedCrop[[#This Row],[Rendement 
estimé/ha]]-CertifiedCrop[[#This Row],[Rendement/ha
de l’année précédente]])/CertifiedCrop[[#This Row],[Rendement/ha
de l’année précédente]]</f>
        <v>9.5785440613026823E-2</v>
      </c>
    </row>
    <row r="236" spans="1:19" x14ac:dyDescent="0.25">
      <c r="A236" s="172" t="s">
        <v>1438</v>
      </c>
      <c r="B236" s="172" t="s">
        <v>3341</v>
      </c>
      <c r="C236" s="172" t="s">
        <v>667</v>
      </c>
      <c r="D236" s="173">
        <v>1</v>
      </c>
      <c r="E236" s="174">
        <v>581</v>
      </c>
      <c r="F236" s="174">
        <v>531</v>
      </c>
      <c r="G236" s="174">
        <v>0</v>
      </c>
      <c r="H236" s="174">
        <v>0</v>
      </c>
      <c r="I236" s="174">
        <v>0</v>
      </c>
      <c r="J236" s="170" t="b">
        <f>IF(ISBLANK(CertifiedCrop[[#This Row],[1. Identifiant interne d’exploitation agricole*]]),"",IF(ISERROR(MATCH(CertifiedCrop[[#This Row],[1. Identifiant interne d’exploitation agricole*]],GroupMember[1. Identifiant interne d’exploitation agricole*],0)),FALSE,TRUE))</f>
        <v>1</v>
      </c>
      <c r="K236" s="170" t="b">
        <f t="array" ref="K236">IF(ISBLANK(CertifiedCrop[[#This Row],[2. Produit agricole certifié*]]),"",IF(ISERROR(MATCH(1,(#REF!=CertifiedCrop[[#This Row],[2. Produit agricole certifié*]])*(#REF!=CertifiedCrop[[#This Row],[3. Variété**]]),0)),FALSE,TRUE))</f>
        <v>0</v>
      </c>
      <c r="L236" s="23" t="str">
        <f t="shared" si="16"/>
        <v/>
      </c>
      <c r="M236" s="63" t="str">
        <f t="shared" si="17"/>
        <v/>
      </c>
      <c r="N236" s="176" t="str">
        <f t="shared" si="18"/>
        <v/>
      </c>
      <c r="O236" s="64">
        <f t="shared" si="19"/>
        <v>581</v>
      </c>
      <c r="P236" s="64">
        <f t="shared" si="20"/>
        <v>531</v>
      </c>
      <c r="Q236" s="11" t="str">
        <f>IFERROR((VLOOKUP(A236,GM_Table,8,FALSE)-SUMIFS(D:D,A:A,A236,B:B,B236,C:C,C236)),"")</f>
        <v/>
      </c>
      <c r="R236" s="11" t="str">
        <f>IFERROR(CONCATENATE(VLOOKUP(A236,GM_Table,12,FALSE)," ",(VLOOKUP(A236,GM_Table,13,FALSE))),"")</f>
        <v/>
      </c>
      <c r="S236" s="178">
        <f>(CertifiedCrop[[#This Row],[Rendement 
estimé/ha]]-CertifiedCrop[[#This Row],[Rendement/ha
de l’année précédente]])/CertifiedCrop[[#This Row],[Rendement/ha
de l’année précédente]]</f>
        <v>9.4161958568738227E-2</v>
      </c>
    </row>
    <row r="237" spans="1:19" x14ac:dyDescent="0.25">
      <c r="A237" s="172" t="s">
        <v>1442</v>
      </c>
      <c r="B237" s="172" t="s">
        <v>3341</v>
      </c>
      <c r="C237" s="172" t="s">
        <v>667</v>
      </c>
      <c r="D237" s="173">
        <v>2</v>
      </c>
      <c r="E237" s="174">
        <v>1190</v>
      </c>
      <c r="F237" s="174">
        <v>1140</v>
      </c>
      <c r="G237" s="174">
        <v>0</v>
      </c>
      <c r="H237" s="174">
        <v>0</v>
      </c>
      <c r="I237" s="174">
        <v>0</v>
      </c>
      <c r="J237" s="170" t="b">
        <f>IF(ISBLANK(CertifiedCrop[[#This Row],[1. Identifiant interne d’exploitation agricole*]]),"",IF(ISERROR(MATCH(CertifiedCrop[[#This Row],[1. Identifiant interne d’exploitation agricole*]],GroupMember[1. Identifiant interne d’exploitation agricole*],0)),FALSE,TRUE))</f>
        <v>1</v>
      </c>
      <c r="K237" s="170" t="b">
        <f t="array" ref="K237">IF(ISBLANK(CertifiedCrop[[#This Row],[2. Produit agricole certifié*]]),"",IF(ISERROR(MATCH(1,(#REF!=CertifiedCrop[[#This Row],[2. Produit agricole certifié*]])*(#REF!=CertifiedCrop[[#This Row],[3. Variété**]]),0)),FALSE,TRUE))</f>
        <v>0</v>
      </c>
      <c r="L237" s="23" t="str">
        <f t="shared" si="16"/>
        <v/>
      </c>
      <c r="M237" s="63" t="str">
        <f t="shared" si="17"/>
        <v/>
      </c>
      <c r="N237" s="176" t="str">
        <f t="shared" si="18"/>
        <v/>
      </c>
      <c r="O237" s="64">
        <f t="shared" si="19"/>
        <v>595</v>
      </c>
      <c r="P237" s="64">
        <f t="shared" si="20"/>
        <v>570</v>
      </c>
      <c r="Q237" s="11" t="str">
        <f>IFERROR((VLOOKUP(A237,GM_Table,8,FALSE)-SUMIFS(D:D,A:A,A237,B:B,B237,C:C,C237)),"")</f>
        <v/>
      </c>
      <c r="R237" s="11" t="str">
        <f>IFERROR(CONCATENATE(VLOOKUP(A237,GM_Table,12,FALSE)," ",(VLOOKUP(A237,GM_Table,13,FALSE))),"")</f>
        <v/>
      </c>
      <c r="S237" s="178">
        <f>(CertifiedCrop[[#This Row],[Rendement 
estimé/ha]]-CertifiedCrop[[#This Row],[Rendement/ha
de l’année précédente]])/CertifiedCrop[[#This Row],[Rendement/ha
de l’année précédente]]</f>
        <v>4.3859649122807015E-2</v>
      </c>
    </row>
    <row r="238" spans="1:19" x14ac:dyDescent="0.25">
      <c r="A238" s="172" t="s">
        <v>1446</v>
      </c>
      <c r="B238" s="172" t="s">
        <v>3341</v>
      </c>
      <c r="C238" s="172" t="s">
        <v>667</v>
      </c>
      <c r="D238" s="173">
        <v>2</v>
      </c>
      <c r="E238" s="174">
        <v>1161</v>
      </c>
      <c r="F238" s="174">
        <v>1111</v>
      </c>
      <c r="G238" s="174">
        <v>0</v>
      </c>
      <c r="H238" s="174">
        <v>0</v>
      </c>
      <c r="I238" s="174">
        <v>0</v>
      </c>
      <c r="J238" s="170" t="b">
        <f>IF(ISBLANK(CertifiedCrop[[#This Row],[1. Identifiant interne d’exploitation agricole*]]),"",IF(ISERROR(MATCH(CertifiedCrop[[#This Row],[1. Identifiant interne d’exploitation agricole*]],GroupMember[1. Identifiant interne d’exploitation agricole*],0)),FALSE,TRUE))</f>
        <v>1</v>
      </c>
      <c r="K238" s="170" t="b">
        <f t="array" ref="K238">IF(ISBLANK(CertifiedCrop[[#This Row],[2. Produit agricole certifié*]]),"",IF(ISERROR(MATCH(1,(#REF!=CertifiedCrop[[#This Row],[2. Produit agricole certifié*]])*(#REF!=CertifiedCrop[[#This Row],[3. Variété**]]),0)),FALSE,TRUE))</f>
        <v>0</v>
      </c>
      <c r="L238" s="23" t="str">
        <f t="shared" si="16"/>
        <v/>
      </c>
      <c r="M238" s="63" t="str">
        <f t="shared" si="17"/>
        <v/>
      </c>
      <c r="N238" s="176" t="str">
        <f t="shared" si="18"/>
        <v/>
      </c>
      <c r="O238" s="64">
        <f t="shared" si="19"/>
        <v>580.5</v>
      </c>
      <c r="P238" s="64">
        <f t="shared" si="20"/>
        <v>555.5</v>
      </c>
      <c r="Q238" s="11" t="str">
        <f>IFERROR((VLOOKUP(A238,GM_Table,8,FALSE)-SUMIFS(D:D,A:A,A238,B:B,B238,C:C,C238)),"")</f>
        <v/>
      </c>
      <c r="R238" s="11" t="str">
        <f>IFERROR(CONCATENATE(VLOOKUP(A238,GM_Table,12,FALSE)," ",(VLOOKUP(A238,GM_Table,13,FALSE))),"")</f>
        <v/>
      </c>
      <c r="S238" s="178">
        <f>(CertifiedCrop[[#This Row],[Rendement 
estimé/ha]]-CertifiedCrop[[#This Row],[Rendement/ha
de l’année précédente]])/CertifiedCrop[[#This Row],[Rendement/ha
de l’année précédente]]</f>
        <v>4.5004500450045004E-2</v>
      </c>
    </row>
    <row r="239" spans="1:19" x14ac:dyDescent="0.25">
      <c r="A239" s="172" t="s">
        <v>1449</v>
      </c>
      <c r="B239" s="172" t="s">
        <v>3341</v>
      </c>
      <c r="C239" s="172" t="s">
        <v>667</v>
      </c>
      <c r="D239" s="173">
        <v>3</v>
      </c>
      <c r="E239" s="174">
        <v>1794</v>
      </c>
      <c r="F239" s="174">
        <v>1744</v>
      </c>
      <c r="G239" s="174">
        <v>0</v>
      </c>
      <c r="H239" s="174">
        <v>0</v>
      </c>
      <c r="I239" s="174">
        <v>0</v>
      </c>
      <c r="J239" s="170" t="b">
        <f>IF(ISBLANK(CertifiedCrop[[#This Row],[1. Identifiant interne d’exploitation agricole*]]),"",IF(ISERROR(MATCH(CertifiedCrop[[#This Row],[1. Identifiant interne d’exploitation agricole*]],GroupMember[1. Identifiant interne d’exploitation agricole*],0)),FALSE,TRUE))</f>
        <v>1</v>
      </c>
      <c r="K239" s="170" t="b">
        <f t="array" ref="K239">IF(ISBLANK(CertifiedCrop[[#This Row],[2. Produit agricole certifié*]]),"",IF(ISERROR(MATCH(1,(#REF!=CertifiedCrop[[#This Row],[2. Produit agricole certifié*]])*(#REF!=CertifiedCrop[[#This Row],[3. Variété**]]),0)),FALSE,TRUE))</f>
        <v>0</v>
      </c>
      <c r="L239" s="23" t="str">
        <f t="shared" si="16"/>
        <v/>
      </c>
      <c r="M239" s="63" t="str">
        <f t="shared" si="17"/>
        <v/>
      </c>
      <c r="N239" s="176" t="str">
        <f t="shared" si="18"/>
        <v/>
      </c>
      <c r="O239" s="64">
        <f t="shared" si="19"/>
        <v>598</v>
      </c>
      <c r="P239" s="64">
        <f t="shared" si="20"/>
        <v>581.33333333333337</v>
      </c>
      <c r="Q239" s="11" t="str">
        <f>IFERROR((VLOOKUP(A239,GM_Table,8,FALSE)-SUMIFS(D:D,A:A,A239,B:B,B239,C:C,C239)),"")</f>
        <v/>
      </c>
      <c r="R239" s="11" t="str">
        <f>IFERROR(CONCATENATE(VLOOKUP(A239,GM_Table,12,FALSE)," ",(VLOOKUP(A239,GM_Table,13,FALSE))),"")</f>
        <v/>
      </c>
      <c r="S239" s="178">
        <f>(CertifiedCrop[[#This Row],[Rendement 
estimé/ha]]-CertifiedCrop[[#This Row],[Rendement/ha
de l’année précédente]])/CertifiedCrop[[#This Row],[Rendement/ha
de l’année précédente]]</f>
        <v>2.8669724770642134E-2</v>
      </c>
    </row>
    <row r="240" spans="1:19" x14ac:dyDescent="0.25">
      <c r="A240" s="172" t="s">
        <v>1451</v>
      </c>
      <c r="B240" s="172" t="s">
        <v>3341</v>
      </c>
      <c r="C240" s="172" t="s">
        <v>667</v>
      </c>
      <c r="D240" s="173">
        <v>2</v>
      </c>
      <c r="E240" s="174">
        <v>1196</v>
      </c>
      <c r="F240" s="174">
        <v>1146</v>
      </c>
      <c r="G240" s="174">
        <v>0</v>
      </c>
      <c r="H240" s="174">
        <v>0</v>
      </c>
      <c r="I240" s="174">
        <v>0</v>
      </c>
      <c r="J240" s="170" t="b">
        <f>IF(ISBLANK(CertifiedCrop[[#This Row],[1. Identifiant interne d’exploitation agricole*]]),"",IF(ISERROR(MATCH(CertifiedCrop[[#This Row],[1. Identifiant interne d’exploitation agricole*]],GroupMember[1. Identifiant interne d’exploitation agricole*],0)),FALSE,TRUE))</f>
        <v>1</v>
      </c>
      <c r="K240" s="170" t="b">
        <f t="array" ref="K240">IF(ISBLANK(CertifiedCrop[[#This Row],[2. Produit agricole certifié*]]),"",IF(ISERROR(MATCH(1,(#REF!=CertifiedCrop[[#This Row],[2. Produit agricole certifié*]])*(#REF!=CertifiedCrop[[#This Row],[3. Variété**]]),0)),FALSE,TRUE))</f>
        <v>0</v>
      </c>
      <c r="L240" s="23" t="str">
        <f t="shared" si="16"/>
        <v/>
      </c>
      <c r="M240" s="63" t="str">
        <f t="shared" si="17"/>
        <v/>
      </c>
      <c r="N240" s="176" t="str">
        <f t="shared" si="18"/>
        <v/>
      </c>
      <c r="O240" s="64">
        <f t="shared" si="19"/>
        <v>598</v>
      </c>
      <c r="P240" s="64">
        <f t="shared" si="20"/>
        <v>573</v>
      </c>
      <c r="Q240" s="11" t="str">
        <f>IFERROR((VLOOKUP(A240,GM_Table,8,FALSE)-SUMIFS(D:D,A:A,A240,B:B,B240,C:C,C240)),"")</f>
        <v/>
      </c>
      <c r="R240" s="11" t="str">
        <f>IFERROR(CONCATENATE(VLOOKUP(A240,GM_Table,12,FALSE)," ",(VLOOKUP(A240,GM_Table,13,FALSE))),"")</f>
        <v/>
      </c>
      <c r="S240" s="178">
        <f>(CertifiedCrop[[#This Row],[Rendement 
estimé/ha]]-CertifiedCrop[[#This Row],[Rendement/ha
de l’année précédente]])/CertifiedCrop[[#This Row],[Rendement/ha
de l’année précédente]]</f>
        <v>4.3630017452006981E-2</v>
      </c>
    </row>
    <row r="241" spans="1:19" x14ac:dyDescent="0.25">
      <c r="A241" s="172" t="s">
        <v>1452</v>
      </c>
      <c r="B241" s="172" t="s">
        <v>3341</v>
      </c>
      <c r="C241" s="172" t="s">
        <v>667</v>
      </c>
      <c r="D241" s="173">
        <v>4</v>
      </c>
      <c r="E241" s="174">
        <v>2323</v>
      </c>
      <c r="F241" s="174">
        <v>2273</v>
      </c>
      <c r="G241" s="174">
        <v>0</v>
      </c>
      <c r="H241" s="174">
        <v>0</v>
      </c>
      <c r="I241" s="174">
        <v>0</v>
      </c>
      <c r="J241" s="170" t="b">
        <f>IF(ISBLANK(CertifiedCrop[[#This Row],[1. Identifiant interne d’exploitation agricole*]]),"",IF(ISERROR(MATCH(CertifiedCrop[[#This Row],[1. Identifiant interne d’exploitation agricole*]],GroupMember[1. Identifiant interne d’exploitation agricole*],0)),FALSE,TRUE))</f>
        <v>1</v>
      </c>
      <c r="K241" s="170" t="b">
        <f t="array" ref="K241">IF(ISBLANK(CertifiedCrop[[#This Row],[2. Produit agricole certifié*]]),"",IF(ISERROR(MATCH(1,(#REF!=CertifiedCrop[[#This Row],[2. Produit agricole certifié*]])*(#REF!=CertifiedCrop[[#This Row],[3. Variété**]]),0)),FALSE,TRUE))</f>
        <v>0</v>
      </c>
      <c r="L241" s="23" t="str">
        <f t="shared" si="16"/>
        <v/>
      </c>
      <c r="M241" s="63" t="str">
        <f t="shared" si="17"/>
        <v/>
      </c>
      <c r="N241" s="176" t="str">
        <f t="shared" si="18"/>
        <v/>
      </c>
      <c r="O241" s="64">
        <f t="shared" si="19"/>
        <v>580.75</v>
      </c>
      <c r="P241" s="64">
        <f t="shared" si="20"/>
        <v>568.25</v>
      </c>
      <c r="Q241" s="11" t="str">
        <f>IFERROR((VLOOKUP(A241,GM_Table,8,FALSE)-SUMIFS(D:D,A:A,A241,B:B,B241,C:C,C241)),"")</f>
        <v/>
      </c>
      <c r="R241" s="11" t="str">
        <f>IFERROR(CONCATENATE(VLOOKUP(A241,GM_Table,12,FALSE)," ",(VLOOKUP(A241,GM_Table,13,FALSE))),"")</f>
        <v/>
      </c>
      <c r="S241" s="178">
        <f>(CertifiedCrop[[#This Row],[Rendement 
estimé/ha]]-CertifiedCrop[[#This Row],[Rendement/ha
de l’année précédente]])/CertifiedCrop[[#This Row],[Rendement/ha
de l’année précédente]]</f>
        <v>2.1997360316761989E-2</v>
      </c>
    </row>
    <row r="242" spans="1:19" x14ac:dyDescent="0.25">
      <c r="A242" s="172" t="s">
        <v>1454</v>
      </c>
      <c r="B242" s="172" t="s">
        <v>3341</v>
      </c>
      <c r="C242" s="172" t="s">
        <v>667</v>
      </c>
      <c r="D242" s="173">
        <v>1</v>
      </c>
      <c r="E242" s="174">
        <v>585</v>
      </c>
      <c r="F242" s="174">
        <v>535</v>
      </c>
      <c r="G242" s="174">
        <v>0</v>
      </c>
      <c r="H242" s="174">
        <v>0</v>
      </c>
      <c r="I242" s="174">
        <v>0</v>
      </c>
      <c r="J242" s="170" t="b">
        <f>IF(ISBLANK(CertifiedCrop[[#This Row],[1. Identifiant interne d’exploitation agricole*]]),"",IF(ISERROR(MATCH(CertifiedCrop[[#This Row],[1. Identifiant interne d’exploitation agricole*]],GroupMember[1. Identifiant interne d’exploitation agricole*],0)),FALSE,TRUE))</f>
        <v>1</v>
      </c>
      <c r="K242" s="170" t="b">
        <f t="array" ref="K242">IF(ISBLANK(CertifiedCrop[[#This Row],[2. Produit agricole certifié*]]),"",IF(ISERROR(MATCH(1,(#REF!=CertifiedCrop[[#This Row],[2. Produit agricole certifié*]])*(#REF!=CertifiedCrop[[#This Row],[3. Variété**]]),0)),FALSE,TRUE))</f>
        <v>0</v>
      </c>
      <c r="L242" s="23" t="str">
        <f t="shared" si="16"/>
        <v/>
      </c>
      <c r="M242" s="63" t="str">
        <f t="shared" si="17"/>
        <v/>
      </c>
      <c r="N242" s="176" t="str">
        <f t="shared" si="18"/>
        <v/>
      </c>
      <c r="O242" s="64">
        <f t="shared" si="19"/>
        <v>585</v>
      </c>
      <c r="P242" s="64">
        <f t="shared" si="20"/>
        <v>535</v>
      </c>
      <c r="Q242" s="11" t="str">
        <f>IFERROR((VLOOKUP(A242,GM_Table,8,FALSE)-SUMIFS(D:D,A:A,A242,B:B,B242,C:C,C242)),"")</f>
        <v/>
      </c>
      <c r="R242" s="11" t="str">
        <f>IFERROR(CONCATENATE(VLOOKUP(A242,GM_Table,12,FALSE)," ",(VLOOKUP(A242,GM_Table,13,FALSE))),"")</f>
        <v/>
      </c>
      <c r="S242" s="178">
        <f>(CertifiedCrop[[#This Row],[Rendement 
estimé/ha]]-CertifiedCrop[[#This Row],[Rendement/ha
de l’année précédente]])/CertifiedCrop[[#This Row],[Rendement/ha
de l’année précédente]]</f>
        <v>9.3457943925233641E-2</v>
      </c>
    </row>
    <row r="243" spans="1:19" x14ac:dyDescent="0.25">
      <c r="A243" s="172" t="s">
        <v>1457</v>
      </c>
      <c r="B243" s="172" t="s">
        <v>3341</v>
      </c>
      <c r="C243" s="172" t="s">
        <v>667</v>
      </c>
      <c r="D243" s="173">
        <v>1</v>
      </c>
      <c r="E243" s="174">
        <v>576</v>
      </c>
      <c r="F243" s="174">
        <v>526</v>
      </c>
      <c r="G243" s="174">
        <v>0</v>
      </c>
      <c r="H243" s="174">
        <v>0</v>
      </c>
      <c r="I243" s="174">
        <v>0</v>
      </c>
      <c r="J243" s="170" t="b">
        <f>IF(ISBLANK(CertifiedCrop[[#This Row],[1. Identifiant interne d’exploitation agricole*]]),"",IF(ISERROR(MATCH(CertifiedCrop[[#This Row],[1. Identifiant interne d’exploitation agricole*]],GroupMember[1. Identifiant interne d’exploitation agricole*],0)),FALSE,TRUE))</f>
        <v>1</v>
      </c>
      <c r="K243" s="170" t="b">
        <f t="array" ref="K243">IF(ISBLANK(CertifiedCrop[[#This Row],[2. Produit agricole certifié*]]),"",IF(ISERROR(MATCH(1,(#REF!=CertifiedCrop[[#This Row],[2. Produit agricole certifié*]])*(#REF!=CertifiedCrop[[#This Row],[3. Variété**]]),0)),FALSE,TRUE))</f>
        <v>0</v>
      </c>
      <c r="L243" s="23" t="str">
        <f t="shared" ref="L243:L306" si="21">IF((F243-G243)&lt;0,"!","")</f>
        <v/>
      </c>
      <c r="M243" s="63" t="str">
        <f t="shared" ref="M243:M306" si="22">IFERROR(IF((F243-G243)/G243&gt;25%,"!",IF((F243-G243)/G243&lt;-25%,"!","")),"")</f>
        <v/>
      </c>
      <c r="N243" s="176" t="str">
        <f t="shared" ref="N243:N306" si="23">IFERROR(IF((G243-H243)/H243&gt;25%,"!",IF((G243-H243)/H243&lt;-25%,"!","")),"")</f>
        <v/>
      </c>
      <c r="O243" s="64">
        <f t="shared" ref="O243:O306" si="24">IFERROR(E243/D243,"")</f>
        <v>576</v>
      </c>
      <c r="P243" s="64">
        <f t="shared" ref="P243:P306" si="25">IFERROR(F243/D243,"")</f>
        <v>526</v>
      </c>
      <c r="Q243" s="11" t="str">
        <f>IFERROR((VLOOKUP(A243,GM_Table,8,FALSE)-SUMIFS(D:D,A:A,A243,B:B,B243,C:C,C243)),"")</f>
        <v/>
      </c>
      <c r="R243" s="11" t="str">
        <f>IFERROR(CONCATENATE(VLOOKUP(A243,GM_Table,12,FALSE)," ",(VLOOKUP(A243,GM_Table,13,FALSE))),"")</f>
        <v/>
      </c>
      <c r="S243" s="178">
        <f>(CertifiedCrop[[#This Row],[Rendement 
estimé/ha]]-CertifiedCrop[[#This Row],[Rendement/ha
de l’année précédente]])/CertifiedCrop[[#This Row],[Rendement/ha
de l’année précédente]]</f>
        <v>9.5057034220532313E-2</v>
      </c>
    </row>
    <row r="244" spans="1:19" x14ac:dyDescent="0.25">
      <c r="A244" s="172" t="s">
        <v>1460</v>
      </c>
      <c r="B244" s="172" t="s">
        <v>3341</v>
      </c>
      <c r="C244" s="172" t="s">
        <v>667</v>
      </c>
      <c r="D244" s="173">
        <v>1</v>
      </c>
      <c r="E244" s="174">
        <v>585</v>
      </c>
      <c r="F244" s="174">
        <v>535</v>
      </c>
      <c r="G244" s="174">
        <v>0</v>
      </c>
      <c r="H244" s="174">
        <v>0</v>
      </c>
      <c r="I244" s="174">
        <v>0</v>
      </c>
      <c r="J244" s="170" t="b">
        <f>IF(ISBLANK(CertifiedCrop[[#This Row],[1. Identifiant interne d’exploitation agricole*]]),"",IF(ISERROR(MATCH(CertifiedCrop[[#This Row],[1. Identifiant interne d’exploitation agricole*]],GroupMember[1. Identifiant interne d’exploitation agricole*],0)),FALSE,TRUE))</f>
        <v>1</v>
      </c>
      <c r="K244" s="170" t="b">
        <f t="array" ref="K244">IF(ISBLANK(CertifiedCrop[[#This Row],[2. Produit agricole certifié*]]),"",IF(ISERROR(MATCH(1,(#REF!=CertifiedCrop[[#This Row],[2. Produit agricole certifié*]])*(#REF!=CertifiedCrop[[#This Row],[3. Variété**]]),0)),FALSE,TRUE))</f>
        <v>0</v>
      </c>
      <c r="L244" s="23" t="str">
        <f t="shared" si="21"/>
        <v/>
      </c>
      <c r="M244" s="63" t="str">
        <f t="shared" si="22"/>
        <v/>
      </c>
      <c r="N244" s="176" t="str">
        <f t="shared" si="23"/>
        <v/>
      </c>
      <c r="O244" s="64">
        <f t="shared" si="24"/>
        <v>585</v>
      </c>
      <c r="P244" s="64">
        <f t="shared" si="25"/>
        <v>535</v>
      </c>
      <c r="Q244" s="11" t="str">
        <f>IFERROR((VLOOKUP(A244,GM_Table,8,FALSE)-SUMIFS(D:D,A:A,A244,B:B,B244,C:C,C244)),"")</f>
        <v/>
      </c>
      <c r="R244" s="11" t="str">
        <f>IFERROR(CONCATENATE(VLOOKUP(A244,GM_Table,12,FALSE)," ",(VLOOKUP(A244,GM_Table,13,FALSE))),"")</f>
        <v/>
      </c>
      <c r="S244" s="178">
        <f>(CertifiedCrop[[#This Row],[Rendement 
estimé/ha]]-CertifiedCrop[[#This Row],[Rendement/ha
de l’année précédente]])/CertifiedCrop[[#This Row],[Rendement/ha
de l’année précédente]]</f>
        <v>9.3457943925233641E-2</v>
      </c>
    </row>
    <row r="245" spans="1:19" x14ac:dyDescent="0.25">
      <c r="A245" s="172" t="s">
        <v>1462</v>
      </c>
      <c r="B245" s="172" t="s">
        <v>3341</v>
      </c>
      <c r="C245" s="172" t="s">
        <v>667</v>
      </c>
      <c r="D245" s="173">
        <v>1</v>
      </c>
      <c r="E245" s="174">
        <v>598</v>
      </c>
      <c r="F245" s="174">
        <v>548</v>
      </c>
      <c r="G245" s="174">
        <v>0</v>
      </c>
      <c r="H245" s="174">
        <v>0</v>
      </c>
      <c r="I245" s="174">
        <v>0</v>
      </c>
      <c r="J245" s="170" t="b">
        <f>IF(ISBLANK(CertifiedCrop[[#This Row],[1. Identifiant interne d’exploitation agricole*]]),"",IF(ISERROR(MATCH(CertifiedCrop[[#This Row],[1. Identifiant interne d’exploitation agricole*]],GroupMember[1. Identifiant interne d’exploitation agricole*],0)),FALSE,TRUE))</f>
        <v>1</v>
      </c>
      <c r="K245" s="170" t="b">
        <f t="array" ref="K245">IF(ISBLANK(CertifiedCrop[[#This Row],[2. Produit agricole certifié*]]),"",IF(ISERROR(MATCH(1,(#REF!=CertifiedCrop[[#This Row],[2. Produit agricole certifié*]])*(#REF!=CertifiedCrop[[#This Row],[3. Variété**]]),0)),FALSE,TRUE))</f>
        <v>0</v>
      </c>
      <c r="L245" s="23" t="str">
        <f t="shared" si="21"/>
        <v/>
      </c>
      <c r="M245" s="63" t="str">
        <f t="shared" si="22"/>
        <v/>
      </c>
      <c r="N245" s="176" t="str">
        <f t="shared" si="23"/>
        <v/>
      </c>
      <c r="O245" s="64">
        <f t="shared" si="24"/>
        <v>598</v>
      </c>
      <c r="P245" s="64">
        <f t="shared" si="25"/>
        <v>548</v>
      </c>
      <c r="Q245" s="11" t="str">
        <f>IFERROR((VLOOKUP(A245,GM_Table,8,FALSE)-SUMIFS(D:D,A:A,A245,B:B,B245,C:C,C245)),"")</f>
        <v/>
      </c>
      <c r="R245" s="11" t="str">
        <f>IFERROR(CONCATENATE(VLOOKUP(A245,GM_Table,12,FALSE)," ",(VLOOKUP(A245,GM_Table,13,FALSE))),"")</f>
        <v/>
      </c>
      <c r="S245" s="178">
        <f>(CertifiedCrop[[#This Row],[Rendement 
estimé/ha]]-CertifiedCrop[[#This Row],[Rendement/ha
de l’année précédente]])/CertifiedCrop[[#This Row],[Rendement/ha
de l’année précédente]]</f>
        <v>9.1240875912408759E-2</v>
      </c>
    </row>
    <row r="246" spans="1:19" x14ac:dyDescent="0.25">
      <c r="A246" s="172" t="s">
        <v>1465</v>
      </c>
      <c r="B246" s="172" t="s">
        <v>3341</v>
      </c>
      <c r="C246" s="172" t="s">
        <v>667</v>
      </c>
      <c r="D246" s="173">
        <v>1</v>
      </c>
      <c r="E246" s="174">
        <v>594</v>
      </c>
      <c r="F246" s="174">
        <v>544</v>
      </c>
      <c r="G246" s="174">
        <v>0</v>
      </c>
      <c r="H246" s="174">
        <v>0</v>
      </c>
      <c r="I246" s="174">
        <v>0</v>
      </c>
      <c r="J246" s="170" t="b">
        <f>IF(ISBLANK(CertifiedCrop[[#This Row],[1. Identifiant interne d’exploitation agricole*]]),"",IF(ISERROR(MATCH(CertifiedCrop[[#This Row],[1. Identifiant interne d’exploitation agricole*]],GroupMember[1. Identifiant interne d’exploitation agricole*],0)),FALSE,TRUE))</f>
        <v>1</v>
      </c>
      <c r="K246" s="170" t="b">
        <f t="array" ref="K246">IF(ISBLANK(CertifiedCrop[[#This Row],[2. Produit agricole certifié*]]),"",IF(ISERROR(MATCH(1,(#REF!=CertifiedCrop[[#This Row],[2. Produit agricole certifié*]])*(#REF!=CertifiedCrop[[#This Row],[3. Variété**]]),0)),FALSE,TRUE))</f>
        <v>0</v>
      </c>
      <c r="L246" s="23" t="str">
        <f t="shared" si="21"/>
        <v/>
      </c>
      <c r="M246" s="63" t="str">
        <f t="shared" si="22"/>
        <v/>
      </c>
      <c r="N246" s="176" t="str">
        <f t="shared" si="23"/>
        <v/>
      </c>
      <c r="O246" s="64">
        <f t="shared" si="24"/>
        <v>594</v>
      </c>
      <c r="P246" s="64">
        <f t="shared" si="25"/>
        <v>544</v>
      </c>
      <c r="Q246" s="11" t="str">
        <f>IFERROR((VLOOKUP(A246,GM_Table,8,FALSE)-SUMIFS(D:D,A:A,A246,B:B,B246,C:C,C246)),"")</f>
        <v/>
      </c>
      <c r="R246" s="11" t="str">
        <f>IFERROR(CONCATENATE(VLOOKUP(A246,GM_Table,12,FALSE)," ",(VLOOKUP(A246,GM_Table,13,FALSE))),"")</f>
        <v/>
      </c>
      <c r="S246" s="178">
        <f>(CertifiedCrop[[#This Row],[Rendement 
estimé/ha]]-CertifiedCrop[[#This Row],[Rendement/ha
de l’année précédente]])/CertifiedCrop[[#This Row],[Rendement/ha
de l’année précédente]]</f>
        <v>9.1911764705882359E-2</v>
      </c>
    </row>
    <row r="247" spans="1:19" x14ac:dyDescent="0.25">
      <c r="A247" s="172" t="s">
        <v>1466</v>
      </c>
      <c r="B247" s="172" t="s">
        <v>3341</v>
      </c>
      <c r="C247" s="172" t="s">
        <v>667</v>
      </c>
      <c r="D247" s="173">
        <v>1</v>
      </c>
      <c r="E247" s="174">
        <v>585</v>
      </c>
      <c r="F247" s="174">
        <v>535</v>
      </c>
      <c r="G247" s="174">
        <v>0</v>
      </c>
      <c r="H247" s="174">
        <v>0</v>
      </c>
      <c r="I247" s="174">
        <v>0</v>
      </c>
      <c r="J247" s="170" t="b">
        <f>IF(ISBLANK(CertifiedCrop[[#This Row],[1. Identifiant interne d’exploitation agricole*]]),"",IF(ISERROR(MATCH(CertifiedCrop[[#This Row],[1. Identifiant interne d’exploitation agricole*]],GroupMember[1. Identifiant interne d’exploitation agricole*],0)),FALSE,TRUE))</f>
        <v>1</v>
      </c>
      <c r="K247" s="170" t="b">
        <f t="array" ref="K247">IF(ISBLANK(CertifiedCrop[[#This Row],[2. Produit agricole certifié*]]),"",IF(ISERROR(MATCH(1,(#REF!=CertifiedCrop[[#This Row],[2. Produit agricole certifié*]])*(#REF!=CertifiedCrop[[#This Row],[3. Variété**]]),0)),FALSE,TRUE))</f>
        <v>0</v>
      </c>
      <c r="L247" s="23" t="str">
        <f t="shared" si="21"/>
        <v/>
      </c>
      <c r="M247" s="63" t="str">
        <f t="shared" si="22"/>
        <v/>
      </c>
      <c r="N247" s="176" t="str">
        <f t="shared" si="23"/>
        <v/>
      </c>
      <c r="O247" s="64">
        <f t="shared" si="24"/>
        <v>585</v>
      </c>
      <c r="P247" s="64">
        <f t="shared" si="25"/>
        <v>535</v>
      </c>
      <c r="Q247" s="11" t="str">
        <f>IFERROR((VLOOKUP(A247,GM_Table,8,FALSE)-SUMIFS(D:D,A:A,A247,B:B,B247,C:C,C247)),"")</f>
        <v/>
      </c>
      <c r="R247" s="11" t="str">
        <f>IFERROR(CONCATENATE(VLOOKUP(A247,GM_Table,12,FALSE)," ",(VLOOKUP(A247,GM_Table,13,FALSE))),"")</f>
        <v/>
      </c>
      <c r="S247" s="178">
        <f>(CertifiedCrop[[#This Row],[Rendement 
estimé/ha]]-CertifiedCrop[[#This Row],[Rendement/ha
de l’année précédente]])/CertifiedCrop[[#This Row],[Rendement/ha
de l’année précédente]]</f>
        <v>9.3457943925233641E-2</v>
      </c>
    </row>
    <row r="248" spans="1:19" x14ac:dyDescent="0.25">
      <c r="A248" s="172" t="s">
        <v>1469</v>
      </c>
      <c r="B248" s="172" t="s">
        <v>3341</v>
      </c>
      <c r="C248" s="172" t="s">
        <v>667</v>
      </c>
      <c r="D248" s="173">
        <v>1</v>
      </c>
      <c r="E248" s="174">
        <v>528</v>
      </c>
      <c r="F248" s="174">
        <v>478</v>
      </c>
      <c r="G248" s="174">
        <v>0</v>
      </c>
      <c r="H248" s="174">
        <v>0</v>
      </c>
      <c r="I248" s="174">
        <v>0</v>
      </c>
      <c r="J248" s="170" t="b">
        <f>IF(ISBLANK(CertifiedCrop[[#This Row],[1. Identifiant interne d’exploitation agricole*]]),"",IF(ISERROR(MATCH(CertifiedCrop[[#This Row],[1. Identifiant interne d’exploitation agricole*]],GroupMember[1. Identifiant interne d’exploitation agricole*],0)),FALSE,TRUE))</f>
        <v>1</v>
      </c>
      <c r="K248" s="170" t="b">
        <f t="array" ref="K248">IF(ISBLANK(CertifiedCrop[[#This Row],[2. Produit agricole certifié*]]),"",IF(ISERROR(MATCH(1,(#REF!=CertifiedCrop[[#This Row],[2. Produit agricole certifié*]])*(#REF!=CertifiedCrop[[#This Row],[3. Variété**]]),0)),FALSE,TRUE))</f>
        <v>0</v>
      </c>
      <c r="L248" s="23" t="str">
        <f t="shared" si="21"/>
        <v/>
      </c>
      <c r="M248" s="63" t="str">
        <f t="shared" si="22"/>
        <v/>
      </c>
      <c r="N248" s="176" t="str">
        <f t="shared" si="23"/>
        <v/>
      </c>
      <c r="O248" s="64">
        <f t="shared" si="24"/>
        <v>528</v>
      </c>
      <c r="P248" s="64">
        <f t="shared" si="25"/>
        <v>478</v>
      </c>
      <c r="Q248" s="11" t="str">
        <f>IFERROR((VLOOKUP(A248,GM_Table,8,FALSE)-SUMIFS(D:D,A:A,A248,B:B,B248,C:C,C248)),"")</f>
        <v/>
      </c>
      <c r="R248" s="11" t="str">
        <f>IFERROR(CONCATENATE(VLOOKUP(A248,GM_Table,12,FALSE)," ",(VLOOKUP(A248,GM_Table,13,FALSE))),"")</f>
        <v/>
      </c>
      <c r="S248" s="178">
        <f>(CertifiedCrop[[#This Row],[Rendement 
estimé/ha]]-CertifiedCrop[[#This Row],[Rendement/ha
de l’année précédente]])/CertifiedCrop[[#This Row],[Rendement/ha
de l’année précédente]]</f>
        <v>0.10460251046025104</v>
      </c>
    </row>
    <row r="249" spans="1:19" x14ac:dyDescent="0.25">
      <c r="A249" s="172" t="s">
        <v>1471</v>
      </c>
      <c r="B249" s="172" t="s">
        <v>3341</v>
      </c>
      <c r="C249" s="172" t="s">
        <v>667</v>
      </c>
      <c r="D249" s="173">
        <v>1</v>
      </c>
      <c r="E249" s="174">
        <v>594</v>
      </c>
      <c r="F249" s="174">
        <v>544</v>
      </c>
      <c r="G249" s="174">
        <v>0</v>
      </c>
      <c r="H249" s="174">
        <v>0</v>
      </c>
      <c r="I249" s="174">
        <v>0</v>
      </c>
      <c r="J249" s="170" t="b">
        <f>IF(ISBLANK(CertifiedCrop[[#This Row],[1. Identifiant interne d’exploitation agricole*]]),"",IF(ISERROR(MATCH(CertifiedCrop[[#This Row],[1. Identifiant interne d’exploitation agricole*]],GroupMember[1. Identifiant interne d’exploitation agricole*],0)),FALSE,TRUE))</f>
        <v>1</v>
      </c>
      <c r="K249" s="170" t="b">
        <f t="array" ref="K249">IF(ISBLANK(CertifiedCrop[[#This Row],[2. Produit agricole certifié*]]),"",IF(ISERROR(MATCH(1,(#REF!=CertifiedCrop[[#This Row],[2. Produit agricole certifié*]])*(#REF!=CertifiedCrop[[#This Row],[3. Variété**]]),0)),FALSE,TRUE))</f>
        <v>0</v>
      </c>
      <c r="L249" s="23" t="str">
        <f t="shared" si="21"/>
        <v/>
      </c>
      <c r="M249" s="63" t="str">
        <f t="shared" si="22"/>
        <v/>
      </c>
      <c r="N249" s="176" t="str">
        <f t="shared" si="23"/>
        <v/>
      </c>
      <c r="O249" s="64">
        <f t="shared" si="24"/>
        <v>594</v>
      </c>
      <c r="P249" s="64">
        <f t="shared" si="25"/>
        <v>544</v>
      </c>
      <c r="Q249" s="11" t="str">
        <f>IFERROR((VLOOKUP(A249,GM_Table,8,FALSE)-SUMIFS(D:D,A:A,A249,B:B,B249,C:C,C249)),"")</f>
        <v/>
      </c>
      <c r="R249" s="11" t="str">
        <f>IFERROR(CONCATENATE(VLOOKUP(A249,GM_Table,12,FALSE)," ",(VLOOKUP(A249,GM_Table,13,FALSE))),"")</f>
        <v/>
      </c>
      <c r="S249" s="178">
        <f>(CertifiedCrop[[#This Row],[Rendement 
estimé/ha]]-CertifiedCrop[[#This Row],[Rendement/ha
de l’année précédente]])/CertifiedCrop[[#This Row],[Rendement/ha
de l’année précédente]]</f>
        <v>9.1911764705882359E-2</v>
      </c>
    </row>
    <row r="250" spans="1:19" x14ac:dyDescent="0.25">
      <c r="A250" s="172" t="s">
        <v>1476</v>
      </c>
      <c r="B250" s="172" t="s">
        <v>3341</v>
      </c>
      <c r="C250" s="172" t="s">
        <v>667</v>
      </c>
      <c r="D250" s="173">
        <v>2</v>
      </c>
      <c r="E250" s="174">
        <v>1161</v>
      </c>
      <c r="F250" s="174">
        <v>1111</v>
      </c>
      <c r="G250" s="174">
        <v>0</v>
      </c>
      <c r="H250" s="174">
        <v>0</v>
      </c>
      <c r="I250" s="174">
        <v>0</v>
      </c>
      <c r="J250" s="170" t="b">
        <f>IF(ISBLANK(CertifiedCrop[[#This Row],[1. Identifiant interne d’exploitation agricole*]]),"",IF(ISERROR(MATCH(CertifiedCrop[[#This Row],[1. Identifiant interne d’exploitation agricole*]],GroupMember[1. Identifiant interne d’exploitation agricole*],0)),FALSE,TRUE))</f>
        <v>1</v>
      </c>
      <c r="K250" s="170" t="b">
        <f t="array" ref="K250">IF(ISBLANK(CertifiedCrop[[#This Row],[2. Produit agricole certifié*]]),"",IF(ISERROR(MATCH(1,(#REF!=CertifiedCrop[[#This Row],[2. Produit agricole certifié*]])*(#REF!=CertifiedCrop[[#This Row],[3. Variété**]]),0)),FALSE,TRUE))</f>
        <v>0</v>
      </c>
      <c r="L250" s="23" t="str">
        <f t="shared" si="21"/>
        <v/>
      </c>
      <c r="M250" s="63" t="str">
        <f t="shared" si="22"/>
        <v/>
      </c>
      <c r="N250" s="176" t="str">
        <f t="shared" si="23"/>
        <v/>
      </c>
      <c r="O250" s="64">
        <f t="shared" si="24"/>
        <v>580.5</v>
      </c>
      <c r="P250" s="64">
        <f t="shared" si="25"/>
        <v>555.5</v>
      </c>
      <c r="Q250" s="11" t="str">
        <f>IFERROR((VLOOKUP(A250,GM_Table,8,FALSE)-SUMIFS(D:D,A:A,A250,B:B,B250,C:C,C250)),"")</f>
        <v/>
      </c>
      <c r="R250" s="11" t="str">
        <f>IFERROR(CONCATENATE(VLOOKUP(A250,GM_Table,12,FALSE)," ",(VLOOKUP(A250,GM_Table,13,FALSE))),"")</f>
        <v/>
      </c>
      <c r="S250" s="178">
        <f>(CertifiedCrop[[#This Row],[Rendement 
estimé/ha]]-CertifiedCrop[[#This Row],[Rendement/ha
de l’année précédente]])/CertifiedCrop[[#This Row],[Rendement/ha
de l’année précédente]]</f>
        <v>4.5004500450045004E-2</v>
      </c>
    </row>
    <row r="251" spans="1:19" x14ac:dyDescent="0.25">
      <c r="A251" s="172" t="s">
        <v>1481</v>
      </c>
      <c r="B251" s="172" t="s">
        <v>3341</v>
      </c>
      <c r="C251" s="172" t="s">
        <v>667</v>
      </c>
      <c r="D251" s="173">
        <v>2</v>
      </c>
      <c r="E251" s="174">
        <v>1170</v>
      </c>
      <c r="F251" s="174">
        <v>1120</v>
      </c>
      <c r="G251" s="174">
        <v>0</v>
      </c>
      <c r="H251" s="174">
        <v>0</v>
      </c>
      <c r="I251" s="174">
        <v>0</v>
      </c>
      <c r="J251" s="170" t="b">
        <f>IF(ISBLANK(CertifiedCrop[[#This Row],[1. Identifiant interne d’exploitation agricole*]]),"",IF(ISERROR(MATCH(CertifiedCrop[[#This Row],[1. Identifiant interne d’exploitation agricole*]],GroupMember[1. Identifiant interne d’exploitation agricole*],0)),FALSE,TRUE))</f>
        <v>1</v>
      </c>
      <c r="K251" s="170" t="b">
        <f t="array" ref="K251">IF(ISBLANK(CertifiedCrop[[#This Row],[2. Produit agricole certifié*]]),"",IF(ISERROR(MATCH(1,(#REF!=CertifiedCrop[[#This Row],[2. Produit agricole certifié*]])*(#REF!=CertifiedCrop[[#This Row],[3. Variété**]]),0)),FALSE,TRUE))</f>
        <v>0</v>
      </c>
      <c r="L251" s="23" t="str">
        <f t="shared" si="21"/>
        <v/>
      </c>
      <c r="M251" s="63" t="str">
        <f t="shared" si="22"/>
        <v/>
      </c>
      <c r="N251" s="176" t="str">
        <f t="shared" si="23"/>
        <v/>
      </c>
      <c r="O251" s="64">
        <f t="shared" si="24"/>
        <v>585</v>
      </c>
      <c r="P251" s="64">
        <f t="shared" si="25"/>
        <v>560</v>
      </c>
      <c r="Q251" s="11" t="str">
        <f>IFERROR((VLOOKUP(A251,GM_Table,8,FALSE)-SUMIFS(D:D,A:A,A251,B:B,B251,C:C,C251)),"")</f>
        <v/>
      </c>
      <c r="R251" s="11" t="str">
        <f>IFERROR(CONCATENATE(VLOOKUP(A251,GM_Table,12,FALSE)," ",(VLOOKUP(A251,GM_Table,13,FALSE))),"")</f>
        <v/>
      </c>
      <c r="S251" s="178">
        <f>(CertifiedCrop[[#This Row],[Rendement 
estimé/ha]]-CertifiedCrop[[#This Row],[Rendement/ha
de l’année précédente]])/CertifiedCrop[[#This Row],[Rendement/ha
de l’année précédente]]</f>
        <v>4.4642857142857144E-2</v>
      </c>
    </row>
    <row r="252" spans="1:19" x14ac:dyDescent="0.25">
      <c r="A252" s="172" t="s">
        <v>1482</v>
      </c>
      <c r="B252" s="172" t="s">
        <v>3341</v>
      </c>
      <c r="C252" s="172" t="s">
        <v>667</v>
      </c>
      <c r="D252" s="173">
        <v>2</v>
      </c>
      <c r="E252" s="174">
        <v>1187</v>
      </c>
      <c r="F252" s="174">
        <v>1137</v>
      </c>
      <c r="G252" s="174">
        <v>0</v>
      </c>
      <c r="H252" s="174">
        <v>0</v>
      </c>
      <c r="I252" s="174">
        <v>0</v>
      </c>
      <c r="J252" s="170" t="b">
        <f>IF(ISBLANK(CertifiedCrop[[#This Row],[1. Identifiant interne d’exploitation agricole*]]),"",IF(ISERROR(MATCH(CertifiedCrop[[#This Row],[1. Identifiant interne d’exploitation agricole*]],GroupMember[1. Identifiant interne d’exploitation agricole*],0)),FALSE,TRUE))</f>
        <v>1</v>
      </c>
      <c r="K252" s="170" t="b">
        <f t="array" ref="K252">IF(ISBLANK(CertifiedCrop[[#This Row],[2. Produit agricole certifié*]]),"",IF(ISERROR(MATCH(1,(#REF!=CertifiedCrop[[#This Row],[2. Produit agricole certifié*]])*(#REF!=CertifiedCrop[[#This Row],[3. Variété**]]),0)),FALSE,TRUE))</f>
        <v>0</v>
      </c>
      <c r="L252" s="23" t="str">
        <f t="shared" si="21"/>
        <v/>
      </c>
      <c r="M252" s="63" t="str">
        <f t="shared" si="22"/>
        <v/>
      </c>
      <c r="N252" s="176" t="str">
        <f t="shared" si="23"/>
        <v/>
      </c>
      <c r="O252" s="64">
        <f t="shared" si="24"/>
        <v>593.5</v>
      </c>
      <c r="P252" s="64">
        <f t="shared" si="25"/>
        <v>568.5</v>
      </c>
      <c r="Q252" s="11" t="str">
        <f>IFERROR((VLOOKUP(A252,GM_Table,8,FALSE)-SUMIFS(D:D,A:A,A252,B:B,B252,C:C,C252)),"")</f>
        <v/>
      </c>
      <c r="R252" s="11" t="str">
        <f>IFERROR(CONCATENATE(VLOOKUP(A252,GM_Table,12,FALSE)," ",(VLOOKUP(A252,GM_Table,13,FALSE))),"")</f>
        <v/>
      </c>
      <c r="S252" s="178">
        <f>(CertifiedCrop[[#This Row],[Rendement 
estimé/ha]]-CertifiedCrop[[#This Row],[Rendement/ha
de l’année précédente]])/CertifiedCrop[[#This Row],[Rendement/ha
de l’année précédente]]</f>
        <v>4.3975373790677223E-2</v>
      </c>
    </row>
    <row r="253" spans="1:19" x14ac:dyDescent="0.25">
      <c r="A253" s="172" t="s">
        <v>1485</v>
      </c>
      <c r="B253" s="172" t="s">
        <v>3341</v>
      </c>
      <c r="C253" s="172" t="s">
        <v>667</v>
      </c>
      <c r="D253" s="173">
        <v>2</v>
      </c>
      <c r="E253" s="174">
        <v>1196</v>
      </c>
      <c r="F253" s="174">
        <v>1146</v>
      </c>
      <c r="G253" s="174">
        <v>0</v>
      </c>
      <c r="H253" s="174">
        <v>0</v>
      </c>
      <c r="I253" s="174">
        <v>0</v>
      </c>
      <c r="J253" s="170" t="b">
        <f>IF(ISBLANK(CertifiedCrop[[#This Row],[1. Identifiant interne d’exploitation agricole*]]),"",IF(ISERROR(MATCH(CertifiedCrop[[#This Row],[1. Identifiant interne d’exploitation agricole*]],GroupMember[1. Identifiant interne d’exploitation agricole*],0)),FALSE,TRUE))</f>
        <v>1</v>
      </c>
      <c r="K253" s="170" t="b">
        <f t="array" ref="K253">IF(ISBLANK(CertifiedCrop[[#This Row],[2. Produit agricole certifié*]]),"",IF(ISERROR(MATCH(1,(#REF!=CertifiedCrop[[#This Row],[2. Produit agricole certifié*]])*(#REF!=CertifiedCrop[[#This Row],[3. Variété**]]),0)),FALSE,TRUE))</f>
        <v>0</v>
      </c>
      <c r="L253" s="23" t="str">
        <f t="shared" si="21"/>
        <v/>
      </c>
      <c r="M253" s="63" t="str">
        <f t="shared" si="22"/>
        <v/>
      </c>
      <c r="N253" s="176" t="str">
        <f t="shared" si="23"/>
        <v/>
      </c>
      <c r="O253" s="64">
        <f t="shared" si="24"/>
        <v>598</v>
      </c>
      <c r="P253" s="64">
        <f t="shared" si="25"/>
        <v>573</v>
      </c>
      <c r="Q253" s="11" t="str">
        <f>IFERROR((VLOOKUP(A253,GM_Table,8,FALSE)-SUMIFS(D:D,A:A,A253,B:B,B253,C:C,C253)),"")</f>
        <v/>
      </c>
      <c r="R253" s="11" t="str">
        <f>IFERROR(CONCATENATE(VLOOKUP(A253,GM_Table,12,FALSE)," ",(VLOOKUP(A253,GM_Table,13,FALSE))),"")</f>
        <v/>
      </c>
      <c r="S253" s="178">
        <f>(CertifiedCrop[[#This Row],[Rendement 
estimé/ha]]-CertifiedCrop[[#This Row],[Rendement/ha
de l’année précédente]])/CertifiedCrop[[#This Row],[Rendement/ha
de l’année précédente]]</f>
        <v>4.3630017452006981E-2</v>
      </c>
    </row>
    <row r="254" spans="1:19" x14ac:dyDescent="0.25">
      <c r="A254" s="172" t="s">
        <v>1489</v>
      </c>
      <c r="B254" s="172" t="s">
        <v>3341</v>
      </c>
      <c r="C254" s="172" t="s">
        <v>667</v>
      </c>
      <c r="D254" s="173">
        <v>4</v>
      </c>
      <c r="E254" s="174">
        <v>2375</v>
      </c>
      <c r="F254" s="174">
        <v>2325</v>
      </c>
      <c r="G254" s="174">
        <v>0</v>
      </c>
      <c r="H254" s="174">
        <v>0</v>
      </c>
      <c r="I254" s="174">
        <v>0</v>
      </c>
      <c r="J254" s="170" t="b">
        <f>IF(ISBLANK(CertifiedCrop[[#This Row],[1. Identifiant interne d’exploitation agricole*]]),"",IF(ISERROR(MATCH(CertifiedCrop[[#This Row],[1. Identifiant interne d’exploitation agricole*]],GroupMember[1. Identifiant interne d’exploitation agricole*],0)),FALSE,TRUE))</f>
        <v>1</v>
      </c>
      <c r="K254" s="170" t="b">
        <f t="array" ref="K254">IF(ISBLANK(CertifiedCrop[[#This Row],[2. Produit agricole certifié*]]),"",IF(ISERROR(MATCH(1,(#REF!=CertifiedCrop[[#This Row],[2. Produit agricole certifié*]])*(#REF!=CertifiedCrop[[#This Row],[3. Variété**]]),0)),FALSE,TRUE))</f>
        <v>0</v>
      </c>
      <c r="L254" s="23" t="str">
        <f t="shared" si="21"/>
        <v/>
      </c>
      <c r="M254" s="63" t="str">
        <f t="shared" si="22"/>
        <v/>
      </c>
      <c r="N254" s="176" t="str">
        <f t="shared" si="23"/>
        <v/>
      </c>
      <c r="O254" s="64">
        <f t="shared" si="24"/>
        <v>593.75</v>
      </c>
      <c r="P254" s="64">
        <f t="shared" si="25"/>
        <v>581.25</v>
      </c>
      <c r="Q254" s="11" t="str">
        <f>IFERROR((VLOOKUP(A254,GM_Table,8,FALSE)-SUMIFS(D:D,A:A,A254,B:B,B254,C:C,C254)),"")</f>
        <v/>
      </c>
      <c r="R254" s="11" t="str">
        <f>IFERROR(CONCATENATE(VLOOKUP(A254,GM_Table,12,FALSE)," ",(VLOOKUP(A254,GM_Table,13,FALSE))),"")</f>
        <v/>
      </c>
      <c r="S254" s="178">
        <f>(CertifiedCrop[[#This Row],[Rendement 
estimé/ha]]-CertifiedCrop[[#This Row],[Rendement/ha
de l’année précédente]])/CertifiedCrop[[#This Row],[Rendement/ha
de l’année précédente]]</f>
        <v>2.1505376344086023E-2</v>
      </c>
    </row>
    <row r="255" spans="1:19" x14ac:dyDescent="0.25">
      <c r="A255" s="172" t="s">
        <v>1494</v>
      </c>
      <c r="B255" s="172" t="s">
        <v>3341</v>
      </c>
      <c r="C255" s="172" t="s">
        <v>667</v>
      </c>
      <c r="D255" s="173">
        <v>2</v>
      </c>
      <c r="E255" s="174">
        <v>1187</v>
      </c>
      <c r="F255" s="174">
        <v>1137</v>
      </c>
      <c r="G255" s="174">
        <v>0</v>
      </c>
      <c r="H255" s="174">
        <v>0</v>
      </c>
      <c r="I255" s="174">
        <v>0</v>
      </c>
      <c r="J255" s="170" t="b">
        <f>IF(ISBLANK(CertifiedCrop[[#This Row],[1. Identifiant interne d’exploitation agricole*]]),"",IF(ISERROR(MATCH(CertifiedCrop[[#This Row],[1. Identifiant interne d’exploitation agricole*]],GroupMember[1. Identifiant interne d’exploitation agricole*],0)),FALSE,TRUE))</f>
        <v>1</v>
      </c>
      <c r="K255" s="170" t="b">
        <f t="array" ref="K255">IF(ISBLANK(CertifiedCrop[[#This Row],[2. Produit agricole certifié*]]),"",IF(ISERROR(MATCH(1,(#REF!=CertifiedCrop[[#This Row],[2. Produit agricole certifié*]])*(#REF!=CertifiedCrop[[#This Row],[3. Variété**]]),0)),FALSE,TRUE))</f>
        <v>0</v>
      </c>
      <c r="L255" s="23" t="str">
        <f t="shared" si="21"/>
        <v/>
      </c>
      <c r="M255" s="63" t="str">
        <f t="shared" si="22"/>
        <v/>
      </c>
      <c r="N255" s="176" t="str">
        <f t="shared" si="23"/>
        <v/>
      </c>
      <c r="O255" s="64">
        <f t="shared" si="24"/>
        <v>593.5</v>
      </c>
      <c r="P255" s="64">
        <f t="shared" si="25"/>
        <v>568.5</v>
      </c>
      <c r="Q255" s="11" t="str">
        <f>IFERROR((VLOOKUP(A255,GM_Table,8,FALSE)-SUMIFS(D:D,A:A,A255,B:B,B255,C:C,C255)),"")</f>
        <v/>
      </c>
      <c r="R255" s="11" t="str">
        <f>IFERROR(CONCATENATE(VLOOKUP(A255,GM_Table,12,FALSE)," ",(VLOOKUP(A255,GM_Table,13,FALSE))),"")</f>
        <v/>
      </c>
      <c r="S255" s="178">
        <f>(CertifiedCrop[[#This Row],[Rendement 
estimé/ha]]-CertifiedCrop[[#This Row],[Rendement/ha
de l’année précédente]])/CertifiedCrop[[#This Row],[Rendement/ha
de l’année précédente]]</f>
        <v>4.3975373790677223E-2</v>
      </c>
    </row>
    <row r="256" spans="1:19" x14ac:dyDescent="0.25">
      <c r="A256" s="172" t="s">
        <v>1499</v>
      </c>
      <c r="B256" s="172" t="s">
        <v>3341</v>
      </c>
      <c r="C256" s="172" t="s">
        <v>667</v>
      </c>
      <c r="D256" s="173">
        <v>3</v>
      </c>
      <c r="E256" s="174">
        <v>1768</v>
      </c>
      <c r="F256" s="174">
        <v>1718</v>
      </c>
      <c r="G256" s="174">
        <v>0</v>
      </c>
      <c r="H256" s="174">
        <v>0</v>
      </c>
      <c r="I256" s="174">
        <v>0</v>
      </c>
      <c r="J256" s="170" t="b">
        <f>IF(ISBLANK(CertifiedCrop[[#This Row],[1. Identifiant interne d’exploitation agricole*]]),"",IF(ISERROR(MATCH(CertifiedCrop[[#This Row],[1. Identifiant interne d’exploitation agricole*]],GroupMember[1. Identifiant interne d’exploitation agricole*],0)),FALSE,TRUE))</f>
        <v>1</v>
      </c>
      <c r="K256" s="170" t="b">
        <f t="array" ref="K256">IF(ISBLANK(CertifiedCrop[[#This Row],[2. Produit agricole certifié*]]),"",IF(ISERROR(MATCH(1,(#REF!=CertifiedCrop[[#This Row],[2. Produit agricole certifié*]])*(#REF!=CertifiedCrop[[#This Row],[3. Variété**]]),0)),FALSE,TRUE))</f>
        <v>0</v>
      </c>
      <c r="L256" s="23" t="str">
        <f t="shared" si="21"/>
        <v/>
      </c>
      <c r="M256" s="63" t="str">
        <f t="shared" si="22"/>
        <v/>
      </c>
      <c r="N256" s="176" t="str">
        <f t="shared" si="23"/>
        <v/>
      </c>
      <c r="O256" s="64">
        <f t="shared" si="24"/>
        <v>589.33333333333337</v>
      </c>
      <c r="P256" s="64">
        <f t="shared" si="25"/>
        <v>572.66666666666663</v>
      </c>
      <c r="Q256" s="11" t="str">
        <f>IFERROR((VLOOKUP(A256,GM_Table,8,FALSE)-SUMIFS(D:D,A:A,A256,B:B,B256,C:C,C256)),"")</f>
        <v/>
      </c>
      <c r="R256" s="11" t="str">
        <f>IFERROR(CONCATENATE(VLOOKUP(A256,GM_Table,12,FALSE)," ",(VLOOKUP(A256,GM_Table,13,FALSE))),"")</f>
        <v/>
      </c>
      <c r="S256" s="178">
        <f>(CertifiedCrop[[#This Row],[Rendement 
estimé/ha]]-CertifiedCrop[[#This Row],[Rendement/ha
de l’année précédente]])/CertifiedCrop[[#This Row],[Rendement/ha
de l’année précédente]]</f>
        <v>2.9103608847497225E-2</v>
      </c>
    </row>
    <row r="257" spans="1:19" x14ac:dyDescent="0.25">
      <c r="A257" s="172" t="s">
        <v>1503</v>
      </c>
      <c r="B257" s="172" t="s">
        <v>3341</v>
      </c>
      <c r="C257" s="172" t="s">
        <v>667</v>
      </c>
      <c r="D257" s="173">
        <v>2.5</v>
      </c>
      <c r="E257" s="174">
        <v>1484</v>
      </c>
      <c r="F257" s="174">
        <v>1434</v>
      </c>
      <c r="G257" s="174">
        <v>0</v>
      </c>
      <c r="H257" s="174">
        <v>0</v>
      </c>
      <c r="I257" s="174">
        <v>0</v>
      </c>
      <c r="J257" s="170" t="b">
        <f>IF(ISBLANK(CertifiedCrop[[#This Row],[1. Identifiant interne d’exploitation agricole*]]),"",IF(ISERROR(MATCH(CertifiedCrop[[#This Row],[1. Identifiant interne d’exploitation agricole*]],GroupMember[1. Identifiant interne d’exploitation agricole*],0)),FALSE,TRUE))</f>
        <v>1</v>
      </c>
      <c r="K257" s="170" t="b">
        <f t="array" ref="K257">IF(ISBLANK(CertifiedCrop[[#This Row],[2. Produit agricole certifié*]]),"",IF(ISERROR(MATCH(1,(#REF!=CertifiedCrop[[#This Row],[2. Produit agricole certifié*]])*(#REF!=CertifiedCrop[[#This Row],[3. Variété**]]),0)),FALSE,TRUE))</f>
        <v>0</v>
      </c>
      <c r="L257" s="23" t="str">
        <f t="shared" si="21"/>
        <v/>
      </c>
      <c r="M257" s="63" t="str">
        <f t="shared" si="22"/>
        <v/>
      </c>
      <c r="N257" s="176" t="str">
        <f t="shared" si="23"/>
        <v/>
      </c>
      <c r="O257" s="64">
        <f t="shared" si="24"/>
        <v>593.6</v>
      </c>
      <c r="P257" s="64">
        <f t="shared" si="25"/>
        <v>573.6</v>
      </c>
      <c r="Q257" s="11" t="str">
        <f>IFERROR((VLOOKUP(A257,GM_Table,8,FALSE)-SUMIFS(D:D,A:A,A257,B:B,B257,C:C,C257)),"")</f>
        <v/>
      </c>
      <c r="R257" s="11" t="str">
        <f>IFERROR(CONCATENATE(VLOOKUP(A257,GM_Table,12,FALSE)," ",(VLOOKUP(A257,GM_Table,13,FALSE))),"")</f>
        <v/>
      </c>
      <c r="S257" s="178">
        <f>(CertifiedCrop[[#This Row],[Rendement 
estimé/ha]]-CertifiedCrop[[#This Row],[Rendement/ha
de l’année précédente]])/CertifiedCrop[[#This Row],[Rendement/ha
de l’année précédente]]</f>
        <v>3.4867503486750349E-2</v>
      </c>
    </row>
    <row r="258" spans="1:19" x14ac:dyDescent="0.25">
      <c r="A258" s="172" t="s">
        <v>1506</v>
      </c>
      <c r="B258" s="172" t="s">
        <v>3341</v>
      </c>
      <c r="C258" s="172" t="s">
        <v>667</v>
      </c>
      <c r="D258" s="173">
        <v>1.5</v>
      </c>
      <c r="E258" s="174">
        <v>897</v>
      </c>
      <c r="F258" s="174">
        <v>847</v>
      </c>
      <c r="G258" s="174">
        <v>0</v>
      </c>
      <c r="H258" s="174">
        <v>0</v>
      </c>
      <c r="I258" s="174">
        <v>0</v>
      </c>
      <c r="J258" s="170" t="b">
        <f>IF(ISBLANK(CertifiedCrop[[#This Row],[1. Identifiant interne d’exploitation agricole*]]),"",IF(ISERROR(MATCH(CertifiedCrop[[#This Row],[1. Identifiant interne d’exploitation agricole*]],GroupMember[1. Identifiant interne d’exploitation agricole*],0)),FALSE,TRUE))</f>
        <v>1</v>
      </c>
      <c r="K258" s="170" t="b">
        <f t="array" ref="K258">IF(ISBLANK(CertifiedCrop[[#This Row],[2. Produit agricole certifié*]]),"",IF(ISERROR(MATCH(1,(#REF!=CertifiedCrop[[#This Row],[2. Produit agricole certifié*]])*(#REF!=CertifiedCrop[[#This Row],[3. Variété**]]),0)),FALSE,TRUE))</f>
        <v>0</v>
      </c>
      <c r="L258" s="23" t="str">
        <f t="shared" si="21"/>
        <v/>
      </c>
      <c r="M258" s="63" t="str">
        <f t="shared" si="22"/>
        <v/>
      </c>
      <c r="N258" s="176" t="str">
        <f t="shared" si="23"/>
        <v/>
      </c>
      <c r="O258" s="64">
        <f t="shared" si="24"/>
        <v>598</v>
      </c>
      <c r="P258" s="64">
        <f t="shared" si="25"/>
        <v>564.66666666666663</v>
      </c>
      <c r="Q258" s="11" t="str">
        <f>IFERROR((VLOOKUP(A258,GM_Table,8,FALSE)-SUMIFS(D:D,A:A,A258,B:B,B258,C:C,C258)),"")</f>
        <v/>
      </c>
      <c r="R258" s="11" t="str">
        <f>IFERROR(CONCATENATE(VLOOKUP(A258,GM_Table,12,FALSE)," ",(VLOOKUP(A258,GM_Table,13,FALSE))),"")</f>
        <v/>
      </c>
      <c r="S258" s="178">
        <f>(CertifiedCrop[[#This Row],[Rendement 
estimé/ha]]-CertifiedCrop[[#This Row],[Rendement/ha
de l’année précédente]])/CertifiedCrop[[#This Row],[Rendement/ha
de l’année précédente]]</f>
        <v>5.9031877213695468E-2</v>
      </c>
    </row>
    <row r="259" spans="1:19" x14ac:dyDescent="0.25">
      <c r="A259" s="172" t="s">
        <v>1508</v>
      </c>
      <c r="B259" s="172" t="s">
        <v>3341</v>
      </c>
      <c r="C259" s="172" t="s">
        <v>667</v>
      </c>
      <c r="D259" s="173">
        <v>3</v>
      </c>
      <c r="E259" s="174">
        <v>1781</v>
      </c>
      <c r="F259" s="174">
        <v>1731</v>
      </c>
      <c r="G259" s="174">
        <v>0</v>
      </c>
      <c r="H259" s="174">
        <v>0</v>
      </c>
      <c r="I259" s="174">
        <v>0</v>
      </c>
      <c r="J259" s="170" t="b">
        <f>IF(ISBLANK(CertifiedCrop[[#This Row],[1. Identifiant interne d’exploitation agricole*]]),"",IF(ISERROR(MATCH(CertifiedCrop[[#This Row],[1. Identifiant interne d’exploitation agricole*]],GroupMember[1. Identifiant interne d’exploitation agricole*],0)),FALSE,TRUE))</f>
        <v>1</v>
      </c>
      <c r="K259" s="170" t="b">
        <f t="array" ref="K259">IF(ISBLANK(CertifiedCrop[[#This Row],[2. Produit agricole certifié*]]),"",IF(ISERROR(MATCH(1,(#REF!=CertifiedCrop[[#This Row],[2. Produit agricole certifié*]])*(#REF!=CertifiedCrop[[#This Row],[3. Variété**]]),0)),FALSE,TRUE))</f>
        <v>0</v>
      </c>
      <c r="L259" s="23" t="str">
        <f t="shared" si="21"/>
        <v/>
      </c>
      <c r="M259" s="63" t="str">
        <f t="shared" si="22"/>
        <v/>
      </c>
      <c r="N259" s="176" t="str">
        <f t="shared" si="23"/>
        <v/>
      </c>
      <c r="O259" s="64">
        <f t="shared" si="24"/>
        <v>593.66666666666663</v>
      </c>
      <c r="P259" s="64">
        <f t="shared" si="25"/>
        <v>577</v>
      </c>
      <c r="Q259" s="11" t="str">
        <f>IFERROR((VLOOKUP(A259,GM_Table,8,FALSE)-SUMIFS(D:D,A:A,A259,B:B,B259,C:C,C259)),"")</f>
        <v/>
      </c>
      <c r="R259" s="11" t="str">
        <f>IFERROR(CONCATENATE(VLOOKUP(A259,GM_Table,12,FALSE)," ",(VLOOKUP(A259,GM_Table,13,FALSE))),"")</f>
        <v/>
      </c>
      <c r="S259" s="178">
        <f>(CertifiedCrop[[#This Row],[Rendement 
estimé/ha]]-CertifiedCrop[[#This Row],[Rendement/ha
de l’année précédente]])/CertifiedCrop[[#This Row],[Rendement/ha
de l’année précédente]]</f>
        <v>2.8885037550548751E-2</v>
      </c>
    </row>
    <row r="260" spans="1:19" x14ac:dyDescent="0.25">
      <c r="A260" s="172" t="s">
        <v>1511</v>
      </c>
      <c r="B260" s="172" t="s">
        <v>3341</v>
      </c>
      <c r="C260" s="172" t="s">
        <v>667</v>
      </c>
      <c r="D260" s="173">
        <v>3</v>
      </c>
      <c r="E260" s="174">
        <v>1794</v>
      </c>
      <c r="F260" s="174">
        <v>1744</v>
      </c>
      <c r="G260" s="174">
        <v>0</v>
      </c>
      <c r="H260" s="174">
        <v>0</v>
      </c>
      <c r="I260" s="174">
        <v>0</v>
      </c>
      <c r="J260" s="170" t="b">
        <f>IF(ISBLANK(CertifiedCrop[[#This Row],[1. Identifiant interne d’exploitation agricole*]]),"",IF(ISERROR(MATCH(CertifiedCrop[[#This Row],[1. Identifiant interne d’exploitation agricole*]],GroupMember[1. Identifiant interne d’exploitation agricole*],0)),FALSE,TRUE))</f>
        <v>1</v>
      </c>
      <c r="K260" s="170" t="b">
        <f t="array" ref="K260">IF(ISBLANK(CertifiedCrop[[#This Row],[2. Produit agricole certifié*]]),"",IF(ISERROR(MATCH(1,(#REF!=CertifiedCrop[[#This Row],[2. Produit agricole certifié*]])*(#REF!=CertifiedCrop[[#This Row],[3. Variété**]]),0)),FALSE,TRUE))</f>
        <v>0</v>
      </c>
      <c r="L260" s="23" t="str">
        <f t="shared" si="21"/>
        <v/>
      </c>
      <c r="M260" s="63" t="str">
        <f t="shared" si="22"/>
        <v/>
      </c>
      <c r="N260" s="176" t="str">
        <f t="shared" si="23"/>
        <v/>
      </c>
      <c r="O260" s="64">
        <f t="shared" si="24"/>
        <v>598</v>
      </c>
      <c r="P260" s="64">
        <f t="shared" si="25"/>
        <v>581.33333333333337</v>
      </c>
      <c r="Q260" s="11" t="str">
        <f>IFERROR((VLOOKUP(A260,GM_Table,8,FALSE)-SUMIFS(D:D,A:A,A260,B:B,B260,C:C,C260)),"")</f>
        <v/>
      </c>
      <c r="R260" s="11" t="str">
        <f>IFERROR(CONCATENATE(VLOOKUP(A260,GM_Table,12,FALSE)," ",(VLOOKUP(A260,GM_Table,13,FALSE))),"")</f>
        <v/>
      </c>
      <c r="S260" s="178">
        <f>(CertifiedCrop[[#This Row],[Rendement 
estimé/ha]]-CertifiedCrop[[#This Row],[Rendement/ha
de l’année précédente]])/CertifiedCrop[[#This Row],[Rendement/ha
de l’année précédente]]</f>
        <v>2.8669724770642134E-2</v>
      </c>
    </row>
    <row r="261" spans="1:19" x14ac:dyDescent="0.25">
      <c r="A261" s="172" t="s">
        <v>1515</v>
      </c>
      <c r="B261" s="172" t="s">
        <v>3341</v>
      </c>
      <c r="C261" s="172" t="s">
        <v>667</v>
      </c>
      <c r="D261" s="173">
        <v>1</v>
      </c>
      <c r="E261" s="174">
        <v>589</v>
      </c>
      <c r="F261" s="174">
        <v>539</v>
      </c>
      <c r="G261" s="174">
        <v>0</v>
      </c>
      <c r="H261" s="174">
        <v>0</v>
      </c>
      <c r="I261" s="174">
        <v>0</v>
      </c>
      <c r="J261" s="170" t="b">
        <f>IF(ISBLANK(CertifiedCrop[[#This Row],[1. Identifiant interne d’exploitation agricole*]]),"",IF(ISERROR(MATCH(CertifiedCrop[[#This Row],[1. Identifiant interne d’exploitation agricole*]],GroupMember[1. Identifiant interne d’exploitation agricole*],0)),FALSE,TRUE))</f>
        <v>1</v>
      </c>
      <c r="K261" s="170" t="b">
        <f t="array" ref="K261">IF(ISBLANK(CertifiedCrop[[#This Row],[2. Produit agricole certifié*]]),"",IF(ISERROR(MATCH(1,(#REF!=CertifiedCrop[[#This Row],[2. Produit agricole certifié*]])*(#REF!=CertifiedCrop[[#This Row],[3. Variété**]]),0)),FALSE,TRUE))</f>
        <v>0</v>
      </c>
      <c r="L261" s="23" t="str">
        <f t="shared" si="21"/>
        <v/>
      </c>
      <c r="M261" s="63" t="str">
        <f t="shared" si="22"/>
        <v/>
      </c>
      <c r="N261" s="176" t="str">
        <f t="shared" si="23"/>
        <v/>
      </c>
      <c r="O261" s="64">
        <f t="shared" si="24"/>
        <v>589</v>
      </c>
      <c r="P261" s="64">
        <f t="shared" si="25"/>
        <v>539</v>
      </c>
      <c r="Q261" s="11" t="str">
        <f>IFERROR((VLOOKUP(A261,GM_Table,8,FALSE)-SUMIFS(D:D,A:A,A261,B:B,B261,C:C,C261)),"")</f>
        <v/>
      </c>
      <c r="R261" s="11" t="str">
        <f>IFERROR(CONCATENATE(VLOOKUP(A261,GM_Table,12,FALSE)," ",(VLOOKUP(A261,GM_Table,13,FALSE))),"")</f>
        <v/>
      </c>
      <c r="S261" s="178">
        <f>(CertifiedCrop[[#This Row],[Rendement 
estimé/ha]]-CertifiedCrop[[#This Row],[Rendement/ha
de l’année précédente]])/CertifiedCrop[[#This Row],[Rendement/ha
de l’année précédente]]</f>
        <v>9.2764378478664186E-2</v>
      </c>
    </row>
    <row r="262" spans="1:19" x14ac:dyDescent="0.25">
      <c r="A262" s="172" t="s">
        <v>1517</v>
      </c>
      <c r="B262" s="172" t="s">
        <v>3341</v>
      </c>
      <c r="C262" s="172" t="s">
        <v>667</v>
      </c>
      <c r="D262" s="173">
        <v>2.5</v>
      </c>
      <c r="E262" s="174">
        <v>1495</v>
      </c>
      <c r="F262" s="174">
        <v>1445</v>
      </c>
      <c r="G262" s="174">
        <v>0</v>
      </c>
      <c r="H262" s="174">
        <v>0</v>
      </c>
      <c r="I262" s="174">
        <v>0</v>
      </c>
      <c r="J262" s="170" t="b">
        <f>IF(ISBLANK(CertifiedCrop[[#This Row],[1. Identifiant interne d’exploitation agricole*]]),"",IF(ISERROR(MATCH(CertifiedCrop[[#This Row],[1. Identifiant interne d’exploitation agricole*]],GroupMember[1. Identifiant interne d’exploitation agricole*],0)),FALSE,TRUE))</f>
        <v>1</v>
      </c>
      <c r="K262" s="170" t="b">
        <f t="array" ref="K262">IF(ISBLANK(CertifiedCrop[[#This Row],[2. Produit agricole certifié*]]),"",IF(ISERROR(MATCH(1,(#REF!=CertifiedCrop[[#This Row],[2. Produit agricole certifié*]])*(#REF!=CertifiedCrop[[#This Row],[3. Variété**]]),0)),FALSE,TRUE))</f>
        <v>0</v>
      </c>
      <c r="L262" s="23" t="str">
        <f t="shared" si="21"/>
        <v/>
      </c>
      <c r="M262" s="63" t="str">
        <f t="shared" si="22"/>
        <v/>
      </c>
      <c r="N262" s="176" t="str">
        <f t="shared" si="23"/>
        <v/>
      </c>
      <c r="O262" s="64">
        <f t="shared" si="24"/>
        <v>598</v>
      </c>
      <c r="P262" s="64">
        <f t="shared" si="25"/>
        <v>578</v>
      </c>
      <c r="Q262" s="11" t="str">
        <f>IFERROR((VLOOKUP(A262,GM_Table,8,FALSE)-SUMIFS(D:D,A:A,A262,B:B,B262,C:C,C262)),"")</f>
        <v/>
      </c>
      <c r="R262" s="11" t="str">
        <f>IFERROR(CONCATENATE(VLOOKUP(A262,GM_Table,12,FALSE)," ",(VLOOKUP(A262,GM_Table,13,FALSE))),"")</f>
        <v/>
      </c>
      <c r="S262" s="178">
        <f>(CertifiedCrop[[#This Row],[Rendement 
estimé/ha]]-CertifiedCrop[[#This Row],[Rendement/ha
de l’année précédente]])/CertifiedCrop[[#This Row],[Rendement/ha
de l’année précédente]]</f>
        <v>3.4602076124567477E-2</v>
      </c>
    </row>
    <row r="263" spans="1:19" x14ac:dyDescent="0.25">
      <c r="A263" s="172" t="s">
        <v>1522</v>
      </c>
      <c r="B263" s="172" t="s">
        <v>3341</v>
      </c>
      <c r="C263" s="172" t="s">
        <v>667</v>
      </c>
      <c r="D263" s="173">
        <v>1.9</v>
      </c>
      <c r="E263" s="174">
        <v>1112</v>
      </c>
      <c r="F263" s="174">
        <v>1062</v>
      </c>
      <c r="G263" s="174">
        <v>0</v>
      </c>
      <c r="H263" s="174">
        <v>0</v>
      </c>
      <c r="I263" s="174">
        <v>0</v>
      </c>
      <c r="J263" s="170" t="b">
        <f>IF(ISBLANK(CertifiedCrop[[#This Row],[1. Identifiant interne d’exploitation agricole*]]),"",IF(ISERROR(MATCH(CertifiedCrop[[#This Row],[1. Identifiant interne d’exploitation agricole*]],GroupMember[1. Identifiant interne d’exploitation agricole*],0)),FALSE,TRUE))</f>
        <v>1</v>
      </c>
      <c r="K263" s="170" t="b">
        <f t="array" ref="K263">IF(ISBLANK(CertifiedCrop[[#This Row],[2. Produit agricole certifié*]]),"",IF(ISERROR(MATCH(1,(#REF!=CertifiedCrop[[#This Row],[2. Produit agricole certifié*]])*(#REF!=CertifiedCrop[[#This Row],[3. Variété**]]),0)),FALSE,TRUE))</f>
        <v>0</v>
      </c>
      <c r="L263" s="23" t="str">
        <f t="shared" si="21"/>
        <v/>
      </c>
      <c r="M263" s="63" t="str">
        <f t="shared" si="22"/>
        <v/>
      </c>
      <c r="N263" s="176" t="str">
        <f t="shared" si="23"/>
        <v/>
      </c>
      <c r="O263" s="64">
        <f t="shared" si="24"/>
        <v>585.26315789473688</v>
      </c>
      <c r="P263" s="64">
        <f t="shared" si="25"/>
        <v>558.9473684210526</v>
      </c>
      <c r="Q263" s="11" t="str">
        <f>IFERROR((VLOOKUP(A263,GM_Table,8,FALSE)-SUMIFS(D:D,A:A,A263,B:B,B263,C:C,C263)),"")</f>
        <v/>
      </c>
      <c r="R263" s="11" t="str">
        <f>IFERROR(CONCATENATE(VLOOKUP(A263,GM_Table,12,FALSE)," ",(VLOOKUP(A263,GM_Table,13,FALSE))),"")</f>
        <v/>
      </c>
      <c r="S263" s="178">
        <f>(CertifiedCrop[[#This Row],[Rendement 
estimé/ha]]-CertifiedCrop[[#This Row],[Rendement/ha
de l’année précédente]])/CertifiedCrop[[#This Row],[Rendement/ha
de l’année précédente]]</f>
        <v>4.7080979284369238E-2</v>
      </c>
    </row>
    <row r="264" spans="1:19" x14ac:dyDescent="0.25">
      <c r="A264" s="172" t="s">
        <v>1527</v>
      </c>
      <c r="B264" s="172" t="s">
        <v>3341</v>
      </c>
      <c r="C264" s="172" t="s">
        <v>667</v>
      </c>
      <c r="D264" s="173">
        <v>3</v>
      </c>
      <c r="E264" s="174">
        <v>1716</v>
      </c>
      <c r="F264" s="174">
        <v>1666</v>
      </c>
      <c r="G264" s="174">
        <v>0</v>
      </c>
      <c r="H264" s="174">
        <v>0</v>
      </c>
      <c r="I264" s="174">
        <v>0</v>
      </c>
      <c r="J264" s="170" t="b">
        <f>IF(ISBLANK(CertifiedCrop[[#This Row],[1. Identifiant interne d’exploitation agricole*]]),"",IF(ISERROR(MATCH(CertifiedCrop[[#This Row],[1. Identifiant interne d’exploitation agricole*]],GroupMember[1. Identifiant interne d’exploitation agricole*],0)),FALSE,TRUE))</f>
        <v>1</v>
      </c>
      <c r="K264" s="170" t="b">
        <f t="array" ref="K264">IF(ISBLANK(CertifiedCrop[[#This Row],[2. Produit agricole certifié*]]),"",IF(ISERROR(MATCH(1,(#REF!=CertifiedCrop[[#This Row],[2. Produit agricole certifié*]])*(#REF!=CertifiedCrop[[#This Row],[3. Variété**]]),0)),FALSE,TRUE))</f>
        <v>0</v>
      </c>
      <c r="L264" s="23" t="str">
        <f t="shared" si="21"/>
        <v/>
      </c>
      <c r="M264" s="63" t="str">
        <f t="shared" si="22"/>
        <v/>
      </c>
      <c r="N264" s="176" t="str">
        <f t="shared" si="23"/>
        <v/>
      </c>
      <c r="O264" s="64">
        <f t="shared" si="24"/>
        <v>572</v>
      </c>
      <c r="P264" s="64">
        <f t="shared" si="25"/>
        <v>555.33333333333337</v>
      </c>
      <c r="Q264" s="11" t="str">
        <f>IFERROR((VLOOKUP(A264,GM_Table,8,FALSE)-SUMIFS(D:D,A:A,A264,B:B,B264,C:C,C264)),"")</f>
        <v/>
      </c>
      <c r="R264" s="11" t="str">
        <f>IFERROR(CONCATENATE(VLOOKUP(A264,GM_Table,12,FALSE)," ",(VLOOKUP(A264,GM_Table,13,FALSE))),"")</f>
        <v/>
      </c>
      <c r="S264" s="178">
        <f>(CertifiedCrop[[#This Row],[Rendement 
estimé/ha]]-CertifiedCrop[[#This Row],[Rendement/ha
de l’année précédente]])/CertifiedCrop[[#This Row],[Rendement/ha
de l’année précédente]]</f>
        <v>3.0012004801920698E-2</v>
      </c>
    </row>
    <row r="265" spans="1:19" x14ac:dyDescent="0.25">
      <c r="A265" s="172" t="s">
        <v>1531</v>
      </c>
      <c r="B265" s="172" t="s">
        <v>3341</v>
      </c>
      <c r="C265" s="172" t="s">
        <v>667</v>
      </c>
      <c r="D265" s="173">
        <v>2</v>
      </c>
      <c r="E265" s="174">
        <v>1153</v>
      </c>
      <c r="F265" s="174">
        <v>1103</v>
      </c>
      <c r="G265" s="174">
        <v>0</v>
      </c>
      <c r="H265" s="174">
        <v>0</v>
      </c>
      <c r="I265" s="174">
        <v>0</v>
      </c>
      <c r="J265" s="170" t="b">
        <f>IF(ISBLANK(CertifiedCrop[[#This Row],[1. Identifiant interne d’exploitation agricole*]]),"",IF(ISERROR(MATCH(CertifiedCrop[[#This Row],[1. Identifiant interne d’exploitation agricole*]],GroupMember[1. Identifiant interne d’exploitation agricole*],0)),FALSE,TRUE))</f>
        <v>1</v>
      </c>
      <c r="K265" s="170" t="b">
        <f t="array" ref="K265">IF(ISBLANK(CertifiedCrop[[#This Row],[2. Produit agricole certifié*]]),"",IF(ISERROR(MATCH(1,(#REF!=CertifiedCrop[[#This Row],[2. Produit agricole certifié*]])*(#REF!=CertifiedCrop[[#This Row],[3. Variété**]]),0)),FALSE,TRUE))</f>
        <v>0</v>
      </c>
      <c r="L265" s="23" t="str">
        <f t="shared" si="21"/>
        <v/>
      </c>
      <c r="M265" s="63" t="str">
        <f t="shared" si="22"/>
        <v/>
      </c>
      <c r="N265" s="176" t="str">
        <f t="shared" si="23"/>
        <v/>
      </c>
      <c r="O265" s="64">
        <f t="shared" si="24"/>
        <v>576.5</v>
      </c>
      <c r="P265" s="64">
        <f t="shared" si="25"/>
        <v>551.5</v>
      </c>
      <c r="Q265" s="11" t="str">
        <f>IFERROR((VLOOKUP(A265,GM_Table,8,FALSE)-SUMIFS(D:D,A:A,A265,B:B,B265,C:C,C265)),"")</f>
        <v/>
      </c>
      <c r="R265" s="11" t="str">
        <f>IFERROR(CONCATENATE(VLOOKUP(A265,GM_Table,12,FALSE)," ",(VLOOKUP(A265,GM_Table,13,FALSE))),"")</f>
        <v/>
      </c>
      <c r="S265" s="178">
        <f>(CertifiedCrop[[#This Row],[Rendement 
estimé/ha]]-CertifiedCrop[[#This Row],[Rendement/ha
de l’année précédente]])/CertifiedCrop[[#This Row],[Rendement/ha
de l’année précédente]]</f>
        <v>4.5330915684496827E-2</v>
      </c>
    </row>
    <row r="266" spans="1:19" x14ac:dyDescent="0.25">
      <c r="A266" s="172" t="s">
        <v>1535</v>
      </c>
      <c r="B266" s="172" t="s">
        <v>3341</v>
      </c>
      <c r="C266" s="172" t="s">
        <v>667</v>
      </c>
      <c r="D266" s="173">
        <v>2.5</v>
      </c>
      <c r="E266" s="174">
        <v>1452</v>
      </c>
      <c r="F266" s="174">
        <v>1402</v>
      </c>
      <c r="G266" s="174">
        <v>0</v>
      </c>
      <c r="H266" s="174">
        <v>0</v>
      </c>
      <c r="I266" s="174">
        <v>0</v>
      </c>
      <c r="J266" s="170" t="b">
        <f>IF(ISBLANK(CertifiedCrop[[#This Row],[1. Identifiant interne d’exploitation agricole*]]),"",IF(ISERROR(MATCH(CertifiedCrop[[#This Row],[1. Identifiant interne d’exploitation agricole*]],GroupMember[1. Identifiant interne d’exploitation agricole*],0)),FALSE,TRUE))</f>
        <v>1</v>
      </c>
      <c r="K266" s="170" t="b">
        <f t="array" ref="K266">IF(ISBLANK(CertifiedCrop[[#This Row],[2. Produit agricole certifié*]]),"",IF(ISERROR(MATCH(1,(#REF!=CertifiedCrop[[#This Row],[2. Produit agricole certifié*]])*(#REF!=CertifiedCrop[[#This Row],[3. Variété**]]),0)),FALSE,TRUE))</f>
        <v>0</v>
      </c>
      <c r="L266" s="23" t="str">
        <f t="shared" si="21"/>
        <v/>
      </c>
      <c r="M266" s="63" t="str">
        <f t="shared" si="22"/>
        <v/>
      </c>
      <c r="N266" s="176" t="str">
        <f t="shared" si="23"/>
        <v/>
      </c>
      <c r="O266" s="64">
        <f t="shared" si="24"/>
        <v>580.79999999999995</v>
      </c>
      <c r="P266" s="64">
        <f t="shared" si="25"/>
        <v>560.79999999999995</v>
      </c>
      <c r="Q266" s="11" t="str">
        <f>IFERROR((VLOOKUP(A266,GM_Table,8,FALSE)-SUMIFS(D:D,A:A,A266,B:B,B266,C:C,C266)),"")</f>
        <v/>
      </c>
      <c r="R266" s="11" t="str">
        <f>IFERROR(CONCATENATE(VLOOKUP(A266,GM_Table,12,FALSE)," ",(VLOOKUP(A266,GM_Table,13,FALSE))),"")</f>
        <v/>
      </c>
      <c r="S266" s="178">
        <f>(CertifiedCrop[[#This Row],[Rendement 
estimé/ha]]-CertifiedCrop[[#This Row],[Rendement/ha
de l’année précédente]])/CertifiedCrop[[#This Row],[Rendement/ha
de l’année précédente]]</f>
        <v>3.566333808844508E-2</v>
      </c>
    </row>
    <row r="267" spans="1:19" x14ac:dyDescent="0.25">
      <c r="A267" s="172" t="s">
        <v>1538</v>
      </c>
      <c r="B267" s="172" t="s">
        <v>3341</v>
      </c>
      <c r="C267" s="172" t="s">
        <v>667</v>
      </c>
      <c r="D267" s="173">
        <v>1.6</v>
      </c>
      <c r="E267" s="174">
        <v>915</v>
      </c>
      <c r="F267" s="174">
        <v>865</v>
      </c>
      <c r="G267" s="174">
        <v>0</v>
      </c>
      <c r="H267" s="174">
        <v>0</v>
      </c>
      <c r="I267" s="174">
        <v>0</v>
      </c>
      <c r="J267" s="170" t="b">
        <f>IF(ISBLANK(CertifiedCrop[[#This Row],[1. Identifiant interne d’exploitation agricole*]]),"",IF(ISERROR(MATCH(CertifiedCrop[[#This Row],[1. Identifiant interne d’exploitation agricole*]],GroupMember[1. Identifiant interne d’exploitation agricole*],0)),FALSE,TRUE))</f>
        <v>1</v>
      </c>
      <c r="K267" s="170" t="b">
        <f t="array" ref="K267">IF(ISBLANK(CertifiedCrop[[#This Row],[2. Produit agricole certifié*]]),"",IF(ISERROR(MATCH(1,(#REF!=CertifiedCrop[[#This Row],[2. Produit agricole certifié*]])*(#REF!=CertifiedCrop[[#This Row],[3. Variété**]]),0)),FALSE,TRUE))</f>
        <v>0</v>
      </c>
      <c r="L267" s="23" t="str">
        <f t="shared" si="21"/>
        <v/>
      </c>
      <c r="M267" s="63" t="str">
        <f t="shared" si="22"/>
        <v/>
      </c>
      <c r="N267" s="176" t="str">
        <f t="shared" si="23"/>
        <v/>
      </c>
      <c r="O267" s="64">
        <f t="shared" si="24"/>
        <v>571.875</v>
      </c>
      <c r="P267" s="64">
        <f t="shared" si="25"/>
        <v>540.625</v>
      </c>
      <c r="Q267" s="11" t="str">
        <f>IFERROR((VLOOKUP(A267,GM_Table,8,FALSE)-SUMIFS(D:D,A:A,A267,B:B,B267,C:C,C267)),"")</f>
        <v/>
      </c>
      <c r="R267" s="11" t="str">
        <f>IFERROR(CONCATENATE(VLOOKUP(A267,GM_Table,12,FALSE)," ",(VLOOKUP(A267,GM_Table,13,FALSE))),"")</f>
        <v/>
      </c>
      <c r="S267" s="178">
        <f>(CertifiedCrop[[#This Row],[Rendement 
estimé/ha]]-CertifiedCrop[[#This Row],[Rendement/ha
de l’année précédente]])/CertifiedCrop[[#This Row],[Rendement/ha
de l’année précédente]]</f>
        <v>5.7803468208092484E-2</v>
      </c>
    </row>
    <row r="268" spans="1:19" x14ac:dyDescent="0.25">
      <c r="A268" s="172" t="s">
        <v>1542</v>
      </c>
      <c r="B268" s="172" t="s">
        <v>3341</v>
      </c>
      <c r="C268" s="172" t="s">
        <v>667</v>
      </c>
      <c r="D268" s="173">
        <v>1.1000000000000001</v>
      </c>
      <c r="E268" s="174">
        <v>658</v>
      </c>
      <c r="F268" s="174">
        <v>608</v>
      </c>
      <c r="G268" s="174">
        <v>0</v>
      </c>
      <c r="H268" s="174">
        <v>0</v>
      </c>
      <c r="I268" s="174">
        <v>0</v>
      </c>
      <c r="J268" s="170" t="b">
        <f>IF(ISBLANK(CertifiedCrop[[#This Row],[1. Identifiant interne d’exploitation agricole*]]),"",IF(ISERROR(MATCH(CertifiedCrop[[#This Row],[1. Identifiant interne d’exploitation agricole*]],GroupMember[1. Identifiant interne d’exploitation agricole*],0)),FALSE,TRUE))</f>
        <v>1</v>
      </c>
      <c r="K268" s="170" t="b">
        <f t="array" ref="K268">IF(ISBLANK(CertifiedCrop[[#This Row],[2. Produit agricole certifié*]]),"",IF(ISERROR(MATCH(1,(#REF!=CertifiedCrop[[#This Row],[2. Produit agricole certifié*]])*(#REF!=CertifiedCrop[[#This Row],[3. Variété**]]),0)),FALSE,TRUE))</f>
        <v>0</v>
      </c>
      <c r="L268" s="23" t="str">
        <f t="shared" si="21"/>
        <v/>
      </c>
      <c r="M268" s="63" t="str">
        <f t="shared" si="22"/>
        <v/>
      </c>
      <c r="N268" s="176" t="str">
        <f t="shared" si="23"/>
        <v/>
      </c>
      <c r="O268" s="64">
        <f t="shared" si="24"/>
        <v>598.18181818181813</v>
      </c>
      <c r="P268" s="64">
        <f t="shared" si="25"/>
        <v>552.72727272727263</v>
      </c>
      <c r="Q268" s="11" t="str">
        <f>IFERROR((VLOOKUP(A268,GM_Table,8,FALSE)-SUMIFS(D:D,A:A,A268,B:B,B268,C:C,C268)),"")</f>
        <v/>
      </c>
      <c r="R268" s="11" t="str">
        <f>IFERROR(CONCATENATE(VLOOKUP(A268,GM_Table,12,FALSE)," ",(VLOOKUP(A268,GM_Table,13,FALSE))),"")</f>
        <v/>
      </c>
      <c r="S268" s="178">
        <f>(CertifiedCrop[[#This Row],[Rendement 
estimé/ha]]-CertifiedCrop[[#This Row],[Rendement/ha
de l’année précédente]])/CertifiedCrop[[#This Row],[Rendement/ha
de l’année précédente]]</f>
        <v>8.2236842105263247E-2</v>
      </c>
    </row>
    <row r="269" spans="1:19" x14ac:dyDescent="0.25">
      <c r="A269" s="172" t="s">
        <v>1547</v>
      </c>
      <c r="B269" s="172" t="s">
        <v>3341</v>
      </c>
      <c r="C269" s="172" t="s">
        <v>667</v>
      </c>
      <c r="D269" s="173">
        <v>1</v>
      </c>
      <c r="E269" s="174">
        <v>576</v>
      </c>
      <c r="F269" s="174">
        <v>526</v>
      </c>
      <c r="G269" s="174">
        <v>0</v>
      </c>
      <c r="H269" s="174">
        <v>0</v>
      </c>
      <c r="I269" s="174">
        <v>0</v>
      </c>
      <c r="J269" s="170" t="b">
        <f>IF(ISBLANK(CertifiedCrop[[#This Row],[1. Identifiant interne d’exploitation agricole*]]),"",IF(ISERROR(MATCH(CertifiedCrop[[#This Row],[1. Identifiant interne d’exploitation agricole*]],GroupMember[1. Identifiant interne d’exploitation agricole*],0)),FALSE,TRUE))</f>
        <v>1</v>
      </c>
      <c r="K269" s="170" t="b">
        <f t="array" ref="K269">IF(ISBLANK(CertifiedCrop[[#This Row],[2. Produit agricole certifié*]]),"",IF(ISERROR(MATCH(1,(#REF!=CertifiedCrop[[#This Row],[2. Produit agricole certifié*]])*(#REF!=CertifiedCrop[[#This Row],[3. Variété**]]),0)),FALSE,TRUE))</f>
        <v>0</v>
      </c>
      <c r="L269" s="23" t="str">
        <f t="shared" si="21"/>
        <v/>
      </c>
      <c r="M269" s="63" t="str">
        <f t="shared" si="22"/>
        <v/>
      </c>
      <c r="N269" s="176" t="str">
        <f t="shared" si="23"/>
        <v/>
      </c>
      <c r="O269" s="64">
        <f t="shared" si="24"/>
        <v>576</v>
      </c>
      <c r="P269" s="64">
        <f t="shared" si="25"/>
        <v>526</v>
      </c>
      <c r="Q269" s="11" t="str">
        <f>IFERROR((VLOOKUP(A269,GM_Table,8,FALSE)-SUMIFS(D:D,A:A,A269,B:B,B269,C:C,C269)),"")</f>
        <v/>
      </c>
      <c r="R269" s="11" t="str">
        <f>IFERROR(CONCATENATE(VLOOKUP(A269,GM_Table,12,FALSE)," ",(VLOOKUP(A269,GM_Table,13,FALSE))),"")</f>
        <v/>
      </c>
      <c r="S269" s="178">
        <f>(CertifiedCrop[[#This Row],[Rendement 
estimé/ha]]-CertifiedCrop[[#This Row],[Rendement/ha
de l’année précédente]])/CertifiedCrop[[#This Row],[Rendement/ha
de l’année précédente]]</f>
        <v>9.5057034220532313E-2</v>
      </c>
    </row>
    <row r="270" spans="1:19" x14ac:dyDescent="0.25">
      <c r="A270" s="172" t="s">
        <v>1550</v>
      </c>
      <c r="B270" s="172" t="s">
        <v>3341</v>
      </c>
      <c r="C270" s="172" t="s">
        <v>667</v>
      </c>
      <c r="D270" s="173">
        <v>2</v>
      </c>
      <c r="E270" s="174">
        <v>1170</v>
      </c>
      <c r="F270" s="174">
        <v>1120</v>
      </c>
      <c r="G270" s="174">
        <v>0</v>
      </c>
      <c r="H270" s="174">
        <v>0</v>
      </c>
      <c r="I270" s="174">
        <v>0</v>
      </c>
      <c r="J270" s="170" t="b">
        <f>IF(ISBLANK(CertifiedCrop[[#This Row],[1. Identifiant interne d’exploitation agricole*]]),"",IF(ISERROR(MATCH(CertifiedCrop[[#This Row],[1. Identifiant interne d’exploitation agricole*]],GroupMember[1. Identifiant interne d’exploitation agricole*],0)),FALSE,TRUE))</f>
        <v>1</v>
      </c>
      <c r="K270" s="170" t="b">
        <f t="array" ref="K270">IF(ISBLANK(CertifiedCrop[[#This Row],[2. Produit agricole certifié*]]),"",IF(ISERROR(MATCH(1,(#REF!=CertifiedCrop[[#This Row],[2. Produit agricole certifié*]])*(#REF!=CertifiedCrop[[#This Row],[3. Variété**]]),0)),FALSE,TRUE))</f>
        <v>0</v>
      </c>
      <c r="L270" s="23" t="str">
        <f t="shared" si="21"/>
        <v/>
      </c>
      <c r="M270" s="63" t="str">
        <f t="shared" si="22"/>
        <v/>
      </c>
      <c r="N270" s="176" t="str">
        <f t="shared" si="23"/>
        <v/>
      </c>
      <c r="O270" s="64">
        <f t="shared" si="24"/>
        <v>585</v>
      </c>
      <c r="P270" s="64">
        <f t="shared" si="25"/>
        <v>560</v>
      </c>
      <c r="Q270" s="11" t="str">
        <f>IFERROR((VLOOKUP(A270,GM_Table,8,FALSE)-SUMIFS(D:D,A:A,A270,B:B,B270,C:C,C270)),"")</f>
        <v/>
      </c>
      <c r="R270" s="11" t="str">
        <f>IFERROR(CONCATENATE(VLOOKUP(A270,GM_Table,12,FALSE)," ",(VLOOKUP(A270,GM_Table,13,FALSE))),"")</f>
        <v/>
      </c>
      <c r="S270" s="178">
        <f>(CertifiedCrop[[#This Row],[Rendement 
estimé/ha]]-CertifiedCrop[[#This Row],[Rendement/ha
de l’année précédente]])/CertifiedCrop[[#This Row],[Rendement/ha
de l’année précédente]]</f>
        <v>4.4642857142857144E-2</v>
      </c>
    </row>
    <row r="271" spans="1:19" x14ac:dyDescent="0.25">
      <c r="A271" s="172" t="s">
        <v>1554</v>
      </c>
      <c r="B271" s="172" t="s">
        <v>3341</v>
      </c>
      <c r="C271" s="172" t="s">
        <v>667</v>
      </c>
      <c r="D271" s="173">
        <v>2</v>
      </c>
      <c r="E271" s="174">
        <v>1196</v>
      </c>
      <c r="F271" s="174">
        <v>1146</v>
      </c>
      <c r="G271" s="174">
        <v>0</v>
      </c>
      <c r="H271" s="174">
        <v>0</v>
      </c>
      <c r="I271" s="174">
        <v>0</v>
      </c>
      <c r="J271" s="170" t="b">
        <f>IF(ISBLANK(CertifiedCrop[[#This Row],[1. Identifiant interne d’exploitation agricole*]]),"",IF(ISERROR(MATCH(CertifiedCrop[[#This Row],[1. Identifiant interne d’exploitation agricole*]],GroupMember[1. Identifiant interne d’exploitation agricole*],0)),FALSE,TRUE))</f>
        <v>1</v>
      </c>
      <c r="K271" s="170" t="b">
        <f t="array" ref="K271">IF(ISBLANK(CertifiedCrop[[#This Row],[2. Produit agricole certifié*]]),"",IF(ISERROR(MATCH(1,(#REF!=CertifiedCrop[[#This Row],[2. Produit agricole certifié*]])*(#REF!=CertifiedCrop[[#This Row],[3. Variété**]]),0)),FALSE,TRUE))</f>
        <v>0</v>
      </c>
      <c r="L271" s="23" t="str">
        <f t="shared" si="21"/>
        <v/>
      </c>
      <c r="M271" s="63" t="str">
        <f t="shared" si="22"/>
        <v/>
      </c>
      <c r="N271" s="176" t="str">
        <f t="shared" si="23"/>
        <v/>
      </c>
      <c r="O271" s="64">
        <f t="shared" si="24"/>
        <v>598</v>
      </c>
      <c r="P271" s="64">
        <f t="shared" si="25"/>
        <v>573</v>
      </c>
      <c r="Q271" s="11" t="str">
        <f>IFERROR((VLOOKUP(A271,GM_Table,8,FALSE)-SUMIFS(D:D,A:A,A271,B:B,B271,C:C,C271)),"")</f>
        <v/>
      </c>
      <c r="R271" s="11" t="str">
        <f>IFERROR(CONCATENATE(VLOOKUP(A271,GM_Table,12,FALSE)," ",(VLOOKUP(A271,GM_Table,13,FALSE))),"")</f>
        <v/>
      </c>
      <c r="S271" s="178">
        <f>(CertifiedCrop[[#This Row],[Rendement 
estimé/ha]]-CertifiedCrop[[#This Row],[Rendement/ha
de l’année précédente]])/CertifiedCrop[[#This Row],[Rendement/ha
de l’année précédente]]</f>
        <v>4.3630017452006981E-2</v>
      </c>
    </row>
    <row r="272" spans="1:19" x14ac:dyDescent="0.25">
      <c r="A272" s="172" t="s">
        <v>1557</v>
      </c>
      <c r="B272" s="172" t="s">
        <v>3341</v>
      </c>
      <c r="C272" s="172" t="s">
        <v>667</v>
      </c>
      <c r="D272" s="173">
        <v>1.5</v>
      </c>
      <c r="E272" s="174">
        <v>891</v>
      </c>
      <c r="F272" s="174">
        <v>841</v>
      </c>
      <c r="G272" s="174">
        <v>0</v>
      </c>
      <c r="H272" s="174">
        <v>0</v>
      </c>
      <c r="I272" s="174">
        <v>0</v>
      </c>
      <c r="J272" s="170" t="b">
        <f>IF(ISBLANK(CertifiedCrop[[#This Row],[1. Identifiant interne d’exploitation agricole*]]),"",IF(ISERROR(MATCH(CertifiedCrop[[#This Row],[1. Identifiant interne d’exploitation agricole*]],GroupMember[1. Identifiant interne d’exploitation agricole*],0)),FALSE,TRUE))</f>
        <v>1</v>
      </c>
      <c r="K272" s="170" t="b">
        <f t="array" ref="K272">IF(ISBLANK(CertifiedCrop[[#This Row],[2. Produit agricole certifié*]]),"",IF(ISERROR(MATCH(1,(#REF!=CertifiedCrop[[#This Row],[2. Produit agricole certifié*]])*(#REF!=CertifiedCrop[[#This Row],[3. Variété**]]),0)),FALSE,TRUE))</f>
        <v>0</v>
      </c>
      <c r="L272" s="23" t="str">
        <f t="shared" si="21"/>
        <v/>
      </c>
      <c r="M272" s="63" t="str">
        <f t="shared" si="22"/>
        <v/>
      </c>
      <c r="N272" s="176" t="str">
        <f t="shared" si="23"/>
        <v/>
      </c>
      <c r="O272" s="64">
        <f t="shared" si="24"/>
        <v>594</v>
      </c>
      <c r="P272" s="64">
        <f t="shared" si="25"/>
        <v>560.66666666666663</v>
      </c>
      <c r="Q272" s="11" t="str">
        <f>IFERROR((VLOOKUP(A272,GM_Table,8,FALSE)-SUMIFS(D:D,A:A,A272,B:B,B272,C:C,C272)),"")</f>
        <v/>
      </c>
      <c r="R272" s="11" t="str">
        <f>IFERROR(CONCATENATE(VLOOKUP(A272,GM_Table,12,FALSE)," ",(VLOOKUP(A272,GM_Table,13,FALSE))),"")</f>
        <v/>
      </c>
      <c r="S272" s="178">
        <f>(CertifiedCrop[[#This Row],[Rendement 
estimé/ha]]-CertifiedCrop[[#This Row],[Rendement/ha
de l’année précédente]])/CertifiedCrop[[#This Row],[Rendement/ha
de l’année précédente]]</f>
        <v>5.9453032104637406E-2</v>
      </c>
    </row>
    <row r="273" spans="1:19" x14ac:dyDescent="0.25">
      <c r="A273" s="172" t="s">
        <v>1559</v>
      </c>
      <c r="B273" s="172" t="s">
        <v>3341</v>
      </c>
      <c r="C273" s="172" t="s">
        <v>667</v>
      </c>
      <c r="D273" s="173">
        <v>1.5</v>
      </c>
      <c r="E273" s="174">
        <v>878</v>
      </c>
      <c r="F273" s="174">
        <v>828</v>
      </c>
      <c r="G273" s="174">
        <v>0</v>
      </c>
      <c r="H273" s="174">
        <v>0</v>
      </c>
      <c r="I273" s="174">
        <v>0</v>
      </c>
      <c r="J273" s="170" t="b">
        <f>IF(ISBLANK(CertifiedCrop[[#This Row],[1. Identifiant interne d’exploitation agricole*]]),"",IF(ISERROR(MATCH(CertifiedCrop[[#This Row],[1. Identifiant interne d’exploitation agricole*]],GroupMember[1. Identifiant interne d’exploitation agricole*],0)),FALSE,TRUE))</f>
        <v>1</v>
      </c>
      <c r="K273" s="170" t="b">
        <f t="array" ref="K273">IF(ISBLANK(CertifiedCrop[[#This Row],[2. Produit agricole certifié*]]),"",IF(ISERROR(MATCH(1,(#REF!=CertifiedCrop[[#This Row],[2. Produit agricole certifié*]])*(#REF!=CertifiedCrop[[#This Row],[3. Variété**]]),0)),FALSE,TRUE))</f>
        <v>0</v>
      </c>
      <c r="L273" s="23" t="str">
        <f t="shared" si="21"/>
        <v/>
      </c>
      <c r="M273" s="63" t="str">
        <f t="shared" si="22"/>
        <v/>
      </c>
      <c r="N273" s="176" t="str">
        <f t="shared" si="23"/>
        <v/>
      </c>
      <c r="O273" s="64">
        <f t="shared" si="24"/>
        <v>585.33333333333337</v>
      </c>
      <c r="P273" s="64">
        <f t="shared" si="25"/>
        <v>552</v>
      </c>
      <c r="Q273" s="11" t="str">
        <f>IFERROR((VLOOKUP(A273,GM_Table,8,FALSE)-SUMIFS(D:D,A:A,A273,B:B,B273,C:C,C273)),"")</f>
        <v/>
      </c>
      <c r="R273" s="11" t="str">
        <f>IFERROR(CONCATENATE(VLOOKUP(A273,GM_Table,12,FALSE)," ",(VLOOKUP(A273,GM_Table,13,FALSE))),"")</f>
        <v/>
      </c>
      <c r="S273" s="178">
        <f>(CertifiedCrop[[#This Row],[Rendement 
estimé/ha]]-CertifiedCrop[[#This Row],[Rendement/ha
de l’année précédente]])/CertifiedCrop[[#This Row],[Rendement/ha
de l’année précédente]]</f>
        <v>6.0386473429951758E-2</v>
      </c>
    </row>
    <row r="274" spans="1:19" x14ac:dyDescent="0.25">
      <c r="A274" s="172" t="s">
        <v>1562</v>
      </c>
      <c r="B274" s="172" t="s">
        <v>3341</v>
      </c>
      <c r="C274" s="172" t="s">
        <v>667</v>
      </c>
      <c r="D274" s="173">
        <v>1</v>
      </c>
      <c r="E274" s="174">
        <v>528</v>
      </c>
      <c r="F274" s="174">
        <v>478</v>
      </c>
      <c r="G274" s="174">
        <v>0</v>
      </c>
      <c r="H274" s="174">
        <v>0</v>
      </c>
      <c r="I274" s="174">
        <v>0</v>
      </c>
      <c r="J274" s="170" t="b">
        <f>IF(ISBLANK(CertifiedCrop[[#This Row],[1. Identifiant interne d’exploitation agricole*]]),"",IF(ISERROR(MATCH(CertifiedCrop[[#This Row],[1. Identifiant interne d’exploitation agricole*]],GroupMember[1. Identifiant interne d’exploitation agricole*],0)),FALSE,TRUE))</f>
        <v>1</v>
      </c>
      <c r="K274" s="170" t="b">
        <f t="array" ref="K274">IF(ISBLANK(CertifiedCrop[[#This Row],[2. Produit agricole certifié*]]),"",IF(ISERROR(MATCH(1,(#REF!=CertifiedCrop[[#This Row],[2. Produit agricole certifié*]])*(#REF!=CertifiedCrop[[#This Row],[3. Variété**]]),0)),FALSE,TRUE))</f>
        <v>0</v>
      </c>
      <c r="L274" s="23" t="str">
        <f t="shared" si="21"/>
        <v/>
      </c>
      <c r="M274" s="63" t="str">
        <f t="shared" si="22"/>
        <v/>
      </c>
      <c r="N274" s="176" t="str">
        <f t="shared" si="23"/>
        <v/>
      </c>
      <c r="O274" s="64">
        <f t="shared" si="24"/>
        <v>528</v>
      </c>
      <c r="P274" s="64">
        <f t="shared" si="25"/>
        <v>478</v>
      </c>
      <c r="Q274" s="11" t="str">
        <f>IFERROR((VLOOKUP(A274,GM_Table,8,FALSE)-SUMIFS(D:D,A:A,A274,B:B,B274,C:C,C274)),"")</f>
        <v/>
      </c>
      <c r="R274" s="11" t="str">
        <f>IFERROR(CONCATENATE(VLOOKUP(A274,GM_Table,12,FALSE)," ",(VLOOKUP(A274,GM_Table,13,FALSE))),"")</f>
        <v/>
      </c>
      <c r="S274" s="178">
        <f>(CertifiedCrop[[#This Row],[Rendement 
estimé/ha]]-CertifiedCrop[[#This Row],[Rendement/ha
de l’année précédente]])/CertifiedCrop[[#This Row],[Rendement/ha
de l’année précédente]]</f>
        <v>0.10460251046025104</v>
      </c>
    </row>
    <row r="275" spans="1:19" x14ac:dyDescent="0.25">
      <c r="A275" s="172" t="s">
        <v>1565</v>
      </c>
      <c r="B275" s="172" t="s">
        <v>3341</v>
      </c>
      <c r="C275" s="172" t="s">
        <v>667</v>
      </c>
      <c r="D275" s="173">
        <v>1</v>
      </c>
      <c r="E275" s="174">
        <v>594</v>
      </c>
      <c r="F275" s="174">
        <v>544</v>
      </c>
      <c r="G275" s="174">
        <v>0</v>
      </c>
      <c r="H275" s="174">
        <v>0</v>
      </c>
      <c r="I275" s="174">
        <v>0</v>
      </c>
      <c r="J275" s="170" t="b">
        <f>IF(ISBLANK(CertifiedCrop[[#This Row],[1. Identifiant interne d’exploitation agricole*]]),"",IF(ISERROR(MATCH(CertifiedCrop[[#This Row],[1. Identifiant interne d’exploitation agricole*]],GroupMember[1. Identifiant interne d’exploitation agricole*],0)),FALSE,TRUE))</f>
        <v>1</v>
      </c>
      <c r="K275" s="170" t="b">
        <f t="array" ref="K275">IF(ISBLANK(CertifiedCrop[[#This Row],[2. Produit agricole certifié*]]),"",IF(ISERROR(MATCH(1,(#REF!=CertifiedCrop[[#This Row],[2. Produit agricole certifié*]])*(#REF!=CertifiedCrop[[#This Row],[3. Variété**]]),0)),FALSE,TRUE))</f>
        <v>0</v>
      </c>
      <c r="L275" s="23" t="str">
        <f t="shared" si="21"/>
        <v/>
      </c>
      <c r="M275" s="63" t="str">
        <f t="shared" si="22"/>
        <v/>
      </c>
      <c r="N275" s="176" t="str">
        <f t="shared" si="23"/>
        <v/>
      </c>
      <c r="O275" s="64">
        <f t="shared" si="24"/>
        <v>594</v>
      </c>
      <c r="P275" s="64">
        <f t="shared" si="25"/>
        <v>544</v>
      </c>
      <c r="Q275" s="11" t="str">
        <f>IFERROR((VLOOKUP(A275,GM_Table,8,FALSE)-SUMIFS(D:D,A:A,A275,B:B,B275,C:C,C275)),"")</f>
        <v/>
      </c>
      <c r="R275" s="11" t="str">
        <f>IFERROR(CONCATENATE(VLOOKUP(A275,GM_Table,12,FALSE)," ",(VLOOKUP(A275,GM_Table,13,FALSE))),"")</f>
        <v/>
      </c>
      <c r="S275" s="178">
        <f>(CertifiedCrop[[#This Row],[Rendement 
estimé/ha]]-CertifiedCrop[[#This Row],[Rendement/ha
de l’année précédente]])/CertifiedCrop[[#This Row],[Rendement/ha
de l’année précédente]]</f>
        <v>9.1911764705882359E-2</v>
      </c>
    </row>
    <row r="276" spans="1:19" x14ac:dyDescent="0.25">
      <c r="A276" s="172" t="s">
        <v>1568</v>
      </c>
      <c r="B276" s="172" t="s">
        <v>3341</v>
      </c>
      <c r="C276" s="172" t="s">
        <v>667</v>
      </c>
      <c r="D276" s="173">
        <v>2</v>
      </c>
      <c r="E276" s="174">
        <v>1161</v>
      </c>
      <c r="F276" s="174">
        <v>1111</v>
      </c>
      <c r="G276" s="174">
        <v>0</v>
      </c>
      <c r="H276" s="174">
        <v>0</v>
      </c>
      <c r="I276" s="174">
        <v>0</v>
      </c>
      <c r="J276" s="170" t="b">
        <f>IF(ISBLANK(CertifiedCrop[[#This Row],[1. Identifiant interne d’exploitation agricole*]]),"",IF(ISERROR(MATCH(CertifiedCrop[[#This Row],[1. Identifiant interne d’exploitation agricole*]],GroupMember[1. Identifiant interne d’exploitation agricole*],0)),FALSE,TRUE))</f>
        <v>1</v>
      </c>
      <c r="K276" s="170" t="b">
        <f t="array" ref="K276">IF(ISBLANK(CertifiedCrop[[#This Row],[2. Produit agricole certifié*]]),"",IF(ISERROR(MATCH(1,(#REF!=CertifiedCrop[[#This Row],[2. Produit agricole certifié*]])*(#REF!=CertifiedCrop[[#This Row],[3. Variété**]]),0)),FALSE,TRUE))</f>
        <v>0</v>
      </c>
      <c r="L276" s="23" t="str">
        <f t="shared" si="21"/>
        <v/>
      </c>
      <c r="M276" s="63" t="str">
        <f t="shared" si="22"/>
        <v/>
      </c>
      <c r="N276" s="176" t="str">
        <f t="shared" si="23"/>
        <v/>
      </c>
      <c r="O276" s="64">
        <f t="shared" si="24"/>
        <v>580.5</v>
      </c>
      <c r="P276" s="64">
        <f t="shared" si="25"/>
        <v>555.5</v>
      </c>
      <c r="Q276" s="11" t="str">
        <f>IFERROR((VLOOKUP(A276,GM_Table,8,FALSE)-SUMIFS(D:D,A:A,A276,B:B,B276,C:C,C276)),"")</f>
        <v/>
      </c>
      <c r="R276" s="11" t="str">
        <f>IFERROR(CONCATENATE(VLOOKUP(A276,GM_Table,12,FALSE)," ",(VLOOKUP(A276,GM_Table,13,FALSE))),"")</f>
        <v/>
      </c>
      <c r="S276" s="178">
        <f>(CertifiedCrop[[#This Row],[Rendement 
estimé/ha]]-CertifiedCrop[[#This Row],[Rendement/ha
de l’année précédente]])/CertifiedCrop[[#This Row],[Rendement/ha
de l’année précédente]]</f>
        <v>4.5004500450045004E-2</v>
      </c>
    </row>
    <row r="277" spans="1:19" x14ac:dyDescent="0.25">
      <c r="A277" s="172" t="s">
        <v>1569</v>
      </c>
      <c r="B277" s="172" t="s">
        <v>3341</v>
      </c>
      <c r="C277" s="172" t="s">
        <v>667</v>
      </c>
      <c r="D277" s="173">
        <v>1.5</v>
      </c>
      <c r="E277" s="174">
        <v>891</v>
      </c>
      <c r="F277" s="174">
        <v>841</v>
      </c>
      <c r="G277" s="174">
        <v>0</v>
      </c>
      <c r="H277" s="174">
        <v>0</v>
      </c>
      <c r="I277" s="174">
        <v>0</v>
      </c>
      <c r="J277" s="170" t="b">
        <f>IF(ISBLANK(CertifiedCrop[[#This Row],[1. Identifiant interne d’exploitation agricole*]]),"",IF(ISERROR(MATCH(CertifiedCrop[[#This Row],[1. Identifiant interne d’exploitation agricole*]],GroupMember[1. Identifiant interne d’exploitation agricole*],0)),FALSE,TRUE))</f>
        <v>1</v>
      </c>
      <c r="K277" s="170" t="b">
        <f t="array" ref="K277">IF(ISBLANK(CertifiedCrop[[#This Row],[2. Produit agricole certifié*]]),"",IF(ISERROR(MATCH(1,(#REF!=CertifiedCrop[[#This Row],[2. Produit agricole certifié*]])*(#REF!=CertifiedCrop[[#This Row],[3. Variété**]]),0)),FALSE,TRUE))</f>
        <v>0</v>
      </c>
      <c r="L277" s="23" t="str">
        <f t="shared" si="21"/>
        <v/>
      </c>
      <c r="M277" s="63" t="str">
        <f t="shared" si="22"/>
        <v/>
      </c>
      <c r="N277" s="176" t="str">
        <f t="shared" si="23"/>
        <v/>
      </c>
      <c r="O277" s="64">
        <f t="shared" si="24"/>
        <v>594</v>
      </c>
      <c r="P277" s="64">
        <f t="shared" si="25"/>
        <v>560.66666666666663</v>
      </c>
      <c r="Q277" s="11" t="str">
        <f>IFERROR((VLOOKUP(A277,GM_Table,8,FALSE)-SUMIFS(D:D,A:A,A277,B:B,B277,C:C,C277)),"")</f>
        <v/>
      </c>
      <c r="R277" s="11" t="str">
        <f>IFERROR(CONCATENATE(VLOOKUP(A277,GM_Table,12,FALSE)," ",(VLOOKUP(A277,GM_Table,13,FALSE))),"")</f>
        <v/>
      </c>
      <c r="S277" s="178">
        <f>(CertifiedCrop[[#This Row],[Rendement 
estimé/ha]]-CertifiedCrop[[#This Row],[Rendement/ha
de l’année précédente]])/CertifiedCrop[[#This Row],[Rendement/ha
de l’année précédente]]</f>
        <v>5.9453032104637406E-2</v>
      </c>
    </row>
    <row r="278" spans="1:19" x14ac:dyDescent="0.25">
      <c r="A278" s="172" t="s">
        <v>1571</v>
      </c>
      <c r="B278" s="172" t="s">
        <v>3341</v>
      </c>
      <c r="C278" s="172" t="s">
        <v>667</v>
      </c>
      <c r="D278" s="173">
        <v>2</v>
      </c>
      <c r="E278" s="174">
        <v>1196</v>
      </c>
      <c r="F278" s="174">
        <v>1146</v>
      </c>
      <c r="G278" s="174">
        <v>0</v>
      </c>
      <c r="H278" s="174">
        <v>0</v>
      </c>
      <c r="I278" s="174">
        <v>0</v>
      </c>
      <c r="J278" s="170" t="b">
        <f>IF(ISBLANK(CertifiedCrop[[#This Row],[1. Identifiant interne d’exploitation agricole*]]),"",IF(ISERROR(MATCH(CertifiedCrop[[#This Row],[1. Identifiant interne d’exploitation agricole*]],GroupMember[1. Identifiant interne d’exploitation agricole*],0)),FALSE,TRUE))</f>
        <v>1</v>
      </c>
      <c r="K278" s="170" t="b">
        <f t="array" ref="K278">IF(ISBLANK(CertifiedCrop[[#This Row],[2. Produit agricole certifié*]]),"",IF(ISERROR(MATCH(1,(#REF!=CertifiedCrop[[#This Row],[2. Produit agricole certifié*]])*(#REF!=CertifiedCrop[[#This Row],[3. Variété**]]),0)),FALSE,TRUE))</f>
        <v>0</v>
      </c>
      <c r="L278" s="23" t="str">
        <f t="shared" si="21"/>
        <v/>
      </c>
      <c r="M278" s="63" t="str">
        <f t="shared" si="22"/>
        <v/>
      </c>
      <c r="N278" s="176" t="str">
        <f t="shared" si="23"/>
        <v/>
      </c>
      <c r="O278" s="64">
        <f t="shared" si="24"/>
        <v>598</v>
      </c>
      <c r="P278" s="64">
        <f t="shared" si="25"/>
        <v>573</v>
      </c>
      <c r="Q278" s="11" t="str">
        <f>IFERROR((VLOOKUP(A278,GM_Table,8,FALSE)-SUMIFS(D:D,A:A,A278,B:B,B278,C:C,C278)),"")</f>
        <v/>
      </c>
      <c r="R278" s="11" t="str">
        <f>IFERROR(CONCATENATE(VLOOKUP(A278,GM_Table,12,FALSE)," ",(VLOOKUP(A278,GM_Table,13,FALSE))),"")</f>
        <v/>
      </c>
      <c r="S278" s="178">
        <f>(CertifiedCrop[[#This Row],[Rendement 
estimé/ha]]-CertifiedCrop[[#This Row],[Rendement/ha
de l’année précédente]])/CertifiedCrop[[#This Row],[Rendement/ha
de l’année précédente]]</f>
        <v>4.3630017452006981E-2</v>
      </c>
    </row>
    <row r="279" spans="1:19" x14ac:dyDescent="0.25">
      <c r="A279" s="172" t="s">
        <v>1573</v>
      </c>
      <c r="B279" s="172" t="s">
        <v>3341</v>
      </c>
      <c r="C279" s="172" t="s">
        <v>667</v>
      </c>
      <c r="D279" s="173">
        <v>1</v>
      </c>
      <c r="E279" s="174">
        <v>594</v>
      </c>
      <c r="F279" s="174">
        <v>544</v>
      </c>
      <c r="G279" s="174">
        <v>0</v>
      </c>
      <c r="H279" s="174">
        <v>0</v>
      </c>
      <c r="I279" s="174">
        <v>0</v>
      </c>
      <c r="J279" s="170" t="b">
        <f>IF(ISBLANK(CertifiedCrop[[#This Row],[1. Identifiant interne d’exploitation agricole*]]),"",IF(ISERROR(MATCH(CertifiedCrop[[#This Row],[1. Identifiant interne d’exploitation agricole*]],GroupMember[1. Identifiant interne d’exploitation agricole*],0)),FALSE,TRUE))</f>
        <v>1</v>
      </c>
      <c r="K279" s="170" t="b">
        <f t="array" ref="K279">IF(ISBLANK(CertifiedCrop[[#This Row],[2. Produit agricole certifié*]]),"",IF(ISERROR(MATCH(1,(#REF!=CertifiedCrop[[#This Row],[2. Produit agricole certifié*]])*(#REF!=CertifiedCrop[[#This Row],[3. Variété**]]),0)),FALSE,TRUE))</f>
        <v>0</v>
      </c>
      <c r="L279" s="23" t="str">
        <f t="shared" si="21"/>
        <v/>
      </c>
      <c r="M279" s="63" t="str">
        <f t="shared" si="22"/>
        <v/>
      </c>
      <c r="N279" s="176" t="str">
        <f t="shared" si="23"/>
        <v/>
      </c>
      <c r="O279" s="64">
        <f t="shared" si="24"/>
        <v>594</v>
      </c>
      <c r="P279" s="64">
        <f t="shared" si="25"/>
        <v>544</v>
      </c>
      <c r="Q279" s="11" t="str">
        <f>IFERROR((VLOOKUP(A279,GM_Table,8,FALSE)-SUMIFS(D:D,A:A,A279,B:B,B279,C:C,C279)),"")</f>
        <v/>
      </c>
      <c r="R279" s="11" t="str">
        <f>IFERROR(CONCATENATE(VLOOKUP(A279,GM_Table,12,FALSE)," ",(VLOOKUP(A279,GM_Table,13,FALSE))),"")</f>
        <v/>
      </c>
      <c r="S279" s="178">
        <f>(CertifiedCrop[[#This Row],[Rendement 
estimé/ha]]-CertifiedCrop[[#This Row],[Rendement/ha
de l’année précédente]])/CertifiedCrop[[#This Row],[Rendement/ha
de l’année précédente]]</f>
        <v>9.1911764705882359E-2</v>
      </c>
    </row>
    <row r="280" spans="1:19" x14ac:dyDescent="0.25">
      <c r="A280" s="172" t="s">
        <v>1577</v>
      </c>
      <c r="B280" s="172" t="s">
        <v>3341</v>
      </c>
      <c r="C280" s="172" t="s">
        <v>667</v>
      </c>
      <c r="D280" s="173">
        <v>1.5</v>
      </c>
      <c r="E280" s="174">
        <v>891</v>
      </c>
      <c r="F280" s="174">
        <v>841</v>
      </c>
      <c r="G280" s="174">
        <v>0</v>
      </c>
      <c r="H280" s="174">
        <v>0</v>
      </c>
      <c r="I280" s="174">
        <v>0</v>
      </c>
      <c r="J280" s="170" t="b">
        <f>IF(ISBLANK(CertifiedCrop[[#This Row],[1. Identifiant interne d’exploitation agricole*]]),"",IF(ISERROR(MATCH(CertifiedCrop[[#This Row],[1. Identifiant interne d’exploitation agricole*]],GroupMember[1. Identifiant interne d’exploitation agricole*],0)),FALSE,TRUE))</f>
        <v>1</v>
      </c>
      <c r="K280" s="170" t="b">
        <f t="array" ref="K280">IF(ISBLANK(CertifiedCrop[[#This Row],[2. Produit agricole certifié*]]),"",IF(ISERROR(MATCH(1,(#REF!=CertifiedCrop[[#This Row],[2. Produit agricole certifié*]])*(#REF!=CertifiedCrop[[#This Row],[3. Variété**]]),0)),FALSE,TRUE))</f>
        <v>0</v>
      </c>
      <c r="L280" s="23" t="str">
        <f t="shared" si="21"/>
        <v/>
      </c>
      <c r="M280" s="63" t="str">
        <f t="shared" si="22"/>
        <v/>
      </c>
      <c r="N280" s="176" t="str">
        <f t="shared" si="23"/>
        <v/>
      </c>
      <c r="O280" s="64">
        <f t="shared" si="24"/>
        <v>594</v>
      </c>
      <c r="P280" s="64">
        <f t="shared" si="25"/>
        <v>560.66666666666663</v>
      </c>
      <c r="Q280" s="11" t="str">
        <f>IFERROR((VLOOKUP(A280,GM_Table,8,FALSE)-SUMIFS(D:D,A:A,A280,B:B,B280,C:C,C280)),"")</f>
        <v/>
      </c>
      <c r="R280" s="11" t="str">
        <f>IFERROR(CONCATENATE(VLOOKUP(A280,GM_Table,12,FALSE)," ",(VLOOKUP(A280,GM_Table,13,FALSE))),"")</f>
        <v/>
      </c>
      <c r="S280" s="178">
        <f>(CertifiedCrop[[#This Row],[Rendement 
estimé/ha]]-CertifiedCrop[[#This Row],[Rendement/ha
de l’année précédente]])/CertifiedCrop[[#This Row],[Rendement/ha
de l’année précédente]]</f>
        <v>5.9453032104637406E-2</v>
      </c>
    </row>
    <row r="281" spans="1:19" x14ac:dyDescent="0.25">
      <c r="A281" s="172" t="s">
        <v>1581</v>
      </c>
      <c r="B281" s="172" t="s">
        <v>3341</v>
      </c>
      <c r="C281" s="172" t="s">
        <v>667</v>
      </c>
      <c r="D281" s="173">
        <v>1</v>
      </c>
      <c r="E281" s="174">
        <v>589</v>
      </c>
      <c r="F281" s="174">
        <v>539</v>
      </c>
      <c r="G281" s="174">
        <v>0</v>
      </c>
      <c r="H281" s="174">
        <v>0</v>
      </c>
      <c r="I281" s="174">
        <v>0</v>
      </c>
      <c r="J281" s="170" t="b">
        <f>IF(ISBLANK(CertifiedCrop[[#This Row],[1. Identifiant interne d’exploitation agricole*]]),"",IF(ISERROR(MATCH(CertifiedCrop[[#This Row],[1. Identifiant interne d’exploitation agricole*]],GroupMember[1. Identifiant interne d’exploitation agricole*],0)),FALSE,TRUE))</f>
        <v>1</v>
      </c>
      <c r="K281" s="170" t="b">
        <f t="array" ref="K281">IF(ISBLANK(CertifiedCrop[[#This Row],[2. Produit agricole certifié*]]),"",IF(ISERROR(MATCH(1,(#REF!=CertifiedCrop[[#This Row],[2. Produit agricole certifié*]])*(#REF!=CertifiedCrop[[#This Row],[3. Variété**]]),0)),FALSE,TRUE))</f>
        <v>0</v>
      </c>
      <c r="L281" s="23" t="str">
        <f t="shared" si="21"/>
        <v/>
      </c>
      <c r="M281" s="63" t="str">
        <f t="shared" si="22"/>
        <v/>
      </c>
      <c r="N281" s="176" t="str">
        <f t="shared" si="23"/>
        <v/>
      </c>
      <c r="O281" s="64">
        <f t="shared" si="24"/>
        <v>589</v>
      </c>
      <c r="P281" s="64">
        <f t="shared" si="25"/>
        <v>539</v>
      </c>
      <c r="Q281" s="11" t="str">
        <f>IFERROR((VLOOKUP(A281,GM_Table,8,FALSE)-SUMIFS(D:D,A:A,A281,B:B,B281,C:C,C281)),"")</f>
        <v/>
      </c>
      <c r="R281" s="11" t="str">
        <f>IFERROR(CONCATENATE(VLOOKUP(A281,GM_Table,12,FALSE)," ",(VLOOKUP(A281,GM_Table,13,FALSE))),"")</f>
        <v/>
      </c>
      <c r="S281" s="178">
        <f>(CertifiedCrop[[#This Row],[Rendement 
estimé/ha]]-CertifiedCrop[[#This Row],[Rendement/ha
de l’année précédente]])/CertifiedCrop[[#This Row],[Rendement/ha
de l’année précédente]]</f>
        <v>9.2764378478664186E-2</v>
      </c>
    </row>
    <row r="282" spans="1:19" x14ac:dyDescent="0.25">
      <c r="A282" s="172" t="s">
        <v>1584</v>
      </c>
      <c r="B282" s="172" t="s">
        <v>3341</v>
      </c>
      <c r="C282" s="172" t="s">
        <v>667</v>
      </c>
      <c r="D282" s="173">
        <v>2</v>
      </c>
      <c r="E282" s="174">
        <v>1187</v>
      </c>
      <c r="F282" s="174">
        <v>1137</v>
      </c>
      <c r="G282" s="174">
        <v>0</v>
      </c>
      <c r="H282" s="174">
        <v>0</v>
      </c>
      <c r="I282" s="174">
        <v>0</v>
      </c>
      <c r="J282" s="170" t="b">
        <f>IF(ISBLANK(CertifiedCrop[[#This Row],[1. Identifiant interne d’exploitation agricole*]]),"",IF(ISERROR(MATCH(CertifiedCrop[[#This Row],[1. Identifiant interne d’exploitation agricole*]],GroupMember[1. Identifiant interne d’exploitation agricole*],0)),FALSE,TRUE))</f>
        <v>1</v>
      </c>
      <c r="K282" s="170" t="b">
        <f t="array" ref="K282">IF(ISBLANK(CertifiedCrop[[#This Row],[2. Produit agricole certifié*]]),"",IF(ISERROR(MATCH(1,(#REF!=CertifiedCrop[[#This Row],[2. Produit agricole certifié*]])*(#REF!=CertifiedCrop[[#This Row],[3. Variété**]]),0)),FALSE,TRUE))</f>
        <v>0</v>
      </c>
      <c r="L282" s="23" t="str">
        <f t="shared" si="21"/>
        <v/>
      </c>
      <c r="M282" s="63" t="str">
        <f t="shared" si="22"/>
        <v/>
      </c>
      <c r="N282" s="176" t="str">
        <f t="shared" si="23"/>
        <v/>
      </c>
      <c r="O282" s="64">
        <f t="shared" si="24"/>
        <v>593.5</v>
      </c>
      <c r="P282" s="64">
        <f t="shared" si="25"/>
        <v>568.5</v>
      </c>
      <c r="Q282" s="11" t="str">
        <f>IFERROR((VLOOKUP(A282,GM_Table,8,FALSE)-SUMIFS(D:D,A:A,A282,B:B,B282,C:C,C282)),"")</f>
        <v/>
      </c>
      <c r="R282" s="11" t="str">
        <f>IFERROR(CONCATENATE(VLOOKUP(A282,GM_Table,12,FALSE)," ",(VLOOKUP(A282,GM_Table,13,FALSE))),"")</f>
        <v/>
      </c>
      <c r="S282" s="178">
        <f>(CertifiedCrop[[#This Row],[Rendement 
estimé/ha]]-CertifiedCrop[[#This Row],[Rendement/ha
de l’année précédente]])/CertifiedCrop[[#This Row],[Rendement/ha
de l’année précédente]]</f>
        <v>4.3975373790677223E-2</v>
      </c>
    </row>
    <row r="283" spans="1:19" x14ac:dyDescent="0.25">
      <c r="A283" s="172" t="s">
        <v>1587</v>
      </c>
      <c r="B283" s="172" t="s">
        <v>3341</v>
      </c>
      <c r="C283" s="172" t="s">
        <v>667</v>
      </c>
      <c r="D283" s="173">
        <v>2</v>
      </c>
      <c r="E283" s="174">
        <v>1196</v>
      </c>
      <c r="F283" s="174">
        <v>1146</v>
      </c>
      <c r="G283" s="174">
        <v>0</v>
      </c>
      <c r="H283" s="174">
        <v>0</v>
      </c>
      <c r="I283" s="174">
        <v>0</v>
      </c>
      <c r="J283" s="170" t="b">
        <f>IF(ISBLANK(CertifiedCrop[[#This Row],[1. Identifiant interne d’exploitation agricole*]]),"",IF(ISERROR(MATCH(CertifiedCrop[[#This Row],[1. Identifiant interne d’exploitation agricole*]],GroupMember[1. Identifiant interne d’exploitation agricole*],0)),FALSE,TRUE))</f>
        <v>1</v>
      </c>
      <c r="K283" s="170" t="b">
        <f t="array" ref="K283">IF(ISBLANK(CertifiedCrop[[#This Row],[2. Produit agricole certifié*]]),"",IF(ISERROR(MATCH(1,(#REF!=CertifiedCrop[[#This Row],[2. Produit agricole certifié*]])*(#REF!=CertifiedCrop[[#This Row],[3. Variété**]]),0)),FALSE,TRUE))</f>
        <v>0</v>
      </c>
      <c r="L283" s="23" t="str">
        <f t="shared" si="21"/>
        <v/>
      </c>
      <c r="M283" s="63" t="str">
        <f t="shared" si="22"/>
        <v/>
      </c>
      <c r="N283" s="176" t="str">
        <f t="shared" si="23"/>
        <v/>
      </c>
      <c r="O283" s="64">
        <f t="shared" si="24"/>
        <v>598</v>
      </c>
      <c r="P283" s="64">
        <f t="shared" si="25"/>
        <v>573</v>
      </c>
      <c r="Q283" s="11" t="str">
        <f>IFERROR((VLOOKUP(A283,GM_Table,8,FALSE)-SUMIFS(D:D,A:A,A283,B:B,B283,C:C,C283)),"")</f>
        <v/>
      </c>
      <c r="R283" s="11" t="str">
        <f>IFERROR(CONCATENATE(VLOOKUP(A283,GM_Table,12,FALSE)," ",(VLOOKUP(A283,GM_Table,13,FALSE))),"")</f>
        <v/>
      </c>
      <c r="S283" s="178">
        <f>(CertifiedCrop[[#This Row],[Rendement 
estimé/ha]]-CertifiedCrop[[#This Row],[Rendement/ha
de l’année précédente]])/CertifiedCrop[[#This Row],[Rendement/ha
de l’année précédente]]</f>
        <v>4.3630017452006981E-2</v>
      </c>
    </row>
    <row r="284" spans="1:19" x14ac:dyDescent="0.25">
      <c r="A284" s="172" t="s">
        <v>1591</v>
      </c>
      <c r="B284" s="172" t="s">
        <v>3341</v>
      </c>
      <c r="C284" s="172" t="s">
        <v>667</v>
      </c>
      <c r="D284" s="173">
        <v>2</v>
      </c>
      <c r="E284" s="174">
        <v>1187</v>
      </c>
      <c r="F284" s="174">
        <v>1137</v>
      </c>
      <c r="G284" s="174">
        <v>0</v>
      </c>
      <c r="H284" s="174">
        <v>0</v>
      </c>
      <c r="I284" s="174">
        <v>0</v>
      </c>
      <c r="J284" s="170" t="b">
        <f>IF(ISBLANK(CertifiedCrop[[#This Row],[1. Identifiant interne d’exploitation agricole*]]),"",IF(ISERROR(MATCH(CertifiedCrop[[#This Row],[1. Identifiant interne d’exploitation agricole*]],GroupMember[1. Identifiant interne d’exploitation agricole*],0)),FALSE,TRUE))</f>
        <v>1</v>
      </c>
      <c r="K284" s="170" t="b">
        <f t="array" ref="K284">IF(ISBLANK(CertifiedCrop[[#This Row],[2. Produit agricole certifié*]]),"",IF(ISERROR(MATCH(1,(#REF!=CertifiedCrop[[#This Row],[2. Produit agricole certifié*]])*(#REF!=CertifiedCrop[[#This Row],[3. Variété**]]),0)),FALSE,TRUE))</f>
        <v>0</v>
      </c>
      <c r="L284" s="23" t="str">
        <f t="shared" si="21"/>
        <v/>
      </c>
      <c r="M284" s="63" t="str">
        <f t="shared" si="22"/>
        <v/>
      </c>
      <c r="N284" s="176" t="str">
        <f t="shared" si="23"/>
        <v/>
      </c>
      <c r="O284" s="64">
        <f t="shared" si="24"/>
        <v>593.5</v>
      </c>
      <c r="P284" s="64">
        <f t="shared" si="25"/>
        <v>568.5</v>
      </c>
      <c r="Q284" s="11" t="str">
        <f>IFERROR((VLOOKUP(A284,GM_Table,8,FALSE)-SUMIFS(D:D,A:A,A284,B:B,B284,C:C,C284)),"")</f>
        <v/>
      </c>
      <c r="R284" s="11" t="str">
        <f>IFERROR(CONCATENATE(VLOOKUP(A284,GM_Table,12,FALSE)," ",(VLOOKUP(A284,GM_Table,13,FALSE))),"")</f>
        <v/>
      </c>
      <c r="S284" s="178">
        <f>(CertifiedCrop[[#This Row],[Rendement 
estimé/ha]]-CertifiedCrop[[#This Row],[Rendement/ha
de l’année précédente]])/CertifiedCrop[[#This Row],[Rendement/ha
de l’année précédente]]</f>
        <v>4.3975373790677223E-2</v>
      </c>
    </row>
    <row r="285" spans="1:19" x14ac:dyDescent="0.25">
      <c r="A285" s="172" t="s">
        <v>1595</v>
      </c>
      <c r="B285" s="172" t="s">
        <v>3341</v>
      </c>
      <c r="C285" s="172" t="s">
        <v>667</v>
      </c>
      <c r="D285" s="173">
        <v>1</v>
      </c>
      <c r="E285" s="174">
        <v>598</v>
      </c>
      <c r="F285" s="174">
        <v>548</v>
      </c>
      <c r="G285" s="174">
        <v>0</v>
      </c>
      <c r="H285" s="174">
        <v>0</v>
      </c>
      <c r="I285" s="174">
        <v>0</v>
      </c>
      <c r="J285" s="170" t="b">
        <f>IF(ISBLANK(CertifiedCrop[[#This Row],[1. Identifiant interne d’exploitation agricole*]]),"",IF(ISERROR(MATCH(CertifiedCrop[[#This Row],[1. Identifiant interne d’exploitation agricole*]],GroupMember[1. Identifiant interne d’exploitation agricole*],0)),FALSE,TRUE))</f>
        <v>1</v>
      </c>
      <c r="K285" s="170" t="b">
        <f t="array" ref="K285">IF(ISBLANK(CertifiedCrop[[#This Row],[2. Produit agricole certifié*]]),"",IF(ISERROR(MATCH(1,(#REF!=CertifiedCrop[[#This Row],[2. Produit agricole certifié*]])*(#REF!=CertifiedCrop[[#This Row],[3. Variété**]]),0)),FALSE,TRUE))</f>
        <v>0</v>
      </c>
      <c r="L285" s="23" t="str">
        <f t="shared" si="21"/>
        <v/>
      </c>
      <c r="M285" s="63" t="str">
        <f t="shared" si="22"/>
        <v/>
      </c>
      <c r="N285" s="176" t="str">
        <f t="shared" si="23"/>
        <v/>
      </c>
      <c r="O285" s="64">
        <f t="shared" si="24"/>
        <v>598</v>
      </c>
      <c r="P285" s="64">
        <f t="shared" si="25"/>
        <v>548</v>
      </c>
      <c r="Q285" s="11" t="str">
        <f>IFERROR((VLOOKUP(A285,GM_Table,8,FALSE)-SUMIFS(D:D,A:A,A285,B:B,B285,C:C,C285)),"")</f>
        <v/>
      </c>
      <c r="R285" s="11" t="str">
        <f>IFERROR(CONCATENATE(VLOOKUP(A285,GM_Table,12,FALSE)," ",(VLOOKUP(A285,GM_Table,13,FALSE))),"")</f>
        <v/>
      </c>
      <c r="S285" s="178">
        <f>(CertifiedCrop[[#This Row],[Rendement 
estimé/ha]]-CertifiedCrop[[#This Row],[Rendement/ha
de l’année précédente]])/CertifiedCrop[[#This Row],[Rendement/ha
de l’année précédente]]</f>
        <v>9.1240875912408759E-2</v>
      </c>
    </row>
    <row r="286" spans="1:19" x14ac:dyDescent="0.25">
      <c r="A286" s="172" t="s">
        <v>1600</v>
      </c>
      <c r="B286" s="172" t="s">
        <v>3341</v>
      </c>
      <c r="C286" s="172" t="s">
        <v>667</v>
      </c>
      <c r="D286" s="173">
        <v>1.5</v>
      </c>
      <c r="E286" s="174">
        <v>884</v>
      </c>
      <c r="F286" s="174">
        <v>834</v>
      </c>
      <c r="G286" s="174">
        <v>0</v>
      </c>
      <c r="H286" s="174">
        <v>0</v>
      </c>
      <c r="I286" s="174">
        <v>0</v>
      </c>
      <c r="J286" s="170" t="b">
        <f>IF(ISBLANK(CertifiedCrop[[#This Row],[1. Identifiant interne d’exploitation agricole*]]),"",IF(ISERROR(MATCH(CertifiedCrop[[#This Row],[1. Identifiant interne d’exploitation agricole*]],GroupMember[1. Identifiant interne d’exploitation agricole*],0)),FALSE,TRUE))</f>
        <v>1</v>
      </c>
      <c r="K286" s="170" t="b">
        <f t="array" ref="K286">IF(ISBLANK(CertifiedCrop[[#This Row],[2. Produit agricole certifié*]]),"",IF(ISERROR(MATCH(1,(#REF!=CertifiedCrop[[#This Row],[2. Produit agricole certifié*]])*(#REF!=CertifiedCrop[[#This Row],[3. Variété**]]),0)),FALSE,TRUE))</f>
        <v>0</v>
      </c>
      <c r="L286" s="23" t="str">
        <f t="shared" si="21"/>
        <v/>
      </c>
      <c r="M286" s="63" t="str">
        <f t="shared" si="22"/>
        <v/>
      </c>
      <c r="N286" s="176" t="str">
        <f t="shared" si="23"/>
        <v/>
      </c>
      <c r="O286" s="64">
        <f t="shared" si="24"/>
        <v>589.33333333333337</v>
      </c>
      <c r="P286" s="64">
        <f t="shared" si="25"/>
        <v>556</v>
      </c>
      <c r="Q286" s="11" t="str">
        <f>IFERROR((VLOOKUP(A286,GM_Table,8,FALSE)-SUMIFS(D:D,A:A,A286,B:B,B286,C:C,C286)),"")</f>
        <v/>
      </c>
      <c r="R286" s="11" t="str">
        <f>IFERROR(CONCATENATE(VLOOKUP(A286,GM_Table,12,FALSE)," ",(VLOOKUP(A286,GM_Table,13,FALSE))),"")</f>
        <v/>
      </c>
      <c r="S286" s="178">
        <f>(CertifiedCrop[[#This Row],[Rendement 
estimé/ha]]-CertifiedCrop[[#This Row],[Rendement/ha
de l’année précédente]])/CertifiedCrop[[#This Row],[Rendement/ha
de l’année précédente]]</f>
        <v>5.9952038369304628E-2</v>
      </c>
    </row>
    <row r="287" spans="1:19" x14ac:dyDescent="0.25">
      <c r="A287" s="172" t="s">
        <v>1603</v>
      </c>
      <c r="B287" s="172" t="s">
        <v>3341</v>
      </c>
      <c r="C287" s="172" t="s">
        <v>667</v>
      </c>
      <c r="D287" s="173">
        <v>1.5</v>
      </c>
      <c r="E287" s="174">
        <v>897</v>
      </c>
      <c r="F287" s="174">
        <v>847</v>
      </c>
      <c r="G287" s="174">
        <v>0</v>
      </c>
      <c r="H287" s="174">
        <v>0</v>
      </c>
      <c r="I287" s="174">
        <v>0</v>
      </c>
      <c r="J287" s="170" t="b">
        <f>IF(ISBLANK(CertifiedCrop[[#This Row],[1. Identifiant interne d’exploitation agricole*]]),"",IF(ISERROR(MATCH(CertifiedCrop[[#This Row],[1. Identifiant interne d’exploitation agricole*]],GroupMember[1. Identifiant interne d’exploitation agricole*],0)),FALSE,TRUE))</f>
        <v>1</v>
      </c>
      <c r="K287" s="170" t="b">
        <f t="array" ref="K287">IF(ISBLANK(CertifiedCrop[[#This Row],[2. Produit agricole certifié*]]),"",IF(ISERROR(MATCH(1,(#REF!=CertifiedCrop[[#This Row],[2. Produit agricole certifié*]])*(#REF!=CertifiedCrop[[#This Row],[3. Variété**]]),0)),FALSE,TRUE))</f>
        <v>0</v>
      </c>
      <c r="L287" s="23" t="str">
        <f t="shared" si="21"/>
        <v/>
      </c>
      <c r="M287" s="63" t="str">
        <f t="shared" si="22"/>
        <v/>
      </c>
      <c r="N287" s="176" t="str">
        <f t="shared" si="23"/>
        <v/>
      </c>
      <c r="O287" s="64">
        <f t="shared" si="24"/>
        <v>598</v>
      </c>
      <c r="P287" s="64">
        <f t="shared" si="25"/>
        <v>564.66666666666663</v>
      </c>
      <c r="Q287" s="11" t="str">
        <f>IFERROR((VLOOKUP(A287,GM_Table,8,FALSE)-SUMIFS(D:D,A:A,A287,B:B,B287,C:C,C287)),"")</f>
        <v/>
      </c>
      <c r="R287" s="11" t="str">
        <f>IFERROR(CONCATENATE(VLOOKUP(A287,GM_Table,12,FALSE)," ",(VLOOKUP(A287,GM_Table,13,FALSE))),"")</f>
        <v/>
      </c>
      <c r="S287" s="178">
        <f>(CertifiedCrop[[#This Row],[Rendement 
estimé/ha]]-CertifiedCrop[[#This Row],[Rendement/ha
de l’année précédente]])/CertifiedCrop[[#This Row],[Rendement/ha
de l’année précédente]]</f>
        <v>5.9031877213695468E-2</v>
      </c>
    </row>
    <row r="288" spans="1:19" x14ac:dyDescent="0.25">
      <c r="A288" s="172" t="s">
        <v>1606</v>
      </c>
      <c r="B288" s="172" t="s">
        <v>3341</v>
      </c>
      <c r="C288" s="172" t="s">
        <v>667</v>
      </c>
      <c r="D288" s="173">
        <v>1</v>
      </c>
      <c r="E288" s="174">
        <v>594</v>
      </c>
      <c r="F288" s="174">
        <v>544</v>
      </c>
      <c r="G288" s="174">
        <v>0</v>
      </c>
      <c r="H288" s="174">
        <v>0</v>
      </c>
      <c r="I288" s="174">
        <v>0</v>
      </c>
      <c r="J288" s="170" t="b">
        <f>IF(ISBLANK(CertifiedCrop[[#This Row],[1. Identifiant interne d’exploitation agricole*]]),"",IF(ISERROR(MATCH(CertifiedCrop[[#This Row],[1. Identifiant interne d’exploitation agricole*]],GroupMember[1. Identifiant interne d’exploitation agricole*],0)),FALSE,TRUE))</f>
        <v>1</v>
      </c>
      <c r="K288" s="170" t="b">
        <f t="array" ref="K288">IF(ISBLANK(CertifiedCrop[[#This Row],[2. Produit agricole certifié*]]),"",IF(ISERROR(MATCH(1,(#REF!=CertifiedCrop[[#This Row],[2. Produit agricole certifié*]])*(#REF!=CertifiedCrop[[#This Row],[3. Variété**]]),0)),FALSE,TRUE))</f>
        <v>0</v>
      </c>
      <c r="L288" s="23" t="str">
        <f t="shared" si="21"/>
        <v/>
      </c>
      <c r="M288" s="63" t="str">
        <f t="shared" si="22"/>
        <v/>
      </c>
      <c r="N288" s="176" t="str">
        <f t="shared" si="23"/>
        <v/>
      </c>
      <c r="O288" s="64">
        <f t="shared" si="24"/>
        <v>594</v>
      </c>
      <c r="P288" s="64">
        <f t="shared" si="25"/>
        <v>544</v>
      </c>
      <c r="Q288" s="11" t="str">
        <f>IFERROR((VLOOKUP(A288,GM_Table,8,FALSE)-SUMIFS(D:D,A:A,A288,B:B,B288,C:C,C288)),"")</f>
        <v/>
      </c>
      <c r="R288" s="11" t="str">
        <f>IFERROR(CONCATENATE(VLOOKUP(A288,GM_Table,12,FALSE)," ",(VLOOKUP(A288,GM_Table,13,FALSE))),"")</f>
        <v/>
      </c>
      <c r="S288" s="178">
        <f>(CertifiedCrop[[#This Row],[Rendement 
estimé/ha]]-CertifiedCrop[[#This Row],[Rendement/ha
de l’année précédente]])/CertifiedCrop[[#This Row],[Rendement/ha
de l’année précédente]]</f>
        <v>9.1911764705882359E-2</v>
      </c>
    </row>
    <row r="289" spans="1:19" x14ac:dyDescent="0.25">
      <c r="A289" s="172" t="s">
        <v>1611</v>
      </c>
      <c r="B289" s="172" t="s">
        <v>3341</v>
      </c>
      <c r="C289" s="172" t="s">
        <v>667</v>
      </c>
      <c r="D289" s="173">
        <v>2</v>
      </c>
      <c r="E289" s="174">
        <v>1170</v>
      </c>
      <c r="F289" s="174">
        <v>1120</v>
      </c>
      <c r="G289" s="174">
        <v>0</v>
      </c>
      <c r="H289" s="174">
        <v>0</v>
      </c>
      <c r="I289" s="174">
        <v>0</v>
      </c>
      <c r="J289" s="170" t="b">
        <f>IF(ISBLANK(CertifiedCrop[[#This Row],[1. Identifiant interne d’exploitation agricole*]]),"",IF(ISERROR(MATCH(CertifiedCrop[[#This Row],[1. Identifiant interne d’exploitation agricole*]],GroupMember[1. Identifiant interne d’exploitation agricole*],0)),FALSE,TRUE))</f>
        <v>1</v>
      </c>
      <c r="K289" s="170" t="b">
        <f t="array" ref="K289">IF(ISBLANK(CertifiedCrop[[#This Row],[2. Produit agricole certifié*]]),"",IF(ISERROR(MATCH(1,(#REF!=CertifiedCrop[[#This Row],[2. Produit agricole certifié*]])*(#REF!=CertifiedCrop[[#This Row],[3. Variété**]]),0)),FALSE,TRUE))</f>
        <v>0</v>
      </c>
      <c r="L289" s="23" t="str">
        <f t="shared" si="21"/>
        <v/>
      </c>
      <c r="M289" s="63" t="str">
        <f t="shared" si="22"/>
        <v/>
      </c>
      <c r="N289" s="176" t="str">
        <f t="shared" si="23"/>
        <v/>
      </c>
      <c r="O289" s="64">
        <f t="shared" si="24"/>
        <v>585</v>
      </c>
      <c r="P289" s="64">
        <f t="shared" si="25"/>
        <v>560</v>
      </c>
      <c r="Q289" s="11" t="str">
        <f>IFERROR((VLOOKUP(A289,GM_Table,8,FALSE)-SUMIFS(D:D,A:A,A289,B:B,B289,C:C,C289)),"")</f>
        <v/>
      </c>
      <c r="R289" s="11" t="str">
        <f>IFERROR(CONCATENATE(VLOOKUP(A289,GM_Table,12,FALSE)," ",(VLOOKUP(A289,GM_Table,13,FALSE))),"")</f>
        <v/>
      </c>
      <c r="S289" s="178">
        <f>(CertifiedCrop[[#This Row],[Rendement 
estimé/ha]]-CertifiedCrop[[#This Row],[Rendement/ha
de l’année précédente]])/CertifiedCrop[[#This Row],[Rendement/ha
de l’année précédente]]</f>
        <v>4.4642857142857144E-2</v>
      </c>
    </row>
    <row r="290" spans="1:19" x14ac:dyDescent="0.25">
      <c r="A290" s="172" t="s">
        <v>1614</v>
      </c>
      <c r="B290" s="172" t="s">
        <v>3341</v>
      </c>
      <c r="C290" s="172" t="s">
        <v>667</v>
      </c>
      <c r="D290" s="173">
        <v>1</v>
      </c>
      <c r="E290" s="174">
        <v>572</v>
      </c>
      <c r="F290" s="174">
        <v>522</v>
      </c>
      <c r="G290" s="174">
        <v>0</v>
      </c>
      <c r="H290" s="174">
        <v>0</v>
      </c>
      <c r="I290" s="174">
        <v>0</v>
      </c>
      <c r="J290" s="170" t="b">
        <f>IF(ISBLANK(CertifiedCrop[[#This Row],[1. Identifiant interne d’exploitation agricole*]]),"",IF(ISERROR(MATCH(CertifiedCrop[[#This Row],[1. Identifiant interne d’exploitation agricole*]],GroupMember[1. Identifiant interne d’exploitation agricole*],0)),FALSE,TRUE))</f>
        <v>1</v>
      </c>
      <c r="K290" s="170" t="b">
        <f t="array" ref="K290">IF(ISBLANK(CertifiedCrop[[#This Row],[2. Produit agricole certifié*]]),"",IF(ISERROR(MATCH(1,(#REF!=CertifiedCrop[[#This Row],[2. Produit agricole certifié*]])*(#REF!=CertifiedCrop[[#This Row],[3. Variété**]]),0)),FALSE,TRUE))</f>
        <v>0</v>
      </c>
      <c r="L290" s="23" t="str">
        <f t="shared" si="21"/>
        <v/>
      </c>
      <c r="M290" s="63" t="str">
        <f t="shared" si="22"/>
        <v/>
      </c>
      <c r="N290" s="176" t="str">
        <f t="shared" si="23"/>
        <v/>
      </c>
      <c r="O290" s="64">
        <f t="shared" si="24"/>
        <v>572</v>
      </c>
      <c r="P290" s="64">
        <f t="shared" si="25"/>
        <v>522</v>
      </c>
      <c r="Q290" s="11" t="str">
        <f>IFERROR((VLOOKUP(A290,GM_Table,8,FALSE)-SUMIFS(D:D,A:A,A290,B:B,B290,C:C,C290)),"")</f>
        <v/>
      </c>
      <c r="R290" s="11" t="str">
        <f>IFERROR(CONCATENATE(VLOOKUP(A290,GM_Table,12,FALSE)," ",(VLOOKUP(A290,GM_Table,13,FALSE))),"")</f>
        <v/>
      </c>
      <c r="S290" s="178">
        <f>(CertifiedCrop[[#This Row],[Rendement 
estimé/ha]]-CertifiedCrop[[#This Row],[Rendement/ha
de l’année précédente]])/CertifiedCrop[[#This Row],[Rendement/ha
de l’année précédente]]</f>
        <v>9.5785440613026823E-2</v>
      </c>
    </row>
    <row r="291" spans="1:19" x14ac:dyDescent="0.25">
      <c r="A291" s="172" t="s">
        <v>1618</v>
      </c>
      <c r="B291" s="172" t="s">
        <v>3341</v>
      </c>
      <c r="C291" s="172" t="s">
        <v>667</v>
      </c>
      <c r="D291" s="173">
        <v>1.5</v>
      </c>
      <c r="E291" s="174">
        <v>865</v>
      </c>
      <c r="F291" s="174">
        <v>815</v>
      </c>
      <c r="G291" s="174">
        <v>0</v>
      </c>
      <c r="H291" s="174">
        <v>0</v>
      </c>
      <c r="I291" s="174">
        <v>0</v>
      </c>
      <c r="J291" s="170" t="b">
        <f>IF(ISBLANK(CertifiedCrop[[#This Row],[1. Identifiant interne d’exploitation agricole*]]),"",IF(ISERROR(MATCH(CertifiedCrop[[#This Row],[1. Identifiant interne d’exploitation agricole*]],GroupMember[1. Identifiant interne d’exploitation agricole*],0)),FALSE,TRUE))</f>
        <v>1</v>
      </c>
      <c r="K291" s="170" t="b">
        <f t="array" ref="K291">IF(ISBLANK(CertifiedCrop[[#This Row],[2. Produit agricole certifié*]]),"",IF(ISERROR(MATCH(1,(#REF!=CertifiedCrop[[#This Row],[2. Produit agricole certifié*]])*(#REF!=CertifiedCrop[[#This Row],[3. Variété**]]),0)),FALSE,TRUE))</f>
        <v>0</v>
      </c>
      <c r="L291" s="23" t="str">
        <f t="shared" si="21"/>
        <v/>
      </c>
      <c r="M291" s="63" t="str">
        <f t="shared" si="22"/>
        <v/>
      </c>
      <c r="N291" s="176" t="str">
        <f t="shared" si="23"/>
        <v/>
      </c>
      <c r="O291" s="64">
        <f t="shared" si="24"/>
        <v>576.66666666666663</v>
      </c>
      <c r="P291" s="64">
        <f t="shared" si="25"/>
        <v>543.33333333333337</v>
      </c>
      <c r="Q291" s="11" t="str">
        <f>IFERROR((VLOOKUP(A291,GM_Table,8,FALSE)-SUMIFS(D:D,A:A,A291,B:B,B291,C:C,C291)),"")</f>
        <v/>
      </c>
      <c r="R291" s="11" t="str">
        <f>IFERROR(CONCATENATE(VLOOKUP(A291,GM_Table,12,FALSE)," ",(VLOOKUP(A291,GM_Table,13,FALSE))),"")</f>
        <v/>
      </c>
      <c r="S291" s="178">
        <f>(CertifiedCrop[[#This Row],[Rendement 
estimé/ha]]-CertifiedCrop[[#This Row],[Rendement/ha
de l’année précédente]])/CertifiedCrop[[#This Row],[Rendement/ha
de l’année précédente]]</f>
        <v>6.1349693251533596E-2</v>
      </c>
    </row>
    <row r="292" spans="1:19" x14ac:dyDescent="0.25">
      <c r="A292" s="172" t="s">
        <v>1622</v>
      </c>
      <c r="B292" s="172" t="s">
        <v>3341</v>
      </c>
      <c r="C292" s="172" t="s">
        <v>667</v>
      </c>
      <c r="D292" s="173">
        <v>3</v>
      </c>
      <c r="E292" s="174">
        <v>1742</v>
      </c>
      <c r="F292" s="174">
        <v>1692</v>
      </c>
      <c r="G292" s="174">
        <v>0</v>
      </c>
      <c r="H292" s="174">
        <v>0</v>
      </c>
      <c r="I292" s="174">
        <v>0</v>
      </c>
      <c r="J292" s="170" t="b">
        <f>IF(ISBLANK(CertifiedCrop[[#This Row],[1. Identifiant interne d’exploitation agricole*]]),"",IF(ISERROR(MATCH(CertifiedCrop[[#This Row],[1. Identifiant interne d’exploitation agricole*]],GroupMember[1. Identifiant interne d’exploitation agricole*],0)),FALSE,TRUE))</f>
        <v>1</v>
      </c>
      <c r="K292" s="170" t="b">
        <f t="array" ref="K292">IF(ISBLANK(CertifiedCrop[[#This Row],[2. Produit agricole certifié*]]),"",IF(ISERROR(MATCH(1,(#REF!=CertifiedCrop[[#This Row],[2. Produit agricole certifié*]])*(#REF!=CertifiedCrop[[#This Row],[3. Variété**]]),0)),FALSE,TRUE))</f>
        <v>0</v>
      </c>
      <c r="L292" s="23" t="str">
        <f t="shared" si="21"/>
        <v/>
      </c>
      <c r="M292" s="63" t="str">
        <f t="shared" si="22"/>
        <v/>
      </c>
      <c r="N292" s="176" t="str">
        <f t="shared" si="23"/>
        <v/>
      </c>
      <c r="O292" s="64">
        <f t="shared" si="24"/>
        <v>580.66666666666663</v>
      </c>
      <c r="P292" s="64">
        <f t="shared" si="25"/>
        <v>564</v>
      </c>
      <c r="Q292" s="11" t="str">
        <f>IFERROR((VLOOKUP(A292,GM_Table,8,FALSE)-SUMIFS(D:D,A:A,A292,B:B,B292,C:C,C292)),"")</f>
        <v/>
      </c>
      <c r="R292" s="11" t="str">
        <f>IFERROR(CONCATENATE(VLOOKUP(A292,GM_Table,12,FALSE)," ",(VLOOKUP(A292,GM_Table,13,FALSE))),"")</f>
        <v/>
      </c>
      <c r="S292" s="178">
        <f>(CertifiedCrop[[#This Row],[Rendement 
estimé/ha]]-CertifiedCrop[[#This Row],[Rendement/ha
de l’année précédente]])/CertifiedCrop[[#This Row],[Rendement/ha
de l’année précédente]]</f>
        <v>2.955082742316778E-2</v>
      </c>
    </row>
    <row r="293" spans="1:19" x14ac:dyDescent="0.25">
      <c r="A293" s="172" t="s">
        <v>1625</v>
      </c>
      <c r="B293" s="172" t="s">
        <v>3341</v>
      </c>
      <c r="C293" s="172" t="s">
        <v>667</v>
      </c>
      <c r="D293" s="173">
        <v>2</v>
      </c>
      <c r="E293" s="174">
        <v>1127</v>
      </c>
      <c r="F293" s="174">
        <v>1077</v>
      </c>
      <c r="G293" s="174">
        <v>0</v>
      </c>
      <c r="H293" s="174">
        <v>0</v>
      </c>
      <c r="I293" s="174">
        <v>0</v>
      </c>
      <c r="J293" s="170" t="b">
        <f>IF(ISBLANK(CertifiedCrop[[#This Row],[1. Identifiant interne d’exploitation agricole*]]),"",IF(ISERROR(MATCH(CertifiedCrop[[#This Row],[1. Identifiant interne d’exploitation agricole*]],GroupMember[1. Identifiant interne d’exploitation agricole*],0)),FALSE,TRUE))</f>
        <v>1</v>
      </c>
      <c r="K293" s="170" t="b">
        <f t="array" ref="K293">IF(ISBLANK(CertifiedCrop[[#This Row],[2. Produit agricole certifié*]]),"",IF(ISERROR(MATCH(1,(#REF!=CertifiedCrop[[#This Row],[2. Produit agricole certifié*]])*(#REF!=CertifiedCrop[[#This Row],[3. Variété**]]),0)),FALSE,TRUE))</f>
        <v>0</v>
      </c>
      <c r="L293" s="23" t="str">
        <f t="shared" si="21"/>
        <v/>
      </c>
      <c r="M293" s="63" t="str">
        <f t="shared" si="22"/>
        <v/>
      </c>
      <c r="N293" s="176" t="str">
        <f t="shared" si="23"/>
        <v/>
      </c>
      <c r="O293" s="64">
        <f t="shared" si="24"/>
        <v>563.5</v>
      </c>
      <c r="P293" s="64">
        <f t="shared" si="25"/>
        <v>538.5</v>
      </c>
      <c r="Q293" s="11" t="str">
        <f>IFERROR((VLOOKUP(A293,GM_Table,8,FALSE)-SUMIFS(D:D,A:A,A293,B:B,B293,C:C,C293)),"")</f>
        <v/>
      </c>
      <c r="R293" s="11" t="str">
        <f>IFERROR(CONCATENATE(VLOOKUP(A293,GM_Table,12,FALSE)," ",(VLOOKUP(A293,GM_Table,13,FALSE))),"")</f>
        <v/>
      </c>
      <c r="S293" s="178">
        <f>(CertifiedCrop[[#This Row],[Rendement 
estimé/ha]]-CertifiedCrop[[#This Row],[Rendement/ha
de l’année précédente]])/CertifiedCrop[[#This Row],[Rendement/ha
de l’année précédente]]</f>
        <v>4.6425255338904362E-2</v>
      </c>
    </row>
    <row r="294" spans="1:19" x14ac:dyDescent="0.25">
      <c r="A294" s="172" t="s">
        <v>1628</v>
      </c>
      <c r="B294" s="172" t="s">
        <v>3341</v>
      </c>
      <c r="C294" s="172" t="s">
        <v>667</v>
      </c>
      <c r="D294" s="173">
        <v>2</v>
      </c>
      <c r="E294" s="174">
        <v>1144</v>
      </c>
      <c r="F294" s="174">
        <v>1094</v>
      </c>
      <c r="G294" s="174">
        <v>0</v>
      </c>
      <c r="H294" s="174">
        <v>0</v>
      </c>
      <c r="I294" s="174">
        <v>0</v>
      </c>
      <c r="J294" s="170" t="b">
        <f>IF(ISBLANK(CertifiedCrop[[#This Row],[1. Identifiant interne d’exploitation agricole*]]),"",IF(ISERROR(MATCH(CertifiedCrop[[#This Row],[1. Identifiant interne d’exploitation agricole*]],GroupMember[1. Identifiant interne d’exploitation agricole*],0)),FALSE,TRUE))</f>
        <v>1</v>
      </c>
      <c r="K294" s="170" t="b">
        <f t="array" ref="K294">IF(ISBLANK(CertifiedCrop[[#This Row],[2. Produit agricole certifié*]]),"",IF(ISERROR(MATCH(1,(#REF!=CertifiedCrop[[#This Row],[2. Produit agricole certifié*]])*(#REF!=CertifiedCrop[[#This Row],[3. Variété**]]),0)),FALSE,TRUE))</f>
        <v>0</v>
      </c>
      <c r="L294" s="23" t="str">
        <f t="shared" si="21"/>
        <v/>
      </c>
      <c r="M294" s="63" t="str">
        <f t="shared" si="22"/>
        <v/>
      </c>
      <c r="N294" s="176" t="str">
        <f t="shared" si="23"/>
        <v/>
      </c>
      <c r="O294" s="64">
        <f t="shared" si="24"/>
        <v>572</v>
      </c>
      <c r="P294" s="64">
        <f t="shared" si="25"/>
        <v>547</v>
      </c>
      <c r="Q294" s="11" t="str">
        <f>IFERROR((VLOOKUP(A294,GM_Table,8,FALSE)-SUMIFS(D:D,A:A,A294,B:B,B294,C:C,C294)),"")</f>
        <v/>
      </c>
      <c r="R294" s="11" t="str">
        <f>IFERROR(CONCATENATE(VLOOKUP(A294,GM_Table,12,FALSE)," ",(VLOOKUP(A294,GM_Table,13,FALSE))),"")</f>
        <v/>
      </c>
      <c r="S294" s="178">
        <f>(CertifiedCrop[[#This Row],[Rendement 
estimé/ha]]-CertifiedCrop[[#This Row],[Rendement/ha
de l’année précédente]])/CertifiedCrop[[#This Row],[Rendement/ha
de l’année précédente]]</f>
        <v>4.5703839122486288E-2</v>
      </c>
    </row>
    <row r="295" spans="1:19" x14ac:dyDescent="0.25">
      <c r="A295" s="172" t="s">
        <v>1630</v>
      </c>
      <c r="B295" s="172" t="s">
        <v>3341</v>
      </c>
      <c r="C295" s="172" t="s">
        <v>667</v>
      </c>
      <c r="D295" s="173">
        <v>3</v>
      </c>
      <c r="E295" s="174">
        <v>1742</v>
      </c>
      <c r="F295" s="174">
        <v>1692</v>
      </c>
      <c r="G295" s="174">
        <v>0</v>
      </c>
      <c r="H295" s="174">
        <v>0</v>
      </c>
      <c r="I295" s="174">
        <v>0</v>
      </c>
      <c r="J295" s="170" t="b">
        <f>IF(ISBLANK(CertifiedCrop[[#This Row],[1. Identifiant interne d’exploitation agricole*]]),"",IF(ISERROR(MATCH(CertifiedCrop[[#This Row],[1. Identifiant interne d’exploitation agricole*]],GroupMember[1. Identifiant interne d’exploitation agricole*],0)),FALSE,TRUE))</f>
        <v>1</v>
      </c>
      <c r="K295" s="170" t="b">
        <f t="array" ref="K295">IF(ISBLANK(CertifiedCrop[[#This Row],[2. Produit agricole certifié*]]),"",IF(ISERROR(MATCH(1,(#REF!=CertifiedCrop[[#This Row],[2. Produit agricole certifié*]])*(#REF!=CertifiedCrop[[#This Row],[3. Variété**]]),0)),FALSE,TRUE))</f>
        <v>0</v>
      </c>
      <c r="L295" s="23" t="str">
        <f t="shared" si="21"/>
        <v/>
      </c>
      <c r="M295" s="63" t="str">
        <f t="shared" si="22"/>
        <v/>
      </c>
      <c r="N295" s="176" t="str">
        <f t="shared" si="23"/>
        <v/>
      </c>
      <c r="O295" s="64">
        <f t="shared" si="24"/>
        <v>580.66666666666663</v>
      </c>
      <c r="P295" s="64">
        <f t="shared" si="25"/>
        <v>564</v>
      </c>
      <c r="Q295" s="11" t="str">
        <f>IFERROR((VLOOKUP(A295,GM_Table,8,FALSE)-SUMIFS(D:D,A:A,A295,B:B,B295,C:C,C295)),"")</f>
        <v/>
      </c>
      <c r="R295" s="11" t="str">
        <f>IFERROR(CONCATENATE(VLOOKUP(A295,GM_Table,12,FALSE)," ",(VLOOKUP(A295,GM_Table,13,FALSE))),"")</f>
        <v/>
      </c>
      <c r="S295" s="178">
        <f>(CertifiedCrop[[#This Row],[Rendement 
estimé/ha]]-CertifiedCrop[[#This Row],[Rendement/ha
de l’année précédente]])/CertifiedCrop[[#This Row],[Rendement/ha
de l’année précédente]]</f>
        <v>2.955082742316778E-2</v>
      </c>
    </row>
    <row r="296" spans="1:19" x14ac:dyDescent="0.25">
      <c r="A296" s="172" t="s">
        <v>1633</v>
      </c>
      <c r="B296" s="172" t="s">
        <v>3341</v>
      </c>
      <c r="C296" s="172" t="s">
        <v>667</v>
      </c>
      <c r="D296" s="173">
        <v>2</v>
      </c>
      <c r="E296" s="174">
        <v>1170</v>
      </c>
      <c r="F296" s="174">
        <v>1120</v>
      </c>
      <c r="G296" s="174">
        <v>0</v>
      </c>
      <c r="H296" s="174">
        <v>0</v>
      </c>
      <c r="I296" s="174">
        <v>0</v>
      </c>
      <c r="J296" s="170" t="b">
        <f>IF(ISBLANK(CertifiedCrop[[#This Row],[1. Identifiant interne d’exploitation agricole*]]),"",IF(ISERROR(MATCH(CertifiedCrop[[#This Row],[1. Identifiant interne d’exploitation agricole*]],GroupMember[1. Identifiant interne d’exploitation agricole*],0)),FALSE,TRUE))</f>
        <v>1</v>
      </c>
      <c r="K296" s="170" t="b">
        <f t="array" ref="K296">IF(ISBLANK(CertifiedCrop[[#This Row],[2. Produit agricole certifié*]]),"",IF(ISERROR(MATCH(1,(#REF!=CertifiedCrop[[#This Row],[2. Produit agricole certifié*]])*(#REF!=CertifiedCrop[[#This Row],[3. Variété**]]),0)),FALSE,TRUE))</f>
        <v>0</v>
      </c>
      <c r="L296" s="23" t="str">
        <f t="shared" si="21"/>
        <v/>
      </c>
      <c r="M296" s="63" t="str">
        <f t="shared" si="22"/>
        <v/>
      </c>
      <c r="N296" s="176" t="str">
        <f t="shared" si="23"/>
        <v/>
      </c>
      <c r="O296" s="64">
        <f t="shared" si="24"/>
        <v>585</v>
      </c>
      <c r="P296" s="64">
        <f t="shared" si="25"/>
        <v>560</v>
      </c>
      <c r="Q296" s="11" t="str">
        <f>IFERROR((VLOOKUP(A296,GM_Table,8,FALSE)-SUMIFS(D:D,A:A,A296,B:B,B296,C:C,C296)),"")</f>
        <v/>
      </c>
      <c r="R296" s="11" t="str">
        <f>IFERROR(CONCATENATE(VLOOKUP(A296,GM_Table,12,FALSE)," ",(VLOOKUP(A296,GM_Table,13,FALSE))),"")</f>
        <v/>
      </c>
      <c r="S296" s="178">
        <f>(CertifiedCrop[[#This Row],[Rendement 
estimé/ha]]-CertifiedCrop[[#This Row],[Rendement/ha
de l’année précédente]])/CertifiedCrop[[#This Row],[Rendement/ha
de l’année précédente]]</f>
        <v>4.4642857142857144E-2</v>
      </c>
    </row>
    <row r="297" spans="1:19" x14ac:dyDescent="0.25">
      <c r="A297" s="172" t="s">
        <v>1636</v>
      </c>
      <c r="B297" s="172" t="s">
        <v>3341</v>
      </c>
      <c r="C297" s="172" t="s">
        <v>667</v>
      </c>
      <c r="D297" s="173">
        <v>2</v>
      </c>
      <c r="E297" s="174">
        <v>1161</v>
      </c>
      <c r="F297" s="174">
        <v>1111</v>
      </c>
      <c r="G297" s="174">
        <v>0</v>
      </c>
      <c r="H297" s="174">
        <v>0</v>
      </c>
      <c r="I297" s="174">
        <v>0</v>
      </c>
      <c r="J297" s="170" t="b">
        <f>IF(ISBLANK(CertifiedCrop[[#This Row],[1. Identifiant interne d’exploitation agricole*]]),"",IF(ISERROR(MATCH(CertifiedCrop[[#This Row],[1. Identifiant interne d’exploitation agricole*]],GroupMember[1. Identifiant interne d’exploitation agricole*],0)),FALSE,TRUE))</f>
        <v>1</v>
      </c>
      <c r="K297" s="170" t="b">
        <f t="array" ref="K297">IF(ISBLANK(CertifiedCrop[[#This Row],[2. Produit agricole certifié*]]),"",IF(ISERROR(MATCH(1,(#REF!=CertifiedCrop[[#This Row],[2. Produit agricole certifié*]])*(#REF!=CertifiedCrop[[#This Row],[3. Variété**]]),0)),FALSE,TRUE))</f>
        <v>0</v>
      </c>
      <c r="L297" s="23" t="str">
        <f t="shared" si="21"/>
        <v/>
      </c>
      <c r="M297" s="63" t="str">
        <f t="shared" si="22"/>
        <v/>
      </c>
      <c r="N297" s="176" t="str">
        <f t="shared" si="23"/>
        <v/>
      </c>
      <c r="O297" s="64">
        <f t="shared" si="24"/>
        <v>580.5</v>
      </c>
      <c r="P297" s="64">
        <f t="shared" si="25"/>
        <v>555.5</v>
      </c>
      <c r="Q297" s="11" t="str">
        <f>IFERROR((VLOOKUP(A297,GM_Table,8,FALSE)-SUMIFS(D:D,A:A,A297,B:B,B297,C:C,C297)),"")</f>
        <v/>
      </c>
      <c r="R297" s="11" t="str">
        <f>IFERROR(CONCATENATE(VLOOKUP(A297,GM_Table,12,FALSE)," ",(VLOOKUP(A297,GM_Table,13,FALSE))),"")</f>
        <v/>
      </c>
      <c r="S297" s="178">
        <f>(CertifiedCrop[[#This Row],[Rendement 
estimé/ha]]-CertifiedCrop[[#This Row],[Rendement/ha
de l’année précédente]])/CertifiedCrop[[#This Row],[Rendement/ha
de l’année précédente]]</f>
        <v>4.5004500450045004E-2</v>
      </c>
    </row>
    <row r="298" spans="1:19" x14ac:dyDescent="0.25">
      <c r="A298" s="172" t="s">
        <v>1639</v>
      </c>
      <c r="B298" s="172" t="s">
        <v>3341</v>
      </c>
      <c r="C298" s="172" t="s">
        <v>667</v>
      </c>
      <c r="D298" s="173">
        <v>1.25</v>
      </c>
      <c r="E298" s="174">
        <v>748</v>
      </c>
      <c r="F298" s="174">
        <v>698</v>
      </c>
      <c r="G298" s="174">
        <v>0</v>
      </c>
      <c r="H298" s="174">
        <v>0</v>
      </c>
      <c r="I298" s="174">
        <v>0</v>
      </c>
      <c r="J298" s="170" t="b">
        <f>IF(ISBLANK(CertifiedCrop[[#This Row],[1. Identifiant interne d’exploitation agricole*]]),"",IF(ISERROR(MATCH(CertifiedCrop[[#This Row],[1. Identifiant interne d’exploitation agricole*]],GroupMember[1. Identifiant interne d’exploitation agricole*],0)),FALSE,TRUE))</f>
        <v>1</v>
      </c>
      <c r="K298" s="170" t="b">
        <f t="array" ref="K298">IF(ISBLANK(CertifiedCrop[[#This Row],[2. Produit agricole certifié*]]),"",IF(ISERROR(MATCH(1,(#REF!=CertifiedCrop[[#This Row],[2. Produit agricole certifié*]])*(#REF!=CertifiedCrop[[#This Row],[3. Variété**]]),0)),FALSE,TRUE))</f>
        <v>0</v>
      </c>
      <c r="L298" s="23" t="str">
        <f t="shared" si="21"/>
        <v/>
      </c>
      <c r="M298" s="63" t="str">
        <f t="shared" si="22"/>
        <v/>
      </c>
      <c r="N298" s="176" t="str">
        <f t="shared" si="23"/>
        <v/>
      </c>
      <c r="O298" s="64">
        <f t="shared" si="24"/>
        <v>598.4</v>
      </c>
      <c r="P298" s="64">
        <f t="shared" si="25"/>
        <v>558.4</v>
      </c>
      <c r="Q298" s="11" t="str">
        <f>IFERROR((VLOOKUP(A298,GM_Table,8,FALSE)-SUMIFS(D:D,A:A,A298,B:B,B298,C:C,C298)),"")</f>
        <v/>
      </c>
      <c r="R298" s="11" t="str">
        <f>IFERROR(CONCATENATE(VLOOKUP(A298,GM_Table,12,FALSE)," ",(VLOOKUP(A298,GM_Table,13,FALSE))),"")</f>
        <v/>
      </c>
      <c r="S298" s="178">
        <f>(CertifiedCrop[[#This Row],[Rendement 
estimé/ha]]-CertifiedCrop[[#This Row],[Rendement/ha
de l’année précédente]])/CertifiedCrop[[#This Row],[Rendement/ha
de l’année précédente]]</f>
        <v>7.163323782234958E-2</v>
      </c>
    </row>
    <row r="299" spans="1:19" x14ac:dyDescent="0.25">
      <c r="A299" s="172" t="s">
        <v>1642</v>
      </c>
      <c r="B299" s="172" t="s">
        <v>3341</v>
      </c>
      <c r="C299" s="172" t="s">
        <v>667</v>
      </c>
      <c r="D299" s="173">
        <v>1</v>
      </c>
      <c r="E299" s="174">
        <v>581</v>
      </c>
      <c r="F299" s="174">
        <v>531</v>
      </c>
      <c r="G299" s="174">
        <v>0</v>
      </c>
      <c r="H299" s="174">
        <v>0</v>
      </c>
      <c r="I299" s="174">
        <v>0</v>
      </c>
      <c r="J299" s="170" t="b">
        <f>IF(ISBLANK(CertifiedCrop[[#This Row],[1. Identifiant interne d’exploitation agricole*]]),"",IF(ISERROR(MATCH(CertifiedCrop[[#This Row],[1. Identifiant interne d’exploitation agricole*]],GroupMember[1. Identifiant interne d’exploitation agricole*],0)),FALSE,TRUE))</f>
        <v>1</v>
      </c>
      <c r="K299" s="170" t="b">
        <f t="array" ref="K299">IF(ISBLANK(CertifiedCrop[[#This Row],[2. Produit agricole certifié*]]),"",IF(ISERROR(MATCH(1,(#REF!=CertifiedCrop[[#This Row],[2. Produit agricole certifié*]])*(#REF!=CertifiedCrop[[#This Row],[3. Variété**]]),0)),FALSE,TRUE))</f>
        <v>0</v>
      </c>
      <c r="L299" s="23" t="str">
        <f t="shared" si="21"/>
        <v/>
      </c>
      <c r="M299" s="63" t="str">
        <f t="shared" si="22"/>
        <v/>
      </c>
      <c r="N299" s="176" t="str">
        <f t="shared" si="23"/>
        <v/>
      </c>
      <c r="O299" s="64">
        <f t="shared" si="24"/>
        <v>581</v>
      </c>
      <c r="P299" s="64">
        <f t="shared" si="25"/>
        <v>531</v>
      </c>
      <c r="Q299" s="11" t="str">
        <f>IFERROR((VLOOKUP(A299,GM_Table,8,FALSE)-SUMIFS(D:D,A:A,A299,B:B,B299,C:C,C299)),"")</f>
        <v/>
      </c>
      <c r="R299" s="11" t="str">
        <f>IFERROR(CONCATENATE(VLOOKUP(A299,GM_Table,12,FALSE)," ",(VLOOKUP(A299,GM_Table,13,FALSE))),"")</f>
        <v/>
      </c>
      <c r="S299" s="178">
        <f>(CertifiedCrop[[#This Row],[Rendement 
estimé/ha]]-CertifiedCrop[[#This Row],[Rendement/ha
de l’année précédente]])/CertifiedCrop[[#This Row],[Rendement/ha
de l’année précédente]]</f>
        <v>9.4161958568738227E-2</v>
      </c>
    </row>
    <row r="300" spans="1:19" x14ac:dyDescent="0.25">
      <c r="A300" s="172" t="s">
        <v>1644</v>
      </c>
      <c r="B300" s="172" t="s">
        <v>3341</v>
      </c>
      <c r="C300" s="172" t="s">
        <v>667</v>
      </c>
      <c r="D300" s="173">
        <v>1</v>
      </c>
      <c r="E300" s="174">
        <v>585</v>
      </c>
      <c r="F300" s="174">
        <v>535</v>
      </c>
      <c r="G300" s="174">
        <v>0</v>
      </c>
      <c r="H300" s="174">
        <v>0</v>
      </c>
      <c r="I300" s="174">
        <v>0</v>
      </c>
      <c r="J300" s="170" t="b">
        <f>IF(ISBLANK(CertifiedCrop[[#This Row],[1. Identifiant interne d’exploitation agricole*]]),"",IF(ISERROR(MATCH(CertifiedCrop[[#This Row],[1. Identifiant interne d’exploitation agricole*]],GroupMember[1. Identifiant interne d’exploitation agricole*],0)),FALSE,TRUE))</f>
        <v>1</v>
      </c>
      <c r="K300" s="170" t="b">
        <f t="array" ref="K300">IF(ISBLANK(CertifiedCrop[[#This Row],[2. Produit agricole certifié*]]),"",IF(ISERROR(MATCH(1,(#REF!=CertifiedCrop[[#This Row],[2. Produit agricole certifié*]])*(#REF!=CertifiedCrop[[#This Row],[3. Variété**]]),0)),FALSE,TRUE))</f>
        <v>0</v>
      </c>
      <c r="L300" s="23" t="str">
        <f t="shared" si="21"/>
        <v/>
      </c>
      <c r="M300" s="63" t="str">
        <f t="shared" si="22"/>
        <v/>
      </c>
      <c r="N300" s="176" t="str">
        <f t="shared" si="23"/>
        <v/>
      </c>
      <c r="O300" s="64">
        <f t="shared" si="24"/>
        <v>585</v>
      </c>
      <c r="P300" s="64">
        <f t="shared" si="25"/>
        <v>535</v>
      </c>
      <c r="Q300" s="11" t="str">
        <f>IFERROR((VLOOKUP(A300,GM_Table,8,FALSE)-SUMIFS(D:D,A:A,A300,B:B,B300,C:C,C300)),"")</f>
        <v/>
      </c>
      <c r="R300" s="11" t="str">
        <f>IFERROR(CONCATENATE(VLOOKUP(A300,GM_Table,12,FALSE)," ",(VLOOKUP(A300,GM_Table,13,FALSE))),"")</f>
        <v/>
      </c>
      <c r="S300" s="178">
        <f>(CertifiedCrop[[#This Row],[Rendement 
estimé/ha]]-CertifiedCrop[[#This Row],[Rendement/ha
de l’année précédente]])/CertifiedCrop[[#This Row],[Rendement/ha
de l’année précédente]]</f>
        <v>9.3457943925233641E-2</v>
      </c>
    </row>
    <row r="301" spans="1:19" x14ac:dyDescent="0.25">
      <c r="A301" s="172" t="s">
        <v>1647</v>
      </c>
      <c r="B301" s="172" t="s">
        <v>3341</v>
      </c>
      <c r="C301" s="172" t="s">
        <v>667</v>
      </c>
      <c r="D301" s="173">
        <v>2.5</v>
      </c>
      <c r="E301" s="174">
        <v>1441</v>
      </c>
      <c r="F301" s="174">
        <v>1391</v>
      </c>
      <c r="G301" s="174">
        <v>0</v>
      </c>
      <c r="H301" s="174">
        <v>0</v>
      </c>
      <c r="I301" s="174">
        <v>0</v>
      </c>
      <c r="J301" s="170" t="b">
        <f>IF(ISBLANK(CertifiedCrop[[#This Row],[1. Identifiant interne d’exploitation agricole*]]),"",IF(ISERROR(MATCH(CertifiedCrop[[#This Row],[1. Identifiant interne d’exploitation agricole*]],GroupMember[1. Identifiant interne d’exploitation agricole*],0)),FALSE,TRUE))</f>
        <v>1</v>
      </c>
      <c r="K301" s="170" t="b">
        <f t="array" ref="K301">IF(ISBLANK(CertifiedCrop[[#This Row],[2. Produit agricole certifié*]]),"",IF(ISERROR(MATCH(1,(#REF!=CertifiedCrop[[#This Row],[2. Produit agricole certifié*]])*(#REF!=CertifiedCrop[[#This Row],[3. Variété**]]),0)),FALSE,TRUE))</f>
        <v>0</v>
      </c>
      <c r="L301" s="23" t="str">
        <f t="shared" si="21"/>
        <v/>
      </c>
      <c r="M301" s="63" t="str">
        <f t="shared" si="22"/>
        <v/>
      </c>
      <c r="N301" s="176" t="str">
        <f t="shared" si="23"/>
        <v/>
      </c>
      <c r="O301" s="64">
        <f t="shared" si="24"/>
        <v>576.4</v>
      </c>
      <c r="P301" s="64">
        <f t="shared" si="25"/>
        <v>556.4</v>
      </c>
      <c r="Q301" s="11" t="str">
        <f>IFERROR((VLOOKUP(A301,GM_Table,8,FALSE)-SUMIFS(D:D,A:A,A301,B:B,B301,C:C,C301)),"")</f>
        <v/>
      </c>
      <c r="R301" s="11" t="str">
        <f>IFERROR(CONCATENATE(VLOOKUP(A301,GM_Table,12,FALSE)," ",(VLOOKUP(A301,GM_Table,13,FALSE))),"")</f>
        <v/>
      </c>
      <c r="S301" s="178">
        <f>(CertifiedCrop[[#This Row],[Rendement 
estimé/ha]]-CertifiedCrop[[#This Row],[Rendement/ha
de l’année précédente]])/CertifiedCrop[[#This Row],[Rendement/ha
de l’année précédente]]</f>
        <v>3.5945363048166791E-2</v>
      </c>
    </row>
    <row r="302" spans="1:19" x14ac:dyDescent="0.25">
      <c r="A302" s="172" t="s">
        <v>1651</v>
      </c>
      <c r="B302" s="172" t="s">
        <v>3341</v>
      </c>
      <c r="C302" s="172" t="s">
        <v>667</v>
      </c>
      <c r="D302" s="173">
        <v>1.5</v>
      </c>
      <c r="E302" s="174">
        <v>878</v>
      </c>
      <c r="F302" s="174">
        <v>828</v>
      </c>
      <c r="G302" s="174">
        <v>0</v>
      </c>
      <c r="H302" s="174">
        <v>0</v>
      </c>
      <c r="I302" s="174">
        <v>0</v>
      </c>
      <c r="J302" s="170" t="b">
        <f>IF(ISBLANK(CertifiedCrop[[#This Row],[1. Identifiant interne d’exploitation agricole*]]),"",IF(ISERROR(MATCH(CertifiedCrop[[#This Row],[1. Identifiant interne d’exploitation agricole*]],GroupMember[1. Identifiant interne d’exploitation agricole*],0)),FALSE,TRUE))</f>
        <v>1</v>
      </c>
      <c r="K302" s="170" t="b">
        <f t="array" ref="K302">IF(ISBLANK(CertifiedCrop[[#This Row],[2. Produit agricole certifié*]]),"",IF(ISERROR(MATCH(1,(#REF!=CertifiedCrop[[#This Row],[2. Produit agricole certifié*]])*(#REF!=CertifiedCrop[[#This Row],[3. Variété**]]),0)),FALSE,TRUE))</f>
        <v>0</v>
      </c>
      <c r="L302" s="23" t="str">
        <f t="shared" si="21"/>
        <v/>
      </c>
      <c r="M302" s="63" t="str">
        <f t="shared" si="22"/>
        <v/>
      </c>
      <c r="N302" s="176" t="str">
        <f t="shared" si="23"/>
        <v/>
      </c>
      <c r="O302" s="64">
        <f t="shared" si="24"/>
        <v>585.33333333333337</v>
      </c>
      <c r="P302" s="64">
        <f t="shared" si="25"/>
        <v>552</v>
      </c>
      <c r="Q302" s="11" t="str">
        <f>IFERROR((VLOOKUP(A302,GM_Table,8,FALSE)-SUMIFS(D:D,A:A,A302,B:B,B302,C:C,C302)),"")</f>
        <v/>
      </c>
      <c r="R302" s="11" t="str">
        <f>IFERROR(CONCATENATE(VLOOKUP(A302,GM_Table,12,FALSE)," ",(VLOOKUP(A302,GM_Table,13,FALSE))),"")</f>
        <v/>
      </c>
      <c r="S302" s="178">
        <f>(CertifiedCrop[[#This Row],[Rendement 
estimé/ha]]-CertifiedCrop[[#This Row],[Rendement/ha
de l’année précédente]])/CertifiedCrop[[#This Row],[Rendement/ha
de l’année précédente]]</f>
        <v>6.0386473429951758E-2</v>
      </c>
    </row>
    <row r="303" spans="1:19" x14ac:dyDescent="0.25">
      <c r="A303" s="172" t="s">
        <v>1655</v>
      </c>
      <c r="B303" s="172" t="s">
        <v>3341</v>
      </c>
      <c r="C303" s="172" t="s">
        <v>667</v>
      </c>
      <c r="D303" s="173">
        <v>2</v>
      </c>
      <c r="E303" s="174">
        <v>1196</v>
      </c>
      <c r="F303" s="174">
        <v>1146</v>
      </c>
      <c r="G303" s="174">
        <v>0</v>
      </c>
      <c r="H303" s="174">
        <v>0</v>
      </c>
      <c r="I303" s="174">
        <v>0</v>
      </c>
      <c r="J303" s="170" t="b">
        <f>IF(ISBLANK(CertifiedCrop[[#This Row],[1. Identifiant interne d’exploitation agricole*]]),"",IF(ISERROR(MATCH(CertifiedCrop[[#This Row],[1. Identifiant interne d’exploitation agricole*]],GroupMember[1. Identifiant interne d’exploitation agricole*],0)),FALSE,TRUE))</f>
        <v>1</v>
      </c>
      <c r="K303" s="170" t="b">
        <f t="array" ref="K303">IF(ISBLANK(CertifiedCrop[[#This Row],[2. Produit agricole certifié*]]),"",IF(ISERROR(MATCH(1,(#REF!=CertifiedCrop[[#This Row],[2. Produit agricole certifié*]])*(#REF!=CertifiedCrop[[#This Row],[3. Variété**]]),0)),FALSE,TRUE))</f>
        <v>0</v>
      </c>
      <c r="L303" s="23" t="str">
        <f t="shared" si="21"/>
        <v/>
      </c>
      <c r="M303" s="63" t="str">
        <f t="shared" si="22"/>
        <v/>
      </c>
      <c r="N303" s="176" t="str">
        <f t="shared" si="23"/>
        <v/>
      </c>
      <c r="O303" s="64">
        <f t="shared" si="24"/>
        <v>598</v>
      </c>
      <c r="P303" s="64">
        <f t="shared" si="25"/>
        <v>573</v>
      </c>
      <c r="Q303" s="11" t="str">
        <f>IFERROR((VLOOKUP(A303,GM_Table,8,FALSE)-SUMIFS(D:D,A:A,A303,B:B,B303,C:C,C303)),"")</f>
        <v/>
      </c>
      <c r="R303" s="11" t="str">
        <f>IFERROR(CONCATENATE(VLOOKUP(A303,GM_Table,12,FALSE)," ",(VLOOKUP(A303,GM_Table,13,FALSE))),"")</f>
        <v/>
      </c>
      <c r="S303" s="178">
        <f>(CertifiedCrop[[#This Row],[Rendement 
estimé/ha]]-CertifiedCrop[[#This Row],[Rendement/ha
de l’année précédente]])/CertifiedCrop[[#This Row],[Rendement/ha
de l’année précédente]]</f>
        <v>4.3630017452006981E-2</v>
      </c>
    </row>
    <row r="304" spans="1:19" x14ac:dyDescent="0.25">
      <c r="A304" s="172" t="s">
        <v>1657</v>
      </c>
      <c r="B304" s="172" t="s">
        <v>3341</v>
      </c>
      <c r="C304" s="172" t="s">
        <v>667</v>
      </c>
      <c r="D304" s="173">
        <v>4</v>
      </c>
      <c r="E304" s="174">
        <v>2375</v>
      </c>
      <c r="F304" s="174">
        <v>2325</v>
      </c>
      <c r="G304" s="174">
        <v>0</v>
      </c>
      <c r="H304" s="174">
        <v>0</v>
      </c>
      <c r="I304" s="174">
        <v>0</v>
      </c>
      <c r="J304" s="170" t="b">
        <f>IF(ISBLANK(CertifiedCrop[[#This Row],[1. Identifiant interne d’exploitation agricole*]]),"",IF(ISERROR(MATCH(CertifiedCrop[[#This Row],[1. Identifiant interne d’exploitation agricole*]],GroupMember[1. Identifiant interne d’exploitation agricole*],0)),FALSE,TRUE))</f>
        <v>1</v>
      </c>
      <c r="K304" s="170" t="b">
        <f t="array" ref="K304">IF(ISBLANK(CertifiedCrop[[#This Row],[2. Produit agricole certifié*]]),"",IF(ISERROR(MATCH(1,(#REF!=CertifiedCrop[[#This Row],[2. Produit agricole certifié*]])*(#REF!=CertifiedCrop[[#This Row],[3. Variété**]]),0)),FALSE,TRUE))</f>
        <v>0</v>
      </c>
      <c r="L304" s="23" t="str">
        <f t="shared" si="21"/>
        <v/>
      </c>
      <c r="M304" s="63" t="str">
        <f t="shared" si="22"/>
        <v/>
      </c>
      <c r="N304" s="176" t="str">
        <f t="shared" si="23"/>
        <v/>
      </c>
      <c r="O304" s="64">
        <f t="shared" si="24"/>
        <v>593.75</v>
      </c>
      <c r="P304" s="64">
        <f t="shared" si="25"/>
        <v>581.25</v>
      </c>
      <c r="Q304" s="11" t="str">
        <f>IFERROR((VLOOKUP(A304,GM_Table,8,FALSE)-SUMIFS(D:D,A:A,A304,B:B,B304,C:C,C304)),"")</f>
        <v/>
      </c>
      <c r="R304" s="11" t="str">
        <f>IFERROR(CONCATENATE(VLOOKUP(A304,GM_Table,12,FALSE)," ",(VLOOKUP(A304,GM_Table,13,FALSE))),"")</f>
        <v/>
      </c>
      <c r="S304" s="178">
        <f>(CertifiedCrop[[#This Row],[Rendement 
estimé/ha]]-CertifiedCrop[[#This Row],[Rendement/ha
de l’année précédente]])/CertifiedCrop[[#This Row],[Rendement/ha
de l’année précédente]]</f>
        <v>2.1505376344086023E-2</v>
      </c>
    </row>
    <row r="305" spans="1:19" x14ac:dyDescent="0.25">
      <c r="A305" s="172" t="s">
        <v>1660</v>
      </c>
      <c r="B305" s="172" t="s">
        <v>3341</v>
      </c>
      <c r="C305" s="172" t="s">
        <v>667</v>
      </c>
      <c r="D305" s="173">
        <v>1.5</v>
      </c>
      <c r="E305" s="174">
        <v>878</v>
      </c>
      <c r="F305" s="174">
        <v>828</v>
      </c>
      <c r="G305" s="174">
        <v>0</v>
      </c>
      <c r="H305" s="174">
        <v>0</v>
      </c>
      <c r="I305" s="174">
        <v>0</v>
      </c>
      <c r="J305" s="170" t="b">
        <f>IF(ISBLANK(CertifiedCrop[[#This Row],[1. Identifiant interne d’exploitation agricole*]]),"",IF(ISERROR(MATCH(CertifiedCrop[[#This Row],[1. Identifiant interne d’exploitation agricole*]],GroupMember[1. Identifiant interne d’exploitation agricole*],0)),FALSE,TRUE))</f>
        <v>1</v>
      </c>
      <c r="K305" s="170" t="b">
        <f t="array" ref="K305">IF(ISBLANK(CertifiedCrop[[#This Row],[2. Produit agricole certifié*]]),"",IF(ISERROR(MATCH(1,(#REF!=CertifiedCrop[[#This Row],[2. Produit agricole certifié*]])*(#REF!=CertifiedCrop[[#This Row],[3. Variété**]]),0)),FALSE,TRUE))</f>
        <v>0</v>
      </c>
      <c r="L305" s="23" t="str">
        <f t="shared" si="21"/>
        <v/>
      </c>
      <c r="M305" s="63" t="str">
        <f t="shared" si="22"/>
        <v/>
      </c>
      <c r="N305" s="176" t="str">
        <f t="shared" si="23"/>
        <v/>
      </c>
      <c r="O305" s="64">
        <f t="shared" si="24"/>
        <v>585.33333333333337</v>
      </c>
      <c r="P305" s="64">
        <f t="shared" si="25"/>
        <v>552</v>
      </c>
      <c r="Q305" s="11" t="str">
        <f>IFERROR((VLOOKUP(A305,GM_Table,8,FALSE)-SUMIFS(D:D,A:A,A305,B:B,B305,C:C,C305)),"")</f>
        <v/>
      </c>
      <c r="R305" s="11" t="str">
        <f>IFERROR(CONCATENATE(VLOOKUP(A305,GM_Table,12,FALSE)," ",(VLOOKUP(A305,GM_Table,13,FALSE))),"")</f>
        <v/>
      </c>
      <c r="S305" s="178">
        <f>(CertifiedCrop[[#This Row],[Rendement 
estimé/ha]]-CertifiedCrop[[#This Row],[Rendement/ha
de l’année précédente]])/CertifiedCrop[[#This Row],[Rendement/ha
de l’année précédente]]</f>
        <v>6.0386473429951758E-2</v>
      </c>
    </row>
    <row r="306" spans="1:19" x14ac:dyDescent="0.25">
      <c r="A306" s="172" t="s">
        <v>1662</v>
      </c>
      <c r="B306" s="172" t="s">
        <v>3341</v>
      </c>
      <c r="C306" s="172" t="s">
        <v>667</v>
      </c>
      <c r="D306" s="173">
        <v>2</v>
      </c>
      <c r="E306" s="174">
        <v>1157</v>
      </c>
      <c r="F306" s="174">
        <v>1107</v>
      </c>
      <c r="G306" s="174">
        <v>0</v>
      </c>
      <c r="H306" s="174">
        <v>0</v>
      </c>
      <c r="I306" s="174">
        <v>0</v>
      </c>
      <c r="J306" s="170" t="b">
        <f>IF(ISBLANK(CertifiedCrop[[#This Row],[1. Identifiant interne d’exploitation agricole*]]),"",IF(ISERROR(MATCH(CertifiedCrop[[#This Row],[1. Identifiant interne d’exploitation agricole*]],GroupMember[1. Identifiant interne d’exploitation agricole*],0)),FALSE,TRUE))</f>
        <v>1</v>
      </c>
      <c r="K306" s="170" t="b">
        <f t="array" ref="K306">IF(ISBLANK(CertifiedCrop[[#This Row],[2. Produit agricole certifié*]]),"",IF(ISERROR(MATCH(1,(#REF!=CertifiedCrop[[#This Row],[2. Produit agricole certifié*]])*(#REF!=CertifiedCrop[[#This Row],[3. Variété**]]),0)),FALSE,TRUE))</f>
        <v>0</v>
      </c>
      <c r="L306" s="23" t="str">
        <f t="shared" si="21"/>
        <v/>
      </c>
      <c r="M306" s="63" t="str">
        <f t="shared" si="22"/>
        <v/>
      </c>
      <c r="N306" s="176" t="str">
        <f t="shared" si="23"/>
        <v/>
      </c>
      <c r="O306" s="64">
        <f t="shared" si="24"/>
        <v>578.5</v>
      </c>
      <c r="P306" s="64">
        <f t="shared" si="25"/>
        <v>553.5</v>
      </c>
      <c r="Q306" s="11" t="str">
        <f>IFERROR((VLOOKUP(A306,GM_Table,8,FALSE)-SUMIFS(D:D,A:A,A306,B:B,B306,C:C,C306)),"")</f>
        <v/>
      </c>
      <c r="R306" s="11" t="str">
        <f>IFERROR(CONCATENATE(VLOOKUP(A306,GM_Table,12,FALSE)," ",(VLOOKUP(A306,GM_Table,13,FALSE))),"")</f>
        <v/>
      </c>
      <c r="S306" s="178">
        <f>(CertifiedCrop[[#This Row],[Rendement 
estimé/ha]]-CertifiedCrop[[#This Row],[Rendement/ha
de l’année précédente]])/CertifiedCrop[[#This Row],[Rendement/ha
de l’année précédente]]</f>
        <v>4.5167118337850046E-2</v>
      </c>
    </row>
    <row r="307" spans="1:19" x14ac:dyDescent="0.25">
      <c r="A307" s="172" t="s">
        <v>1665</v>
      </c>
      <c r="B307" s="172" t="s">
        <v>3341</v>
      </c>
      <c r="C307" s="172" t="s">
        <v>667</v>
      </c>
      <c r="D307" s="173">
        <v>2</v>
      </c>
      <c r="E307" s="174">
        <v>1187</v>
      </c>
      <c r="F307" s="174">
        <v>1137</v>
      </c>
      <c r="G307" s="174">
        <v>0</v>
      </c>
      <c r="H307" s="174">
        <v>0</v>
      </c>
      <c r="I307" s="174">
        <v>0</v>
      </c>
      <c r="J307" s="170" t="b">
        <f>IF(ISBLANK(CertifiedCrop[[#This Row],[1. Identifiant interne d’exploitation agricole*]]),"",IF(ISERROR(MATCH(CertifiedCrop[[#This Row],[1. Identifiant interne d’exploitation agricole*]],GroupMember[1. Identifiant interne d’exploitation agricole*],0)),FALSE,TRUE))</f>
        <v>1</v>
      </c>
      <c r="K307" s="170" t="b">
        <f t="array" ref="K307">IF(ISBLANK(CertifiedCrop[[#This Row],[2. Produit agricole certifié*]]),"",IF(ISERROR(MATCH(1,(#REF!=CertifiedCrop[[#This Row],[2. Produit agricole certifié*]])*(#REF!=CertifiedCrop[[#This Row],[3. Variété**]]),0)),FALSE,TRUE))</f>
        <v>0</v>
      </c>
      <c r="L307" s="23" t="str">
        <f t="shared" ref="L307:L370" si="26">IF((F307-G307)&lt;0,"!","")</f>
        <v/>
      </c>
      <c r="M307" s="63" t="str">
        <f t="shared" ref="M307:M370" si="27">IFERROR(IF((F307-G307)/G307&gt;25%,"!",IF((F307-G307)/G307&lt;-25%,"!","")),"")</f>
        <v/>
      </c>
      <c r="N307" s="176" t="str">
        <f t="shared" ref="N307:N370" si="28">IFERROR(IF((G307-H307)/H307&gt;25%,"!",IF((G307-H307)/H307&lt;-25%,"!","")),"")</f>
        <v/>
      </c>
      <c r="O307" s="64">
        <f t="shared" ref="O307:O370" si="29">IFERROR(E307/D307,"")</f>
        <v>593.5</v>
      </c>
      <c r="P307" s="64">
        <f t="shared" ref="P307:P370" si="30">IFERROR(F307/D307,"")</f>
        <v>568.5</v>
      </c>
      <c r="Q307" s="11" t="str">
        <f>IFERROR((VLOOKUP(A307,GM_Table,8,FALSE)-SUMIFS(D:D,A:A,A307,B:B,B307,C:C,C307)),"")</f>
        <v/>
      </c>
      <c r="R307" s="11" t="str">
        <f>IFERROR(CONCATENATE(VLOOKUP(A307,GM_Table,12,FALSE)," ",(VLOOKUP(A307,GM_Table,13,FALSE))),"")</f>
        <v/>
      </c>
      <c r="S307" s="178">
        <f>(CertifiedCrop[[#This Row],[Rendement 
estimé/ha]]-CertifiedCrop[[#This Row],[Rendement/ha
de l’année précédente]])/CertifiedCrop[[#This Row],[Rendement/ha
de l’année précédente]]</f>
        <v>4.3975373790677223E-2</v>
      </c>
    </row>
    <row r="308" spans="1:19" x14ac:dyDescent="0.25">
      <c r="A308" s="172" t="s">
        <v>1668</v>
      </c>
      <c r="B308" s="172" t="s">
        <v>3341</v>
      </c>
      <c r="C308" s="172" t="s">
        <v>667</v>
      </c>
      <c r="D308" s="173">
        <v>1</v>
      </c>
      <c r="E308" s="174">
        <v>581</v>
      </c>
      <c r="F308" s="174">
        <v>531</v>
      </c>
      <c r="G308" s="174">
        <v>0</v>
      </c>
      <c r="H308" s="174">
        <v>0</v>
      </c>
      <c r="I308" s="174">
        <v>0</v>
      </c>
      <c r="J308" s="170" t="b">
        <f>IF(ISBLANK(CertifiedCrop[[#This Row],[1. Identifiant interne d’exploitation agricole*]]),"",IF(ISERROR(MATCH(CertifiedCrop[[#This Row],[1. Identifiant interne d’exploitation agricole*]],GroupMember[1. Identifiant interne d’exploitation agricole*],0)),FALSE,TRUE))</f>
        <v>1</v>
      </c>
      <c r="K308" s="170" t="b">
        <f t="array" ref="K308">IF(ISBLANK(CertifiedCrop[[#This Row],[2. Produit agricole certifié*]]),"",IF(ISERROR(MATCH(1,(#REF!=CertifiedCrop[[#This Row],[2. Produit agricole certifié*]])*(#REF!=CertifiedCrop[[#This Row],[3. Variété**]]),0)),FALSE,TRUE))</f>
        <v>0</v>
      </c>
      <c r="L308" s="23" t="str">
        <f t="shared" si="26"/>
        <v/>
      </c>
      <c r="M308" s="63" t="str">
        <f t="shared" si="27"/>
        <v/>
      </c>
      <c r="N308" s="176" t="str">
        <f t="shared" si="28"/>
        <v/>
      </c>
      <c r="O308" s="64">
        <f t="shared" si="29"/>
        <v>581</v>
      </c>
      <c r="P308" s="64">
        <f t="shared" si="30"/>
        <v>531</v>
      </c>
      <c r="Q308" s="11" t="str">
        <f>IFERROR((VLOOKUP(A308,GM_Table,8,FALSE)-SUMIFS(D:D,A:A,A308,B:B,B308,C:C,C308)),"")</f>
        <v/>
      </c>
      <c r="R308" s="11" t="str">
        <f>IFERROR(CONCATENATE(VLOOKUP(A308,GM_Table,12,FALSE)," ",(VLOOKUP(A308,GM_Table,13,FALSE))),"")</f>
        <v/>
      </c>
      <c r="S308" s="178">
        <f>(CertifiedCrop[[#This Row],[Rendement 
estimé/ha]]-CertifiedCrop[[#This Row],[Rendement/ha
de l’année précédente]])/CertifiedCrop[[#This Row],[Rendement/ha
de l’année précédente]]</f>
        <v>9.4161958568738227E-2</v>
      </c>
    </row>
    <row r="309" spans="1:19" x14ac:dyDescent="0.25">
      <c r="A309" s="172" t="s">
        <v>1670</v>
      </c>
      <c r="B309" s="172" t="s">
        <v>3341</v>
      </c>
      <c r="C309" s="172" t="s">
        <v>667</v>
      </c>
      <c r="D309" s="173">
        <v>2</v>
      </c>
      <c r="E309" s="174">
        <v>1170</v>
      </c>
      <c r="F309" s="174">
        <v>1120</v>
      </c>
      <c r="G309" s="174">
        <v>0</v>
      </c>
      <c r="H309" s="174">
        <v>0</v>
      </c>
      <c r="I309" s="174">
        <v>0</v>
      </c>
      <c r="J309" s="170" t="b">
        <f>IF(ISBLANK(CertifiedCrop[[#This Row],[1. Identifiant interne d’exploitation agricole*]]),"",IF(ISERROR(MATCH(CertifiedCrop[[#This Row],[1. Identifiant interne d’exploitation agricole*]],GroupMember[1. Identifiant interne d’exploitation agricole*],0)),FALSE,TRUE))</f>
        <v>1</v>
      </c>
      <c r="K309" s="170" t="b">
        <f t="array" ref="K309">IF(ISBLANK(CertifiedCrop[[#This Row],[2. Produit agricole certifié*]]),"",IF(ISERROR(MATCH(1,(#REF!=CertifiedCrop[[#This Row],[2. Produit agricole certifié*]])*(#REF!=CertifiedCrop[[#This Row],[3. Variété**]]),0)),FALSE,TRUE))</f>
        <v>0</v>
      </c>
      <c r="L309" s="23" t="str">
        <f t="shared" si="26"/>
        <v/>
      </c>
      <c r="M309" s="63" t="str">
        <f t="shared" si="27"/>
        <v/>
      </c>
      <c r="N309" s="176" t="str">
        <f t="shared" si="28"/>
        <v/>
      </c>
      <c r="O309" s="64">
        <f t="shared" si="29"/>
        <v>585</v>
      </c>
      <c r="P309" s="64">
        <f t="shared" si="30"/>
        <v>560</v>
      </c>
      <c r="Q309" s="11" t="str">
        <f>IFERROR((VLOOKUP(A309,GM_Table,8,FALSE)-SUMIFS(D:D,A:A,A309,B:B,B309,C:C,C309)),"")</f>
        <v/>
      </c>
      <c r="R309" s="11" t="str">
        <f>IFERROR(CONCATENATE(VLOOKUP(A309,GM_Table,12,FALSE)," ",(VLOOKUP(A309,GM_Table,13,FALSE))),"")</f>
        <v/>
      </c>
      <c r="S309" s="178">
        <f>(CertifiedCrop[[#This Row],[Rendement 
estimé/ha]]-CertifiedCrop[[#This Row],[Rendement/ha
de l’année précédente]])/CertifiedCrop[[#This Row],[Rendement/ha
de l’année précédente]]</f>
        <v>4.4642857142857144E-2</v>
      </c>
    </row>
    <row r="310" spans="1:19" x14ac:dyDescent="0.25">
      <c r="A310" s="172" t="s">
        <v>1673</v>
      </c>
      <c r="B310" s="172" t="s">
        <v>3341</v>
      </c>
      <c r="C310" s="172" t="s">
        <v>667</v>
      </c>
      <c r="D310" s="173">
        <v>2</v>
      </c>
      <c r="E310" s="174">
        <v>1196</v>
      </c>
      <c r="F310" s="174">
        <v>1146</v>
      </c>
      <c r="G310" s="174">
        <v>0</v>
      </c>
      <c r="H310" s="174">
        <v>0</v>
      </c>
      <c r="I310" s="174">
        <v>0</v>
      </c>
      <c r="J310" s="170" t="b">
        <f>IF(ISBLANK(CertifiedCrop[[#This Row],[1. Identifiant interne d’exploitation agricole*]]),"",IF(ISERROR(MATCH(CertifiedCrop[[#This Row],[1. Identifiant interne d’exploitation agricole*]],GroupMember[1. Identifiant interne d’exploitation agricole*],0)),FALSE,TRUE))</f>
        <v>1</v>
      </c>
      <c r="K310" s="170" t="b">
        <f t="array" ref="K310">IF(ISBLANK(CertifiedCrop[[#This Row],[2. Produit agricole certifié*]]),"",IF(ISERROR(MATCH(1,(#REF!=CertifiedCrop[[#This Row],[2. Produit agricole certifié*]])*(#REF!=CertifiedCrop[[#This Row],[3. Variété**]]),0)),FALSE,TRUE))</f>
        <v>0</v>
      </c>
      <c r="L310" s="23" t="str">
        <f t="shared" si="26"/>
        <v/>
      </c>
      <c r="M310" s="63" t="str">
        <f t="shared" si="27"/>
        <v/>
      </c>
      <c r="N310" s="176" t="str">
        <f t="shared" si="28"/>
        <v/>
      </c>
      <c r="O310" s="64">
        <f t="shared" si="29"/>
        <v>598</v>
      </c>
      <c r="P310" s="64">
        <f t="shared" si="30"/>
        <v>573</v>
      </c>
      <c r="Q310" s="11" t="str">
        <f>IFERROR((VLOOKUP(A310,GM_Table,8,FALSE)-SUMIFS(D:D,A:A,A310,B:B,B310,C:C,C310)),"")</f>
        <v/>
      </c>
      <c r="R310" s="11" t="str">
        <f>IFERROR(CONCATENATE(VLOOKUP(A310,GM_Table,12,FALSE)," ",(VLOOKUP(A310,GM_Table,13,FALSE))),"")</f>
        <v/>
      </c>
      <c r="S310" s="178">
        <f>(CertifiedCrop[[#This Row],[Rendement 
estimé/ha]]-CertifiedCrop[[#This Row],[Rendement/ha
de l’année précédente]])/CertifiedCrop[[#This Row],[Rendement/ha
de l’année précédente]]</f>
        <v>4.3630017452006981E-2</v>
      </c>
    </row>
    <row r="311" spans="1:19" x14ac:dyDescent="0.25">
      <c r="A311" s="172" t="s">
        <v>1674</v>
      </c>
      <c r="B311" s="172" t="s">
        <v>3341</v>
      </c>
      <c r="C311" s="172" t="s">
        <v>667</v>
      </c>
      <c r="D311" s="173">
        <v>1.5</v>
      </c>
      <c r="E311" s="174">
        <v>891</v>
      </c>
      <c r="F311" s="174">
        <v>841</v>
      </c>
      <c r="G311" s="174">
        <v>0</v>
      </c>
      <c r="H311" s="174">
        <v>0</v>
      </c>
      <c r="I311" s="174">
        <v>0</v>
      </c>
      <c r="J311" s="170" t="b">
        <f>IF(ISBLANK(CertifiedCrop[[#This Row],[1. Identifiant interne d’exploitation agricole*]]),"",IF(ISERROR(MATCH(CertifiedCrop[[#This Row],[1. Identifiant interne d’exploitation agricole*]],GroupMember[1. Identifiant interne d’exploitation agricole*],0)),FALSE,TRUE))</f>
        <v>1</v>
      </c>
      <c r="K311" s="170" t="b">
        <f t="array" ref="K311">IF(ISBLANK(CertifiedCrop[[#This Row],[2. Produit agricole certifié*]]),"",IF(ISERROR(MATCH(1,(#REF!=CertifiedCrop[[#This Row],[2. Produit agricole certifié*]])*(#REF!=CertifiedCrop[[#This Row],[3. Variété**]]),0)),FALSE,TRUE))</f>
        <v>0</v>
      </c>
      <c r="L311" s="23" t="str">
        <f t="shared" si="26"/>
        <v/>
      </c>
      <c r="M311" s="63" t="str">
        <f t="shared" si="27"/>
        <v/>
      </c>
      <c r="N311" s="176" t="str">
        <f t="shared" si="28"/>
        <v/>
      </c>
      <c r="O311" s="64">
        <f t="shared" si="29"/>
        <v>594</v>
      </c>
      <c r="P311" s="64">
        <f t="shared" si="30"/>
        <v>560.66666666666663</v>
      </c>
      <c r="Q311" s="11" t="str">
        <f>IFERROR((VLOOKUP(A311,GM_Table,8,FALSE)-SUMIFS(D:D,A:A,A311,B:B,B311,C:C,C311)),"")</f>
        <v/>
      </c>
      <c r="R311" s="11" t="str">
        <f>IFERROR(CONCATENATE(VLOOKUP(A311,GM_Table,12,FALSE)," ",(VLOOKUP(A311,GM_Table,13,FALSE))),"")</f>
        <v/>
      </c>
      <c r="S311" s="178">
        <f>(CertifiedCrop[[#This Row],[Rendement 
estimé/ha]]-CertifiedCrop[[#This Row],[Rendement/ha
de l’année précédente]])/CertifiedCrop[[#This Row],[Rendement/ha
de l’année précédente]]</f>
        <v>5.9453032104637406E-2</v>
      </c>
    </row>
    <row r="312" spans="1:19" x14ac:dyDescent="0.25">
      <c r="A312" s="172" t="s">
        <v>1675</v>
      </c>
      <c r="B312" s="172" t="s">
        <v>3341</v>
      </c>
      <c r="C312" s="172" t="s">
        <v>667</v>
      </c>
      <c r="D312" s="173">
        <v>1.5</v>
      </c>
      <c r="E312" s="174">
        <v>891</v>
      </c>
      <c r="F312" s="174">
        <v>841</v>
      </c>
      <c r="G312" s="174">
        <v>0</v>
      </c>
      <c r="H312" s="174">
        <v>0</v>
      </c>
      <c r="I312" s="174">
        <v>0</v>
      </c>
      <c r="J312" s="170" t="b">
        <f>IF(ISBLANK(CertifiedCrop[[#This Row],[1. Identifiant interne d’exploitation agricole*]]),"",IF(ISERROR(MATCH(CertifiedCrop[[#This Row],[1. Identifiant interne d’exploitation agricole*]],GroupMember[1. Identifiant interne d’exploitation agricole*],0)),FALSE,TRUE))</f>
        <v>1</v>
      </c>
      <c r="K312" s="170" t="b">
        <f t="array" ref="K312">IF(ISBLANK(CertifiedCrop[[#This Row],[2. Produit agricole certifié*]]),"",IF(ISERROR(MATCH(1,(#REF!=CertifiedCrop[[#This Row],[2. Produit agricole certifié*]])*(#REF!=CertifiedCrop[[#This Row],[3. Variété**]]),0)),FALSE,TRUE))</f>
        <v>0</v>
      </c>
      <c r="L312" s="23" t="str">
        <f t="shared" si="26"/>
        <v/>
      </c>
      <c r="M312" s="63" t="str">
        <f t="shared" si="27"/>
        <v/>
      </c>
      <c r="N312" s="176" t="str">
        <f t="shared" si="28"/>
        <v/>
      </c>
      <c r="O312" s="64">
        <f t="shared" si="29"/>
        <v>594</v>
      </c>
      <c r="P312" s="64">
        <f t="shared" si="30"/>
        <v>560.66666666666663</v>
      </c>
      <c r="Q312" s="11" t="str">
        <f>IFERROR((VLOOKUP(A312,GM_Table,8,FALSE)-SUMIFS(D:D,A:A,A312,B:B,B312,C:C,C312)),"")</f>
        <v/>
      </c>
      <c r="R312" s="11" t="str">
        <f>IFERROR(CONCATENATE(VLOOKUP(A312,GM_Table,12,FALSE)," ",(VLOOKUP(A312,GM_Table,13,FALSE))),"")</f>
        <v/>
      </c>
      <c r="S312" s="178">
        <f>(CertifiedCrop[[#This Row],[Rendement 
estimé/ha]]-CertifiedCrop[[#This Row],[Rendement/ha
de l’année précédente]])/CertifiedCrop[[#This Row],[Rendement/ha
de l’année précédente]]</f>
        <v>5.9453032104637406E-2</v>
      </c>
    </row>
    <row r="313" spans="1:19" x14ac:dyDescent="0.25">
      <c r="A313" s="172" t="s">
        <v>1678</v>
      </c>
      <c r="B313" s="172" t="s">
        <v>3341</v>
      </c>
      <c r="C313" s="172" t="s">
        <v>667</v>
      </c>
      <c r="D313" s="173">
        <v>1.5</v>
      </c>
      <c r="E313" s="174">
        <v>885</v>
      </c>
      <c r="F313" s="174">
        <v>835</v>
      </c>
      <c r="G313" s="174">
        <v>0</v>
      </c>
      <c r="H313" s="174">
        <v>0</v>
      </c>
      <c r="I313" s="174">
        <v>0</v>
      </c>
      <c r="J313" s="170" t="b">
        <f>IF(ISBLANK(CertifiedCrop[[#This Row],[1. Identifiant interne d’exploitation agricole*]]),"",IF(ISERROR(MATCH(CertifiedCrop[[#This Row],[1. Identifiant interne d’exploitation agricole*]],GroupMember[1. Identifiant interne d’exploitation agricole*],0)),FALSE,TRUE))</f>
        <v>1</v>
      </c>
      <c r="K313" s="170" t="b">
        <f t="array" ref="K313">IF(ISBLANK(CertifiedCrop[[#This Row],[2. Produit agricole certifié*]]),"",IF(ISERROR(MATCH(1,(#REF!=CertifiedCrop[[#This Row],[2. Produit agricole certifié*]])*(#REF!=CertifiedCrop[[#This Row],[3. Variété**]]),0)),FALSE,TRUE))</f>
        <v>0</v>
      </c>
      <c r="L313" s="23" t="str">
        <f t="shared" si="26"/>
        <v/>
      </c>
      <c r="M313" s="63" t="str">
        <f t="shared" si="27"/>
        <v/>
      </c>
      <c r="N313" s="176" t="str">
        <f t="shared" si="28"/>
        <v/>
      </c>
      <c r="O313" s="64">
        <f t="shared" si="29"/>
        <v>590</v>
      </c>
      <c r="P313" s="64">
        <f t="shared" si="30"/>
        <v>556.66666666666663</v>
      </c>
      <c r="Q313" s="11" t="str">
        <f>IFERROR((VLOOKUP(A313,GM_Table,8,FALSE)-SUMIFS(D:D,A:A,A313,B:B,B313,C:C,C313)),"")</f>
        <v/>
      </c>
      <c r="R313" s="11" t="str">
        <f>IFERROR(CONCATENATE(VLOOKUP(A313,GM_Table,12,FALSE)," ",(VLOOKUP(A313,GM_Table,13,FALSE))),"")</f>
        <v/>
      </c>
      <c r="S313" s="178">
        <f>(CertifiedCrop[[#This Row],[Rendement 
estimé/ha]]-CertifiedCrop[[#This Row],[Rendement/ha
de l’année précédente]])/CertifiedCrop[[#This Row],[Rendement/ha
de l’année précédente]]</f>
        <v>5.9880239520958153E-2</v>
      </c>
    </row>
    <row r="314" spans="1:19" x14ac:dyDescent="0.25">
      <c r="A314" s="172" t="s">
        <v>1681</v>
      </c>
      <c r="B314" s="172" t="s">
        <v>3341</v>
      </c>
      <c r="C314" s="172" t="s">
        <v>667</v>
      </c>
      <c r="D314" s="173">
        <v>2</v>
      </c>
      <c r="E314" s="174">
        <v>1188</v>
      </c>
      <c r="F314" s="174">
        <v>1138</v>
      </c>
      <c r="G314" s="174">
        <v>0</v>
      </c>
      <c r="H314" s="174">
        <v>0</v>
      </c>
      <c r="I314" s="174">
        <v>0</v>
      </c>
      <c r="J314" s="170" t="b">
        <f>IF(ISBLANK(CertifiedCrop[[#This Row],[1. Identifiant interne d’exploitation agricole*]]),"",IF(ISERROR(MATCH(CertifiedCrop[[#This Row],[1. Identifiant interne d’exploitation agricole*]],GroupMember[1. Identifiant interne d’exploitation agricole*],0)),FALSE,TRUE))</f>
        <v>1</v>
      </c>
      <c r="K314" s="170" t="b">
        <f t="array" ref="K314">IF(ISBLANK(CertifiedCrop[[#This Row],[2. Produit agricole certifié*]]),"",IF(ISERROR(MATCH(1,(#REF!=CertifiedCrop[[#This Row],[2. Produit agricole certifié*]])*(#REF!=CertifiedCrop[[#This Row],[3. Variété**]]),0)),FALSE,TRUE))</f>
        <v>0</v>
      </c>
      <c r="L314" s="23" t="str">
        <f t="shared" si="26"/>
        <v/>
      </c>
      <c r="M314" s="63" t="str">
        <f t="shared" si="27"/>
        <v/>
      </c>
      <c r="N314" s="176" t="str">
        <f t="shared" si="28"/>
        <v/>
      </c>
      <c r="O314" s="64">
        <f t="shared" si="29"/>
        <v>594</v>
      </c>
      <c r="P314" s="64">
        <f t="shared" si="30"/>
        <v>569</v>
      </c>
      <c r="Q314" s="11" t="str">
        <f>IFERROR((VLOOKUP(A314,GM_Table,8,FALSE)-SUMIFS(D:D,A:A,A314,B:B,B314,C:C,C314)),"")</f>
        <v/>
      </c>
      <c r="R314" s="11" t="str">
        <f>IFERROR(CONCATENATE(VLOOKUP(A314,GM_Table,12,FALSE)," ",(VLOOKUP(A314,GM_Table,13,FALSE))),"")</f>
        <v/>
      </c>
      <c r="S314" s="178">
        <f>(CertifiedCrop[[#This Row],[Rendement 
estimé/ha]]-CertifiedCrop[[#This Row],[Rendement/ha
de l’année précédente]])/CertifiedCrop[[#This Row],[Rendement/ha
de l’année précédente]]</f>
        <v>4.3936731107205626E-2</v>
      </c>
    </row>
    <row r="315" spans="1:19" x14ac:dyDescent="0.25">
      <c r="A315" s="172" t="s">
        <v>1684</v>
      </c>
      <c r="B315" s="172" t="s">
        <v>3341</v>
      </c>
      <c r="C315" s="172" t="s">
        <v>667</v>
      </c>
      <c r="D315" s="173">
        <v>1.5</v>
      </c>
      <c r="E315" s="174">
        <v>748</v>
      </c>
      <c r="F315" s="174">
        <v>698</v>
      </c>
      <c r="G315" s="174">
        <v>0</v>
      </c>
      <c r="H315" s="174">
        <v>0</v>
      </c>
      <c r="I315" s="174">
        <v>0</v>
      </c>
      <c r="J315" s="170" t="b">
        <f>IF(ISBLANK(CertifiedCrop[[#This Row],[1. Identifiant interne d’exploitation agricole*]]),"",IF(ISERROR(MATCH(CertifiedCrop[[#This Row],[1. Identifiant interne d’exploitation agricole*]],GroupMember[1. Identifiant interne d’exploitation agricole*],0)),FALSE,TRUE))</f>
        <v>1</v>
      </c>
      <c r="K315" s="170" t="b">
        <f t="array" ref="K315">IF(ISBLANK(CertifiedCrop[[#This Row],[2. Produit agricole certifié*]]),"",IF(ISERROR(MATCH(1,(#REF!=CertifiedCrop[[#This Row],[2. Produit agricole certifié*]])*(#REF!=CertifiedCrop[[#This Row],[3. Variété**]]),0)),FALSE,TRUE))</f>
        <v>0</v>
      </c>
      <c r="L315" s="23" t="str">
        <f t="shared" si="26"/>
        <v/>
      </c>
      <c r="M315" s="63" t="str">
        <f t="shared" si="27"/>
        <v/>
      </c>
      <c r="N315" s="176" t="str">
        <f t="shared" si="28"/>
        <v/>
      </c>
      <c r="O315" s="64">
        <f t="shared" si="29"/>
        <v>498.66666666666669</v>
      </c>
      <c r="P315" s="64">
        <f t="shared" si="30"/>
        <v>465.33333333333331</v>
      </c>
      <c r="Q315" s="11" t="str">
        <f>IFERROR((VLOOKUP(A315,GM_Table,8,FALSE)-SUMIFS(D:D,A:A,A315,B:B,B315,C:C,C315)),"")</f>
        <v/>
      </c>
      <c r="R315" s="11" t="str">
        <f>IFERROR(CONCATENATE(VLOOKUP(A315,GM_Table,12,FALSE)," ",(VLOOKUP(A315,GM_Table,13,FALSE))),"")</f>
        <v/>
      </c>
      <c r="S315" s="178">
        <f>(CertifiedCrop[[#This Row],[Rendement 
estimé/ha]]-CertifiedCrop[[#This Row],[Rendement/ha
de l’année précédente]])/CertifiedCrop[[#This Row],[Rendement/ha
de l’année précédente]]</f>
        <v>7.1633237822349649E-2</v>
      </c>
    </row>
    <row r="316" spans="1:19" x14ac:dyDescent="0.25">
      <c r="A316" s="172" t="s">
        <v>1688</v>
      </c>
      <c r="B316" s="172" t="s">
        <v>3341</v>
      </c>
      <c r="C316" s="172" t="s">
        <v>667</v>
      </c>
      <c r="D316" s="173">
        <v>1.19</v>
      </c>
      <c r="E316" s="174">
        <v>707</v>
      </c>
      <c r="F316" s="174">
        <v>657</v>
      </c>
      <c r="G316" s="174">
        <v>0</v>
      </c>
      <c r="H316" s="174">
        <v>0</v>
      </c>
      <c r="I316" s="174">
        <v>0</v>
      </c>
      <c r="J316" s="170" t="b">
        <f>IF(ISBLANK(CertifiedCrop[[#This Row],[1. Identifiant interne d’exploitation agricole*]]),"",IF(ISERROR(MATCH(CertifiedCrop[[#This Row],[1. Identifiant interne d’exploitation agricole*]],GroupMember[1. Identifiant interne d’exploitation agricole*],0)),FALSE,TRUE))</f>
        <v>1</v>
      </c>
      <c r="K316" s="170" t="b">
        <f t="array" ref="K316">IF(ISBLANK(CertifiedCrop[[#This Row],[2. Produit agricole certifié*]]),"",IF(ISERROR(MATCH(1,(#REF!=CertifiedCrop[[#This Row],[2. Produit agricole certifié*]])*(#REF!=CertifiedCrop[[#This Row],[3. Variété**]]),0)),FALSE,TRUE))</f>
        <v>0</v>
      </c>
      <c r="L316" s="23" t="str">
        <f t="shared" si="26"/>
        <v/>
      </c>
      <c r="M316" s="63" t="str">
        <f t="shared" si="27"/>
        <v/>
      </c>
      <c r="N316" s="176" t="str">
        <f t="shared" si="28"/>
        <v/>
      </c>
      <c r="O316" s="64">
        <f t="shared" si="29"/>
        <v>594.11764705882354</v>
      </c>
      <c r="P316" s="64">
        <f t="shared" si="30"/>
        <v>552.10084033613452</v>
      </c>
      <c r="Q316" s="11" t="str">
        <f>IFERROR((VLOOKUP(A316,GM_Table,8,FALSE)-SUMIFS(D:D,A:A,A316,B:B,B316,C:C,C316)),"")</f>
        <v/>
      </c>
      <c r="R316" s="11" t="str">
        <f>IFERROR(CONCATENATE(VLOOKUP(A316,GM_Table,12,FALSE)," ",(VLOOKUP(A316,GM_Table,13,FALSE))),"")</f>
        <v/>
      </c>
      <c r="S316" s="178">
        <f>(CertifiedCrop[[#This Row],[Rendement 
estimé/ha]]-CertifiedCrop[[#This Row],[Rendement/ha
de l’année précédente]])/CertifiedCrop[[#This Row],[Rendement/ha
de l’année précédente]]</f>
        <v>7.6103500761034878E-2</v>
      </c>
    </row>
    <row r="317" spans="1:19" x14ac:dyDescent="0.25">
      <c r="A317" s="172" t="s">
        <v>1692</v>
      </c>
      <c r="B317" s="172" t="s">
        <v>3341</v>
      </c>
      <c r="C317" s="172" t="s">
        <v>667</v>
      </c>
      <c r="D317" s="173">
        <v>2</v>
      </c>
      <c r="E317" s="174">
        <v>1197</v>
      </c>
      <c r="F317" s="174">
        <v>1147</v>
      </c>
      <c r="G317" s="174">
        <v>0</v>
      </c>
      <c r="H317" s="174">
        <v>0</v>
      </c>
      <c r="I317" s="174">
        <v>0</v>
      </c>
      <c r="J317" s="170" t="b">
        <f>IF(ISBLANK(CertifiedCrop[[#This Row],[1. Identifiant interne d’exploitation agricole*]]),"",IF(ISERROR(MATCH(CertifiedCrop[[#This Row],[1. Identifiant interne d’exploitation agricole*]],GroupMember[1. Identifiant interne d’exploitation agricole*],0)),FALSE,TRUE))</f>
        <v>1</v>
      </c>
      <c r="K317" s="170" t="b">
        <f t="array" ref="K317">IF(ISBLANK(CertifiedCrop[[#This Row],[2. Produit agricole certifié*]]),"",IF(ISERROR(MATCH(1,(#REF!=CertifiedCrop[[#This Row],[2. Produit agricole certifié*]])*(#REF!=CertifiedCrop[[#This Row],[3. Variété**]]),0)),FALSE,TRUE))</f>
        <v>0</v>
      </c>
      <c r="L317" s="23" t="str">
        <f t="shared" si="26"/>
        <v/>
      </c>
      <c r="M317" s="63" t="str">
        <f t="shared" si="27"/>
        <v/>
      </c>
      <c r="N317" s="176" t="str">
        <f t="shared" si="28"/>
        <v/>
      </c>
      <c r="O317" s="64">
        <f t="shared" si="29"/>
        <v>598.5</v>
      </c>
      <c r="P317" s="64">
        <f t="shared" si="30"/>
        <v>573.5</v>
      </c>
      <c r="Q317" s="11" t="str">
        <f>IFERROR((VLOOKUP(A317,GM_Table,8,FALSE)-SUMIFS(D:D,A:A,A317,B:B,B317,C:C,C317)),"")</f>
        <v/>
      </c>
      <c r="R317" s="11" t="str">
        <f>IFERROR(CONCATENATE(VLOOKUP(A317,GM_Table,12,FALSE)," ",(VLOOKUP(A317,GM_Table,13,FALSE))),"")</f>
        <v/>
      </c>
      <c r="S317" s="178">
        <f>(CertifiedCrop[[#This Row],[Rendement 
estimé/ha]]-CertifiedCrop[[#This Row],[Rendement/ha
de l’année précédente]])/CertifiedCrop[[#This Row],[Rendement/ha
de l’année précédente]]</f>
        <v>4.3591979075850044E-2</v>
      </c>
    </row>
    <row r="318" spans="1:19" x14ac:dyDescent="0.25">
      <c r="A318" s="172" t="s">
        <v>1695</v>
      </c>
      <c r="B318" s="172" t="s">
        <v>3341</v>
      </c>
      <c r="C318" s="172" t="s">
        <v>667</v>
      </c>
      <c r="D318" s="173">
        <v>2</v>
      </c>
      <c r="E318" s="174">
        <v>1179</v>
      </c>
      <c r="F318" s="174">
        <v>1129</v>
      </c>
      <c r="G318" s="174">
        <v>0</v>
      </c>
      <c r="H318" s="174">
        <v>0</v>
      </c>
      <c r="I318" s="174">
        <v>0</v>
      </c>
      <c r="J318" s="170" t="b">
        <f>IF(ISBLANK(CertifiedCrop[[#This Row],[1. Identifiant interne d’exploitation agricole*]]),"",IF(ISERROR(MATCH(CertifiedCrop[[#This Row],[1. Identifiant interne d’exploitation agricole*]],GroupMember[1. Identifiant interne d’exploitation agricole*],0)),FALSE,TRUE))</f>
        <v>1</v>
      </c>
      <c r="K318" s="170" t="b">
        <f t="array" ref="K318">IF(ISBLANK(CertifiedCrop[[#This Row],[2. Produit agricole certifié*]]),"",IF(ISERROR(MATCH(1,(#REF!=CertifiedCrop[[#This Row],[2. Produit agricole certifié*]])*(#REF!=CertifiedCrop[[#This Row],[3. Variété**]]),0)),FALSE,TRUE))</f>
        <v>0</v>
      </c>
      <c r="L318" s="23" t="str">
        <f t="shared" si="26"/>
        <v/>
      </c>
      <c r="M318" s="63" t="str">
        <f t="shared" si="27"/>
        <v/>
      </c>
      <c r="N318" s="176" t="str">
        <f t="shared" si="28"/>
        <v/>
      </c>
      <c r="O318" s="64">
        <f t="shared" si="29"/>
        <v>589.5</v>
      </c>
      <c r="P318" s="64">
        <f t="shared" si="30"/>
        <v>564.5</v>
      </c>
      <c r="Q318" s="11" t="str">
        <f>IFERROR((VLOOKUP(A318,GM_Table,8,FALSE)-SUMIFS(D:D,A:A,A318,B:B,B318,C:C,C318)),"")</f>
        <v/>
      </c>
      <c r="R318" s="11" t="str">
        <f>IFERROR(CONCATENATE(VLOOKUP(A318,GM_Table,12,FALSE)," ",(VLOOKUP(A318,GM_Table,13,FALSE))),"")</f>
        <v/>
      </c>
      <c r="S318" s="178">
        <f>(CertifiedCrop[[#This Row],[Rendement 
estimé/ha]]-CertifiedCrop[[#This Row],[Rendement/ha
de l’année précédente]])/CertifiedCrop[[#This Row],[Rendement/ha
de l’année précédente]]</f>
        <v>4.4286979627989373E-2</v>
      </c>
    </row>
    <row r="319" spans="1:19" x14ac:dyDescent="0.25">
      <c r="A319" s="172" t="s">
        <v>1698</v>
      </c>
      <c r="B319" s="172" t="s">
        <v>3341</v>
      </c>
      <c r="C319" s="172" t="s">
        <v>667</v>
      </c>
      <c r="D319" s="173">
        <v>4.5</v>
      </c>
      <c r="E319" s="174">
        <v>2692</v>
      </c>
      <c r="F319" s="174">
        <v>2642</v>
      </c>
      <c r="G319" s="174">
        <v>0</v>
      </c>
      <c r="H319" s="174">
        <v>0</v>
      </c>
      <c r="I319" s="174">
        <v>0</v>
      </c>
      <c r="J319" s="170" t="b">
        <f>IF(ISBLANK(CertifiedCrop[[#This Row],[1. Identifiant interne d’exploitation agricole*]]),"",IF(ISERROR(MATCH(CertifiedCrop[[#This Row],[1. Identifiant interne d’exploitation agricole*]],GroupMember[1. Identifiant interne d’exploitation agricole*],0)),FALSE,TRUE))</f>
        <v>1</v>
      </c>
      <c r="K319" s="170" t="b">
        <f t="array" ref="K319">IF(ISBLANK(CertifiedCrop[[#This Row],[2. Produit agricole certifié*]]),"",IF(ISERROR(MATCH(1,(#REF!=CertifiedCrop[[#This Row],[2. Produit agricole certifié*]])*(#REF!=CertifiedCrop[[#This Row],[3. Variété**]]),0)),FALSE,TRUE))</f>
        <v>0</v>
      </c>
      <c r="L319" s="23" t="str">
        <f t="shared" si="26"/>
        <v/>
      </c>
      <c r="M319" s="63" t="str">
        <f t="shared" si="27"/>
        <v/>
      </c>
      <c r="N319" s="176" t="str">
        <f t="shared" si="28"/>
        <v/>
      </c>
      <c r="O319" s="64">
        <f t="shared" si="29"/>
        <v>598.22222222222217</v>
      </c>
      <c r="P319" s="64">
        <f t="shared" si="30"/>
        <v>587.11111111111109</v>
      </c>
      <c r="Q319" s="11" t="str">
        <f>IFERROR((VLOOKUP(A319,GM_Table,8,FALSE)-SUMIFS(D:D,A:A,A319,B:B,B319,C:C,C319)),"")</f>
        <v/>
      </c>
      <c r="R319" s="11" t="str">
        <f>IFERROR(CONCATENATE(VLOOKUP(A319,GM_Table,12,FALSE)," ",(VLOOKUP(A319,GM_Table,13,FALSE))),"")</f>
        <v/>
      </c>
      <c r="S319" s="178">
        <f>(CertifiedCrop[[#This Row],[Rendement 
estimé/ha]]-CertifiedCrop[[#This Row],[Rendement/ha
de l’année précédente]])/CertifiedCrop[[#This Row],[Rendement/ha
de l’année précédente]]</f>
        <v>1.8925056775170285E-2</v>
      </c>
    </row>
    <row r="320" spans="1:19" x14ac:dyDescent="0.25">
      <c r="A320" s="172" t="s">
        <v>1702</v>
      </c>
      <c r="B320" s="172" t="s">
        <v>3341</v>
      </c>
      <c r="C320" s="172" t="s">
        <v>667</v>
      </c>
      <c r="D320" s="173">
        <v>1</v>
      </c>
      <c r="E320" s="174">
        <v>594</v>
      </c>
      <c r="F320" s="174">
        <v>544</v>
      </c>
      <c r="G320" s="174">
        <v>0</v>
      </c>
      <c r="H320" s="174">
        <v>0</v>
      </c>
      <c r="I320" s="174">
        <v>0</v>
      </c>
      <c r="J320" s="170" t="b">
        <f>IF(ISBLANK(CertifiedCrop[[#This Row],[1. Identifiant interne d’exploitation agricole*]]),"",IF(ISERROR(MATCH(CertifiedCrop[[#This Row],[1. Identifiant interne d’exploitation agricole*]],GroupMember[1. Identifiant interne d’exploitation agricole*],0)),FALSE,TRUE))</f>
        <v>1</v>
      </c>
      <c r="K320" s="170" t="b">
        <f t="array" ref="K320">IF(ISBLANK(CertifiedCrop[[#This Row],[2. Produit agricole certifié*]]),"",IF(ISERROR(MATCH(1,(#REF!=CertifiedCrop[[#This Row],[2. Produit agricole certifié*]])*(#REF!=CertifiedCrop[[#This Row],[3. Variété**]]),0)),FALSE,TRUE))</f>
        <v>0</v>
      </c>
      <c r="L320" s="23" t="str">
        <f t="shared" si="26"/>
        <v/>
      </c>
      <c r="M320" s="63" t="str">
        <f t="shared" si="27"/>
        <v/>
      </c>
      <c r="N320" s="176" t="str">
        <f t="shared" si="28"/>
        <v/>
      </c>
      <c r="O320" s="64">
        <f t="shared" si="29"/>
        <v>594</v>
      </c>
      <c r="P320" s="64">
        <f t="shared" si="30"/>
        <v>544</v>
      </c>
      <c r="Q320" s="11" t="str">
        <f>IFERROR((VLOOKUP(A320,GM_Table,8,FALSE)-SUMIFS(D:D,A:A,A320,B:B,B320,C:C,C320)),"")</f>
        <v/>
      </c>
      <c r="R320" s="11" t="str">
        <f>IFERROR(CONCATENATE(VLOOKUP(A320,GM_Table,12,FALSE)," ",(VLOOKUP(A320,GM_Table,13,FALSE))),"")</f>
        <v/>
      </c>
      <c r="S320" s="178">
        <f>(CertifiedCrop[[#This Row],[Rendement 
estimé/ha]]-CertifiedCrop[[#This Row],[Rendement/ha
de l’année précédente]])/CertifiedCrop[[#This Row],[Rendement/ha
de l’année précédente]]</f>
        <v>9.1911764705882359E-2</v>
      </c>
    </row>
    <row r="321" spans="1:19" x14ac:dyDescent="0.25">
      <c r="A321" s="172" t="s">
        <v>1706</v>
      </c>
      <c r="B321" s="172" t="s">
        <v>3341</v>
      </c>
      <c r="C321" s="172" t="s">
        <v>667</v>
      </c>
      <c r="D321" s="173">
        <v>1.5</v>
      </c>
      <c r="E321" s="174">
        <v>888</v>
      </c>
      <c r="F321" s="174">
        <v>838</v>
      </c>
      <c r="G321" s="174">
        <v>0</v>
      </c>
      <c r="H321" s="174">
        <v>0</v>
      </c>
      <c r="I321" s="174">
        <v>0</v>
      </c>
      <c r="J321" s="170" t="b">
        <f>IF(ISBLANK(CertifiedCrop[[#This Row],[1. Identifiant interne d’exploitation agricole*]]),"",IF(ISERROR(MATCH(CertifiedCrop[[#This Row],[1. Identifiant interne d’exploitation agricole*]],GroupMember[1. Identifiant interne d’exploitation agricole*],0)),FALSE,TRUE))</f>
        <v>1</v>
      </c>
      <c r="K321" s="170" t="b">
        <f t="array" ref="K321">IF(ISBLANK(CertifiedCrop[[#This Row],[2. Produit agricole certifié*]]),"",IF(ISERROR(MATCH(1,(#REF!=CertifiedCrop[[#This Row],[2. Produit agricole certifié*]])*(#REF!=CertifiedCrop[[#This Row],[3. Variété**]]),0)),FALSE,TRUE))</f>
        <v>0</v>
      </c>
      <c r="L321" s="23" t="str">
        <f t="shared" si="26"/>
        <v/>
      </c>
      <c r="M321" s="63" t="str">
        <f t="shared" si="27"/>
        <v/>
      </c>
      <c r="N321" s="176" t="str">
        <f t="shared" si="28"/>
        <v/>
      </c>
      <c r="O321" s="64">
        <f t="shared" si="29"/>
        <v>592</v>
      </c>
      <c r="P321" s="64">
        <f t="shared" si="30"/>
        <v>558.66666666666663</v>
      </c>
      <c r="Q321" s="11" t="str">
        <f>IFERROR((VLOOKUP(A321,GM_Table,8,FALSE)-SUMIFS(D:D,A:A,A321,B:B,B321,C:C,C321)),"")</f>
        <v/>
      </c>
      <c r="R321" s="11" t="str">
        <f>IFERROR(CONCATENATE(VLOOKUP(A321,GM_Table,12,FALSE)," ",(VLOOKUP(A321,GM_Table,13,FALSE))),"")</f>
        <v/>
      </c>
      <c r="S321" s="178">
        <f>(CertifiedCrop[[#This Row],[Rendement 
estimé/ha]]-CertifiedCrop[[#This Row],[Rendement/ha
de l’année précédente]])/CertifiedCrop[[#This Row],[Rendement/ha
de l’année précédente]]</f>
        <v>5.966587112171845E-2</v>
      </c>
    </row>
    <row r="322" spans="1:19" x14ac:dyDescent="0.25">
      <c r="A322" s="172" t="s">
        <v>1709</v>
      </c>
      <c r="B322" s="172" t="s">
        <v>3341</v>
      </c>
      <c r="C322" s="172" t="s">
        <v>667</v>
      </c>
      <c r="D322" s="173">
        <v>1.5</v>
      </c>
      <c r="E322" s="174">
        <v>859</v>
      </c>
      <c r="F322" s="174">
        <v>809</v>
      </c>
      <c r="G322" s="174">
        <v>0</v>
      </c>
      <c r="H322" s="174">
        <v>0</v>
      </c>
      <c r="I322" s="174">
        <v>0</v>
      </c>
      <c r="J322" s="170" t="b">
        <f>IF(ISBLANK(CertifiedCrop[[#This Row],[1. Identifiant interne d’exploitation agricole*]]),"",IF(ISERROR(MATCH(CertifiedCrop[[#This Row],[1. Identifiant interne d’exploitation agricole*]],GroupMember[1. Identifiant interne d’exploitation agricole*],0)),FALSE,TRUE))</f>
        <v>1</v>
      </c>
      <c r="K322" s="170" t="b">
        <f t="array" ref="K322">IF(ISBLANK(CertifiedCrop[[#This Row],[2. Produit agricole certifié*]]),"",IF(ISERROR(MATCH(1,(#REF!=CertifiedCrop[[#This Row],[2. Produit agricole certifié*]])*(#REF!=CertifiedCrop[[#This Row],[3. Variété**]]),0)),FALSE,TRUE))</f>
        <v>0</v>
      </c>
      <c r="L322" s="23" t="str">
        <f t="shared" si="26"/>
        <v/>
      </c>
      <c r="M322" s="63" t="str">
        <f t="shared" si="27"/>
        <v/>
      </c>
      <c r="N322" s="176" t="str">
        <f t="shared" si="28"/>
        <v/>
      </c>
      <c r="O322" s="64">
        <f t="shared" si="29"/>
        <v>572.66666666666663</v>
      </c>
      <c r="P322" s="64">
        <f t="shared" si="30"/>
        <v>539.33333333333337</v>
      </c>
      <c r="Q322" s="11" t="str">
        <f>IFERROR((VLOOKUP(A322,GM_Table,8,FALSE)-SUMIFS(D:D,A:A,A322,B:B,B322,C:C,C322)),"")</f>
        <v/>
      </c>
      <c r="R322" s="11" t="str">
        <f>IFERROR(CONCATENATE(VLOOKUP(A322,GM_Table,12,FALSE)," ",(VLOOKUP(A322,GM_Table,13,FALSE))),"")</f>
        <v/>
      </c>
      <c r="S322" s="178">
        <f>(CertifiedCrop[[#This Row],[Rendement 
estimé/ha]]-CertifiedCrop[[#This Row],[Rendement/ha
de l’année précédente]])/CertifiedCrop[[#This Row],[Rendement/ha
de l’année précédente]]</f>
        <v>6.1804697156983786E-2</v>
      </c>
    </row>
    <row r="323" spans="1:19" x14ac:dyDescent="0.25">
      <c r="A323" s="172" t="s">
        <v>1711</v>
      </c>
      <c r="B323" s="172" t="s">
        <v>3341</v>
      </c>
      <c r="C323" s="172" t="s">
        <v>667</v>
      </c>
      <c r="D323" s="173">
        <v>3.5</v>
      </c>
      <c r="E323" s="174">
        <v>2018</v>
      </c>
      <c r="F323" s="174">
        <v>1968</v>
      </c>
      <c r="G323" s="174">
        <v>0</v>
      </c>
      <c r="H323" s="174">
        <v>0</v>
      </c>
      <c r="I323" s="174">
        <v>0</v>
      </c>
      <c r="J323" s="170" t="b">
        <f>IF(ISBLANK(CertifiedCrop[[#This Row],[1. Identifiant interne d’exploitation agricole*]]),"",IF(ISERROR(MATCH(CertifiedCrop[[#This Row],[1. Identifiant interne d’exploitation agricole*]],GroupMember[1. Identifiant interne d’exploitation agricole*],0)),FALSE,TRUE))</f>
        <v>1</v>
      </c>
      <c r="K323" s="170" t="b">
        <f t="array" ref="K323">IF(ISBLANK(CertifiedCrop[[#This Row],[2. Produit agricole certifié*]]),"",IF(ISERROR(MATCH(1,(#REF!=CertifiedCrop[[#This Row],[2. Produit agricole certifié*]])*(#REF!=CertifiedCrop[[#This Row],[3. Variété**]]),0)),FALSE,TRUE))</f>
        <v>0</v>
      </c>
      <c r="L323" s="23" t="str">
        <f t="shared" si="26"/>
        <v/>
      </c>
      <c r="M323" s="63" t="str">
        <f t="shared" si="27"/>
        <v/>
      </c>
      <c r="N323" s="176" t="str">
        <f t="shared" si="28"/>
        <v/>
      </c>
      <c r="O323" s="64">
        <f t="shared" si="29"/>
        <v>576.57142857142856</v>
      </c>
      <c r="P323" s="64">
        <f t="shared" si="30"/>
        <v>562.28571428571433</v>
      </c>
      <c r="Q323" s="11" t="str">
        <f>IFERROR((VLOOKUP(A323,GM_Table,8,FALSE)-SUMIFS(D:D,A:A,A323,B:B,B323,C:C,C323)),"")</f>
        <v/>
      </c>
      <c r="R323" s="11" t="str">
        <f>IFERROR(CONCATENATE(VLOOKUP(A323,GM_Table,12,FALSE)," ",(VLOOKUP(A323,GM_Table,13,FALSE))),"")</f>
        <v/>
      </c>
      <c r="S323" s="178">
        <f>(CertifiedCrop[[#This Row],[Rendement 
estimé/ha]]-CertifiedCrop[[#This Row],[Rendement/ha
de l’année précédente]])/CertifiedCrop[[#This Row],[Rendement/ha
de l’année précédente]]</f>
        <v>2.5406504065040532E-2</v>
      </c>
    </row>
    <row r="324" spans="1:19" x14ac:dyDescent="0.25">
      <c r="A324" s="172" t="s">
        <v>1714</v>
      </c>
      <c r="B324" s="172" t="s">
        <v>3341</v>
      </c>
      <c r="C324" s="172" t="s">
        <v>667</v>
      </c>
      <c r="D324" s="173">
        <v>2.5</v>
      </c>
      <c r="E324" s="174">
        <v>1452</v>
      </c>
      <c r="F324" s="174">
        <v>1402</v>
      </c>
      <c r="G324" s="174">
        <v>0</v>
      </c>
      <c r="H324" s="174">
        <v>0</v>
      </c>
      <c r="I324" s="174">
        <v>0</v>
      </c>
      <c r="J324" s="170" t="b">
        <f>IF(ISBLANK(CertifiedCrop[[#This Row],[1. Identifiant interne d’exploitation agricole*]]),"",IF(ISERROR(MATCH(CertifiedCrop[[#This Row],[1. Identifiant interne d’exploitation agricole*]],GroupMember[1. Identifiant interne d’exploitation agricole*],0)),FALSE,TRUE))</f>
        <v>1</v>
      </c>
      <c r="K324" s="170" t="b">
        <f t="array" ref="K324">IF(ISBLANK(CertifiedCrop[[#This Row],[2. Produit agricole certifié*]]),"",IF(ISERROR(MATCH(1,(#REF!=CertifiedCrop[[#This Row],[2. Produit agricole certifié*]])*(#REF!=CertifiedCrop[[#This Row],[3. Variété**]]),0)),FALSE,TRUE))</f>
        <v>0</v>
      </c>
      <c r="L324" s="23" t="str">
        <f t="shared" si="26"/>
        <v/>
      </c>
      <c r="M324" s="63" t="str">
        <f t="shared" si="27"/>
        <v/>
      </c>
      <c r="N324" s="176" t="str">
        <f t="shared" si="28"/>
        <v/>
      </c>
      <c r="O324" s="64">
        <f t="shared" si="29"/>
        <v>580.79999999999995</v>
      </c>
      <c r="P324" s="64">
        <f t="shared" si="30"/>
        <v>560.79999999999995</v>
      </c>
      <c r="Q324" s="11" t="str">
        <f>IFERROR((VLOOKUP(A324,GM_Table,8,FALSE)-SUMIFS(D:D,A:A,A324,B:B,B324,C:C,C324)),"")</f>
        <v/>
      </c>
      <c r="R324" s="11" t="str">
        <f>IFERROR(CONCATENATE(VLOOKUP(A324,GM_Table,12,FALSE)," ",(VLOOKUP(A324,GM_Table,13,FALSE))),"")</f>
        <v/>
      </c>
      <c r="S324" s="178">
        <f>(CertifiedCrop[[#This Row],[Rendement 
estimé/ha]]-CertifiedCrop[[#This Row],[Rendement/ha
de l’année précédente]])/CertifiedCrop[[#This Row],[Rendement/ha
de l’année précédente]]</f>
        <v>3.566333808844508E-2</v>
      </c>
    </row>
    <row r="325" spans="1:19" x14ac:dyDescent="0.25">
      <c r="A325" s="172" t="s">
        <v>1718</v>
      </c>
      <c r="B325" s="172" t="s">
        <v>3341</v>
      </c>
      <c r="C325" s="172" t="s">
        <v>667</v>
      </c>
      <c r="D325" s="173">
        <v>3</v>
      </c>
      <c r="E325" s="174">
        <v>1691</v>
      </c>
      <c r="F325" s="174">
        <v>1641</v>
      </c>
      <c r="G325" s="174">
        <v>0</v>
      </c>
      <c r="H325" s="174">
        <v>0</v>
      </c>
      <c r="I325" s="174">
        <v>0</v>
      </c>
      <c r="J325" s="170" t="b">
        <f>IF(ISBLANK(CertifiedCrop[[#This Row],[1. Identifiant interne d’exploitation agricole*]]),"",IF(ISERROR(MATCH(CertifiedCrop[[#This Row],[1. Identifiant interne d’exploitation agricole*]],GroupMember[1. Identifiant interne d’exploitation agricole*],0)),FALSE,TRUE))</f>
        <v>1</v>
      </c>
      <c r="K325" s="170" t="b">
        <f t="array" ref="K325">IF(ISBLANK(CertifiedCrop[[#This Row],[2. Produit agricole certifié*]]),"",IF(ISERROR(MATCH(1,(#REF!=CertifiedCrop[[#This Row],[2. Produit agricole certifié*]])*(#REF!=CertifiedCrop[[#This Row],[3. Variété**]]),0)),FALSE,TRUE))</f>
        <v>0</v>
      </c>
      <c r="L325" s="23" t="str">
        <f t="shared" si="26"/>
        <v/>
      </c>
      <c r="M325" s="63" t="str">
        <f t="shared" si="27"/>
        <v/>
      </c>
      <c r="N325" s="176" t="str">
        <f t="shared" si="28"/>
        <v/>
      </c>
      <c r="O325" s="64">
        <f t="shared" si="29"/>
        <v>563.66666666666663</v>
      </c>
      <c r="P325" s="64">
        <f t="shared" si="30"/>
        <v>547</v>
      </c>
      <c r="Q325" s="11" t="str">
        <f>IFERROR((VLOOKUP(A325,GM_Table,8,FALSE)-SUMIFS(D:D,A:A,A325,B:B,B325,C:C,C325)),"")</f>
        <v/>
      </c>
      <c r="R325" s="11" t="str">
        <f>IFERROR(CONCATENATE(VLOOKUP(A325,GM_Table,12,FALSE)," ",(VLOOKUP(A325,GM_Table,13,FALSE))),"")</f>
        <v/>
      </c>
      <c r="S325" s="178">
        <f>(CertifiedCrop[[#This Row],[Rendement 
estimé/ha]]-CertifiedCrop[[#This Row],[Rendement/ha
de l’année précédente]])/CertifiedCrop[[#This Row],[Rendement/ha
de l’année précédente]]</f>
        <v>3.0469226081657457E-2</v>
      </c>
    </row>
    <row r="326" spans="1:19" x14ac:dyDescent="0.25">
      <c r="A326" s="172" t="s">
        <v>1721</v>
      </c>
      <c r="B326" s="172" t="s">
        <v>3341</v>
      </c>
      <c r="C326" s="172" t="s">
        <v>667</v>
      </c>
      <c r="D326" s="173">
        <v>2.5</v>
      </c>
      <c r="E326" s="174">
        <v>1431</v>
      </c>
      <c r="F326" s="174">
        <v>1381</v>
      </c>
      <c r="G326" s="174">
        <v>0</v>
      </c>
      <c r="H326" s="174">
        <v>0</v>
      </c>
      <c r="I326" s="174">
        <v>0</v>
      </c>
      <c r="J326" s="170" t="b">
        <f>IF(ISBLANK(CertifiedCrop[[#This Row],[1. Identifiant interne d’exploitation agricole*]]),"",IF(ISERROR(MATCH(CertifiedCrop[[#This Row],[1. Identifiant interne d’exploitation agricole*]],GroupMember[1. Identifiant interne d’exploitation agricole*],0)),FALSE,TRUE))</f>
        <v>1</v>
      </c>
      <c r="K326" s="170" t="b">
        <f t="array" ref="K326">IF(ISBLANK(CertifiedCrop[[#This Row],[2. Produit agricole certifié*]]),"",IF(ISERROR(MATCH(1,(#REF!=CertifiedCrop[[#This Row],[2. Produit agricole certifié*]])*(#REF!=CertifiedCrop[[#This Row],[3. Variété**]]),0)),FALSE,TRUE))</f>
        <v>0</v>
      </c>
      <c r="L326" s="23" t="str">
        <f t="shared" si="26"/>
        <v/>
      </c>
      <c r="M326" s="63" t="str">
        <f t="shared" si="27"/>
        <v/>
      </c>
      <c r="N326" s="176" t="str">
        <f t="shared" si="28"/>
        <v/>
      </c>
      <c r="O326" s="64">
        <f t="shared" si="29"/>
        <v>572.4</v>
      </c>
      <c r="P326" s="64">
        <f t="shared" si="30"/>
        <v>552.4</v>
      </c>
      <c r="Q326" s="11" t="str">
        <f>IFERROR((VLOOKUP(A326,GM_Table,8,FALSE)-SUMIFS(D:D,A:A,A326,B:B,B326,C:C,C326)),"")</f>
        <v/>
      </c>
      <c r="R326" s="11" t="str">
        <f>IFERROR(CONCATENATE(VLOOKUP(A326,GM_Table,12,FALSE)," ",(VLOOKUP(A326,GM_Table,13,FALSE))),"")</f>
        <v/>
      </c>
      <c r="S326" s="178">
        <f>(CertifiedCrop[[#This Row],[Rendement 
estimé/ha]]-CertifiedCrop[[#This Row],[Rendement/ha
de l’année précédente]])/CertifiedCrop[[#This Row],[Rendement/ha
de l’année précédente]]</f>
        <v>3.6205648081100654E-2</v>
      </c>
    </row>
    <row r="327" spans="1:19" x14ac:dyDescent="0.25">
      <c r="A327" s="172" t="s">
        <v>1725</v>
      </c>
      <c r="B327" s="172" t="s">
        <v>3341</v>
      </c>
      <c r="C327" s="172" t="s">
        <v>667</v>
      </c>
      <c r="D327" s="173">
        <v>1.5</v>
      </c>
      <c r="E327" s="174">
        <v>872</v>
      </c>
      <c r="F327" s="174">
        <v>822</v>
      </c>
      <c r="G327" s="174">
        <v>0</v>
      </c>
      <c r="H327" s="174">
        <v>0</v>
      </c>
      <c r="I327" s="174">
        <v>0</v>
      </c>
      <c r="J327" s="170" t="b">
        <f>IF(ISBLANK(CertifiedCrop[[#This Row],[1. Identifiant interne d’exploitation agricole*]]),"",IF(ISERROR(MATCH(CertifiedCrop[[#This Row],[1. Identifiant interne d’exploitation agricole*]],GroupMember[1. Identifiant interne d’exploitation agricole*],0)),FALSE,TRUE))</f>
        <v>1</v>
      </c>
      <c r="K327" s="170" t="b">
        <f t="array" ref="K327">IF(ISBLANK(CertifiedCrop[[#This Row],[2. Produit agricole certifié*]]),"",IF(ISERROR(MATCH(1,(#REF!=CertifiedCrop[[#This Row],[2. Produit agricole certifié*]])*(#REF!=CertifiedCrop[[#This Row],[3. Variété**]]),0)),FALSE,TRUE))</f>
        <v>0</v>
      </c>
      <c r="L327" s="23" t="str">
        <f t="shared" si="26"/>
        <v/>
      </c>
      <c r="M327" s="63" t="str">
        <f t="shared" si="27"/>
        <v/>
      </c>
      <c r="N327" s="176" t="str">
        <f t="shared" si="28"/>
        <v/>
      </c>
      <c r="O327" s="64">
        <f t="shared" si="29"/>
        <v>581.33333333333337</v>
      </c>
      <c r="P327" s="64">
        <f t="shared" si="30"/>
        <v>548</v>
      </c>
      <c r="Q327" s="11" t="str">
        <f>IFERROR((VLOOKUP(A327,GM_Table,8,FALSE)-SUMIFS(D:D,A:A,A327,B:B,B327,C:C,C327)),"")</f>
        <v/>
      </c>
      <c r="R327" s="11" t="str">
        <f>IFERROR(CONCATENATE(VLOOKUP(A327,GM_Table,12,FALSE)," ",(VLOOKUP(A327,GM_Table,13,FALSE))),"")</f>
        <v/>
      </c>
      <c r="S327" s="178">
        <f>(CertifiedCrop[[#This Row],[Rendement 
estimé/ha]]-CertifiedCrop[[#This Row],[Rendement/ha
de l’année précédente]])/CertifiedCrop[[#This Row],[Rendement/ha
de l’année précédente]]</f>
        <v>6.0827250608272578E-2</v>
      </c>
    </row>
    <row r="328" spans="1:19" x14ac:dyDescent="0.25">
      <c r="A328" s="172" t="s">
        <v>1728</v>
      </c>
      <c r="B328" s="172" t="s">
        <v>3341</v>
      </c>
      <c r="C328" s="172" t="s">
        <v>667</v>
      </c>
      <c r="D328" s="173">
        <v>2</v>
      </c>
      <c r="E328" s="174">
        <v>1171</v>
      </c>
      <c r="F328" s="174">
        <v>1121</v>
      </c>
      <c r="G328" s="174">
        <v>0</v>
      </c>
      <c r="H328" s="174">
        <v>0</v>
      </c>
      <c r="I328" s="174">
        <v>0</v>
      </c>
      <c r="J328" s="170" t="b">
        <f>IF(ISBLANK(CertifiedCrop[[#This Row],[1. Identifiant interne d’exploitation agricole*]]),"",IF(ISERROR(MATCH(CertifiedCrop[[#This Row],[1. Identifiant interne d’exploitation agricole*]],GroupMember[1. Identifiant interne d’exploitation agricole*],0)),FALSE,TRUE))</f>
        <v>1</v>
      </c>
      <c r="K328" s="170" t="b">
        <f t="array" ref="K328">IF(ISBLANK(CertifiedCrop[[#This Row],[2. Produit agricole certifié*]]),"",IF(ISERROR(MATCH(1,(#REF!=CertifiedCrop[[#This Row],[2. Produit agricole certifié*]])*(#REF!=CertifiedCrop[[#This Row],[3. Variété**]]),0)),FALSE,TRUE))</f>
        <v>0</v>
      </c>
      <c r="L328" s="23" t="str">
        <f t="shared" si="26"/>
        <v/>
      </c>
      <c r="M328" s="63" t="str">
        <f t="shared" si="27"/>
        <v/>
      </c>
      <c r="N328" s="176" t="str">
        <f t="shared" si="28"/>
        <v/>
      </c>
      <c r="O328" s="64">
        <f t="shared" si="29"/>
        <v>585.5</v>
      </c>
      <c r="P328" s="64">
        <f t="shared" si="30"/>
        <v>560.5</v>
      </c>
      <c r="Q328" s="11" t="str">
        <f>IFERROR((VLOOKUP(A328,GM_Table,8,FALSE)-SUMIFS(D:D,A:A,A328,B:B,B328,C:C,C328)),"")</f>
        <v/>
      </c>
      <c r="R328" s="11" t="str">
        <f>IFERROR(CONCATENATE(VLOOKUP(A328,GM_Table,12,FALSE)," ",(VLOOKUP(A328,GM_Table,13,FALSE))),"")</f>
        <v/>
      </c>
      <c r="S328" s="178">
        <f>(CertifiedCrop[[#This Row],[Rendement 
estimé/ha]]-CertifiedCrop[[#This Row],[Rendement/ha
de l’année précédente]])/CertifiedCrop[[#This Row],[Rendement/ha
de l’année précédente]]</f>
        <v>4.4603033006244422E-2</v>
      </c>
    </row>
    <row r="329" spans="1:19" x14ac:dyDescent="0.25">
      <c r="A329" s="172" t="s">
        <v>1731</v>
      </c>
      <c r="B329" s="172" t="s">
        <v>3341</v>
      </c>
      <c r="C329" s="172" t="s">
        <v>667</v>
      </c>
      <c r="D329" s="173">
        <v>1</v>
      </c>
      <c r="E329" s="174">
        <v>581</v>
      </c>
      <c r="F329" s="174">
        <v>531</v>
      </c>
      <c r="G329" s="174">
        <v>0</v>
      </c>
      <c r="H329" s="174">
        <v>0</v>
      </c>
      <c r="I329" s="174">
        <v>0</v>
      </c>
      <c r="J329" s="170" t="b">
        <f>IF(ISBLANK(CertifiedCrop[[#This Row],[1. Identifiant interne d’exploitation agricole*]]),"",IF(ISERROR(MATCH(CertifiedCrop[[#This Row],[1. Identifiant interne d’exploitation agricole*]],GroupMember[1. Identifiant interne d’exploitation agricole*],0)),FALSE,TRUE))</f>
        <v>1</v>
      </c>
      <c r="K329" s="170" t="b">
        <f t="array" ref="K329">IF(ISBLANK(CertifiedCrop[[#This Row],[2. Produit agricole certifié*]]),"",IF(ISERROR(MATCH(1,(#REF!=CertifiedCrop[[#This Row],[2. Produit agricole certifié*]])*(#REF!=CertifiedCrop[[#This Row],[3. Variété**]]),0)),FALSE,TRUE))</f>
        <v>0</v>
      </c>
      <c r="L329" s="23" t="str">
        <f t="shared" si="26"/>
        <v/>
      </c>
      <c r="M329" s="63" t="str">
        <f t="shared" si="27"/>
        <v/>
      </c>
      <c r="N329" s="176" t="str">
        <f t="shared" si="28"/>
        <v/>
      </c>
      <c r="O329" s="64">
        <f t="shared" si="29"/>
        <v>581</v>
      </c>
      <c r="P329" s="64">
        <f t="shared" si="30"/>
        <v>531</v>
      </c>
      <c r="Q329" s="11" t="str">
        <f>IFERROR((VLOOKUP(A329,GM_Table,8,FALSE)-SUMIFS(D:D,A:A,A329,B:B,B329,C:C,C329)),"")</f>
        <v/>
      </c>
      <c r="R329" s="11" t="str">
        <f>IFERROR(CONCATENATE(VLOOKUP(A329,GM_Table,12,FALSE)," ",(VLOOKUP(A329,GM_Table,13,FALSE))),"")</f>
        <v/>
      </c>
      <c r="S329" s="178">
        <f>(CertifiedCrop[[#This Row],[Rendement 
estimé/ha]]-CertifiedCrop[[#This Row],[Rendement/ha
de l’année précédente]])/CertifiedCrop[[#This Row],[Rendement/ha
de l’année précédente]]</f>
        <v>9.4161958568738227E-2</v>
      </c>
    </row>
    <row r="330" spans="1:19" x14ac:dyDescent="0.25">
      <c r="A330" s="172" t="s">
        <v>1733</v>
      </c>
      <c r="B330" s="172" t="s">
        <v>3341</v>
      </c>
      <c r="C330" s="172" t="s">
        <v>667</v>
      </c>
      <c r="D330" s="173">
        <v>3.5</v>
      </c>
      <c r="E330" s="174">
        <v>2094</v>
      </c>
      <c r="F330" s="174">
        <v>2044</v>
      </c>
      <c r="G330" s="174">
        <v>0</v>
      </c>
      <c r="H330" s="174">
        <v>0</v>
      </c>
      <c r="I330" s="174">
        <v>0</v>
      </c>
      <c r="J330" s="170" t="b">
        <f>IF(ISBLANK(CertifiedCrop[[#This Row],[1. Identifiant interne d’exploitation agricole*]]),"",IF(ISERROR(MATCH(CertifiedCrop[[#This Row],[1. Identifiant interne d’exploitation agricole*]],GroupMember[1. Identifiant interne d’exploitation agricole*],0)),FALSE,TRUE))</f>
        <v>1</v>
      </c>
      <c r="K330" s="170" t="b">
        <f t="array" ref="K330">IF(ISBLANK(CertifiedCrop[[#This Row],[2. Produit agricole certifié*]]),"",IF(ISERROR(MATCH(1,(#REF!=CertifiedCrop[[#This Row],[2. Produit agricole certifié*]])*(#REF!=CertifiedCrop[[#This Row],[3. Variété**]]),0)),FALSE,TRUE))</f>
        <v>0</v>
      </c>
      <c r="L330" s="23" t="str">
        <f t="shared" si="26"/>
        <v/>
      </c>
      <c r="M330" s="63" t="str">
        <f t="shared" si="27"/>
        <v/>
      </c>
      <c r="N330" s="176" t="str">
        <f t="shared" si="28"/>
        <v/>
      </c>
      <c r="O330" s="64">
        <f t="shared" si="29"/>
        <v>598.28571428571433</v>
      </c>
      <c r="P330" s="64">
        <f t="shared" si="30"/>
        <v>584</v>
      </c>
      <c r="Q330" s="11" t="str">
        <f>IFERROR((VLOOKUP(A330,GM_Table,8,FALSE)-SUMIFS(D:D,A:A,A330,B:B,B330,C:C,C330)),"")</f>
        <v/>
      </c>
      <c r="R330" s="11" t="str">
        <f>IFERROR(CONCATENATE(VLOOKUP(A330,GM_Table,12,FALSE)," ",(VLOOKUP(A330,GM_Table,13,FALSE))),"")</f>
        <v/>
      </c>
      <c r="S330" s="178">
        <f>(CertifiedCrop[[#This Row],[Rendement 
estimé/ha]]-CertifiedCrop[[#This Row],[Rendement/ha
de l’année précédente]])/CertifiedCrop[[#This Row],[Rendement/ha
de l’année précédente]]</f>
        <v>2.4461839530332763E-2</v>
      </c>
    </row>
    <row r="331" spans="1:19" x14ac:dyDescent="0.25">
      <c r="A331" s="172" t="s">
        <v>1737</v>
      </c>
      <c r="B331" s="172" t="s">
        <v>3341</v>
      </c>
      <c r="C331" s="172" t="s">
        <v>667</v>
      </c>
      <c r="D331" s="173">
        <v>1.5</v>
      </c>
      <c r="E331" s="174">
        <v>898</v>
      </c>
      <c r="F331" s="174">
        <v>848</v>
      </c>
      <c r="G331" s="174">
        <v>0</v>
      </c>
      <c r="H331" s="174">
        <v>0</v>
      </c>
      <c r="I331" s="174">
        <v>0</v>
      </c>
      <c r="J331" s="170" t="b">
        <f>IF(ISBLANK(CertifiedCrop[[#This Row],[1. Identifiant interne d’exploitation agricole*]]),"",IF(ISERROR(MATCH(CertifiedCrop[[#This Row],[1. Identifiant interne d’exploitation agricole*]],GroupMember[1. Identifiant interne d’exploitation agricole*],0)),FALSE,TRUE))</f>
        <v>1</v>
      </c>
      <c r="K331" s="170" t="b">
        <f t="array" ref="K331">IF(ISBLANK(CertifiedCrop[[#This Row],[2. Produit agricole certifié*]]),"",IF(ISERROR(MATCH(1,(#REF!=CertifiedCrop[[#This Row],[2. Produit agricole certifié*]])*(#REF!=CertifiedCrop[[#This Row],[3. Variété**]]),0)),FALSE,TRUE))</f>
        <v>0</v>
      </c>
      <c r="L331" s="23" t="str">
        <f t="shared" si="26"/>
        <v/>
      </c>
      <c r="M331" s="63" t="str">
        <f t="shared" si="27"/>
        <v/>
      </c>
      <c r="N331" s="176" t="str">
        <f t="shared" si="28"/>
        <v/>
      </c>
      <c r="O331" s="64">
        <f t="shared" si="29"/>
        <v>598.66666666666663</v>
      </c>
      <c r="P331" s="64">
        <f t="shared" si="30"/>
        <v>565.33333333333337</v>
      </c>
      <c r="Q331" s="11" t="str">
        <f>IFERROR((VLOOKUP(A331,GM_Table,8,FALSE)-SUMIFS(D:D,A:A,A331,B:B,B331,C:C,C331)),"")</f>
        <v/>
      </c>
      <c r="R331" s="11" t="str">
        <f>IFERROR(CONCATENATE(VLOOKUP(A331,GM_Table,12,FALSE)," ",(VLOOKUP(A331,GM_Table,13,FALSE))),"")</f>
        <v/>
      </c>
      <c r="S331" s="178">
        <f>(CertifiedCrop[[#This Row],[Rendement 
estimé/ha]]-CertifiedCrop[[#This Row],[Rendement/ha
de l’année précédente]])/CertifiedCrop[[#This Row],[Rendement/ha
de l’année précédente]]</f>
        <v>5.8962264150943258E-2</v>
      </c>
    </row>
    <row r="332" spans="1:19" x14ac:dyDescent="0.25">
      <c r="A332" s="172" t="s">
        <v>1739</v>
      </c>
      <c r="B332" s="172" t="s">
        <v>3341</v>
      </c>
      <c r="C332" s="172" t="s">
        <v>667</v>
      </c>
      <c r="D332" s="173">
        <v>1.5</v>
      </c>
      <c r="E332" s="174">
        <v>872</v>
      </c>
      <c r="F332" s="174">
        <v>822</v>
      </c>
      <c r="G332" s="174">
        <v>0</v>
      </c>
      <c r="H332" s="174">
        <v>0</v>
      </c>
      <c r="I332" s="174">
        <v>0</v>
      </c>
      <c r="J332" s="170" t="b">
        <f>IF(ISBLANK(CertifiedCrop[[#This Row],[1. Identifiant interne d’exploitation agricole*]]),"",IF(ISERROR(MATCH(CertifiedCrop[[#This Row],[1. Identifiant interne d’exploitation agricole*]],GroupMember[1. Identifiant interne d’exploitation agricole*],0)),FALSE,TRUE))</f>
        <v>1</v>
      </c>
      <c r="K332" s="170" t="b">
        <f t="array" ref="K332">IF(ISBLANK(CertifiedCrop[[#This Row],[2. Produit agricole certifié*]]),"",IF(ISERROR(MATCH(1,(#REF!=CertifiedCrop[[#This Row],[2. Produit agricole certifié*]])*(#REF!=CertifiedCrop[[#This Row],[3. Variété**]]),0)),FALSE,TRUE))</f>
        <v>0</v>
      </c>
      <c r="L332" s="23" t="str">
        <f t="shared" si="26"/>
        <v/>
      </c>
      <c r="M332" s="63" t="str">
        <f t="shared" si="27"/>
        <v/>
      </c>
      <c r="N332" s="176" t="str">
        <f t="shared" si="28"/>
        <v/>
      </c>
      <c r="O332" s="64">
        <f t="shared" si="29"/>
        <v>581.33333333333337</v>
      </c>
      <c r="P332" s="64">
        <f t="shared" si="30"/>
        <v>548</v>
      </c>
      <c r="Q332" s="11" t="str">
        <f>IFERROR((VLOOKUP(A332,GM_Table,8,FALSE)-SUMIFS(D:D,A:A,A332,B:B,B332,C:C,C332)),"")</f>
        <v/>
      </c>
      <c r="R332" s="11" t="str">
        <f>IFERROR(CONCATENATE(VLOOKUP(A332,GM_Table,12,FALSE)," ",(VLOOKUP(A332,GM_Table,13,FALSE))),"")</f>
        <v/>
      </c>
      <c r="S332" s="178">
        <f>(CertifiedCrop[[#This Row],[Rendement 
estimé/ha]]-CertifiedCrop[[#This Row],[Rendement/ha
de l’année précédente]])/CertifiedCrop[[#This Row],[Rendement/ha
de l’année précédente]]</f>
        <v>6.0827250608272578E-2</v>
      </c>
    </row>
    <row r="333" spans="1:19" x14ac:dyDescent="0.25">
      <c r="A333" s="172" t="s">
        <v>1743</v>
      </c>
      <c r="B333" s="172" t="s">
        <v>3341</v>
      </c>
      <c r="C333" s="172" t="s">
        <v>667</v>
      </c>
      <c r="D333" s="173">
        <v>5</v>
      </c>
      <c r="E333" s="174">
        <v>2926</v>
      </c>
      <c r="F333" s="174">
        <v>2876</v>
      </c>
      <c r="G333" s="174">
        <v>0</v>
      </c>
      <c r="H333" s="174">
        <v>0</v>
      </c>
      <c r="I333" s="174">
        <v>0</v>
      </c>
      <c r="J333" s="170" t="b">
        <f>IF(ISBLANK(CertifiedCrop[[#This Row],[1. Identifiant interne d’exploitation agricole*]]),"",IF(ISERROR(MATCH(CertifiedCrop[[#This Row],[1. Identifiant interne d’exploitation agricole*]],GroupMember[1. Identifiant interne d’exploitation agricole*],0)),FALSE,TRUE))</f>
        <v>1</v>
      </c>
      <c r="K333" s="170" t="b">
        <f t="array" ref="K333">IF(ISBLANK(CertifiedCrop[[#This Row],[2. Produit agricole certifié*]]),"",IF(ISERROR(MATCH(1,(#REF!=CertifiedCrop[[#This Row],[2. Produit agricole certifié*]])*(#REF!=CertifiedCrop[[#This Row],[3. Variété**]]),0)),FALSE,TRUE))</f>
        <v>0</v>
      </c>
      <c r="L333" s="23" t="str">
        <f t="shared" si="26"/>
        <v/>
      </c>
      <c r="M333" s="63" t="str">
        <f t="shared" si="27"/>
        <v/>
      </c>
      <c r="N333" s="176" t="str">
        <f t="shared" si="28"/>
        <v/>
      </c>
      <c r="O333" s="64">
        <f t="shared" si="29"/>
        <v>585.20000000000005</v>
      </c>
      <c r="P333" s="64">
        <f t="shared" si="30"/>
        <v>575.20000000000005</v>
      </c>
      <c r="Q333" s="11" t="str">
        <f>IFERROR((VLOOKUP(A333,GM_Table,8,FALSE)-SUMIFS(D:D,A:A,A333,B:B,B333,C:C,C333)),"")</f>
        <v/>
      </c>
      <c r="R333" s="11" t="str">
        <f>IFERROR(CONCATENATE(VLOOKUP(A333,GM_Table,12,FALSE)," ",(VLOOKUP(A333,GM_Table,13,FALSE))),"")</f>
        <v/>
      </c>
      <c r="S333" s="178">
        <f>(CertifiedCrop[[#This Row],[Rendement 
estimé/ha]]-CertifiedCrop[[#This Row],[Rendement/ha
de l’année précédente]])/CertifiedCrop[[#This Row],[Rendement/ha
de l’année précédente]]</f>
        <v>1.7385257301808066E-2</v>
      </c>
    </row>
    <row r="334" spans="1:19" x14ac:dyDescent="0.25">
      <c r="A334" s="172" t="s">
        <v>1746</v>
      </c>
      <c r="B334" s="172" t="s">
        <v>3341</v>
      </c>
      <c r="C334" s="172" t="s">
        <v>667</v>
      </c>
      <c r="D334" s="173">
        <v>2</v>
      </c>
      <c r="E334" s="174">
        <v>1153</v>
      </c>
      <c r="F334" s="174">
        <v>1103</v>
      </c>
      <c r="G334" s="174">
        <v>0</v>
      </c>
      <c r="H334" s="174">
        <v>0</v>
      </c>
      <c r="I334" s="174">
        <v>0</v>
      </c>
      <c r="J334" s="170" t="b">
        <f>IF(ISBLANK(CertifiedCrop[[#This Row],[1. Identifiant interne d’exploitation agricole*]]),"",IF(ISERROR(MATCH(CertifiedCrop[[#This Row],[1. Identifiant interne d’exploitation agricole*]],GroupMember[1. Identifiant interne d’exploitation agricole*],0)),FALSE,TRUE))</f>
        <v>1</v>
      </c>
      <c r="K334" s="170" t="b">
        <f t="array" ref="K334">IF(ISBLANK(CertifiedCrop[[#This Row],[2. Produit agricole certifié*]]),"",IF(ISERROR(MATCH(1,(#REF!=CertifiedCrop[[#This Row],[2. Produit agricole certifié*]])*(#REF!=CertifiedCrop[[#This Row],[3. Variété**]]),0)),FALSE,TRUE))</f>
        <v>0</v>
      </c>
      <c r="L334" s="23" t="str">
        <f t="shared" si="26"/>
        <v/>
      </c>
      <c r="M334" s="63" t="str">
        <f t="shared" si="27"/>
        <v/>
      </c>
      <c r="N334" s="176" t="str">
        <f t="shared" si="28"/>
        <v/>
      </c>
      <c r="O334" s="64">
        <f t="shared" si="29"/>
        <v>576.5</v>
      </c>
      <c r="P334" s="64">
        <f t="shared" si="30"/>
        <v>551.5</v>
      </c>
      <c r="Q334" s="11" t="str">
        <f>IFERROR((VLOOKUP(A334,GM_Table,8,FALSE)-SUMIFS(D:D,A:A,A334,B:B,B334,C:C,C334)),"")</f>
        <v/>
      </c>
      <c r="R334" s="11" t="str">
        <f>IFERROR(CONCATENATE(VLOOKUP(A334,GM_Table,12,FALSE)," ",(VLOOKUP(A334,GM_Table,13,FALSE))),"")</f>
        <v/>
      </c>
      <c r="S334" s="178">
        <f>(CertifiedCrop[[#This Row],[Rendement 
estimé/ha]]-CertifiedCrop[[#This Row],[Rendement/ha
de l’année précédente]])/CertifiedCrop[[#This Row],[Rendement/ha
de l’année précédente]]</f>
        <v>4.5330915684496827E-2</v>
      </c>
    </row>
    <row r="335" spans="1:19" x14ac:dyDescent="0.25">
      <c r="A335" s="172" t="s">
        <v>1750</v>
      </c>
      <c r="B335" s="172" t="s">
        <v>3341</v>
      </c>
      <c r="C335" s="172" t="s">
        <v>667</v>
      </c>
      <c r="D335" s="173">
        <v>2</v>
      </c>
      <c r="E335" s="174">
        <v>1171</v>
      </c>
      <c r="F335" s="174">
        <v>1121</v>
      </c>
      <c r="G335" s="174">
        <v>0</v>
      </c>
      <c r="H335" s="174">
        <v>0</v>
      </c>
      <c r="I335" s="174">
        <v>0</v>
      </c>
      <c r="J335" s="170" t="b">
        <f>IF(ISBLANK(CertifiedCrop[[#This Row],[1. Identifiant interne d’exploitation agricole*]]),"",IF(ISERROR(MATCH(CertifiedCrop[[#This Row],[1. Identifiant interne d’exploitation agricole*]],GroupMember[1. Identifiant interne d’exploitation agricole*],0)),FALSE,TRUE))</f>
        <v>1</v>
      </c>
      <c r="K335" s="170" t="b">
        <f t="array" ref="K335">IF(ISBLANK(CertifiedCrop[[#This Row],[2. Produit agricole certifié*]]),"",IF(ISERROR(MATCH(1,(#REF!=CertifiedCrop[[#This Row],[2. Produit agricole certifié*]])*(#REF!=CertifiedCrop[[#This Row],[3. Variété**]]),0)),FALSE,TRUE))</f>
        <v>0</v>
      </c>
      <c r="L335" s="23" t="str">
        <f t="shared" si="26"/>
        <v/>
      </c>
      <c r="M335" s="63" t="str">
        <f t="shared" si="27"/>
        <v/>
      </c>
      <c r="N335" s="176" t="str">
        <f t="shared" si="28"/>
        <v/>
      </c>
      <c r="O335" s="64">
        <f t="shared" si="29"/>
        <v>585.5</v>
      </c>
      <c r="P335" s="64">
        <f t="shared" si="30"/>
        <v>560.5</v>
      </c>
      <c r="Q335" s="11" t="str">
        <f>IFERROR((VLOOKUP(A335,GM_Table,8,FALSE)-SUMIFS(D:D,A:A,A335,B:B,B335,C:C,C335)),"")</f>
        <v/>
      </c>
      <c r="R335" s="11" t="str">
        <f>IFERROR(CONCATENATE(VLOOKUP(A335,GM_Table,12,FALSE)," ",(VLOOKUP(A335,GM_Table,13,FALSE))),"")</f>
        <v/>
      </c>
      <c r="S335" s="178">
        <f>(CertifiedCrop[[#This Row],[Rendement 
estimé/ha]]-CertifiedCrop[[#This Row],[Rendement/ha
de l’année précédente]])/CertifiedCrop[[#This Row],[Rendement/ha
de l’année précédente]]</f>
        <v>4.4603033006244422E-2</v>
      </c>
    </row>
    <row r="336" spans="1:19" x14ac:dyDescent="0.25">
      <c r="A336" s="172" t="s">
        <v>1754</v>
      </c>
      <c r="B336" s="172" t="s">
        <v>3341</v>
      </c>
      <c r="C336" s="172" t="s">
        <v>667</v>
      </c>
      <c r="D336" s="173">
        <v>2</v>
      </c>
      <c r="E336" s="174">
        <v>1177</v>
      </c>
      <c r="F336" s="174">
        <v>1127</v>
      </c>
      <c r="G336" s="174">
        <v>0</v>
      </c>
      <c r="H336" s="174">
        <v>0</v>
      </c>
      <c r="I336" s="174">
        <v>0</v>
      </c>
      <c r="J336" s="170" t="b">
        <f>IF(ISBLANK(CertifiedCrop[[#This Row],[1. Identifiant interne d’exploitation agricole*]]),"",IF(ISERROR(MATCH(CertifiedCrop[[#This Row],[1. Identifiant interne d’exploitation agricole*]],GroupMember[1. Identifiant interne d’exploitation agricole*],0)),FALSE,TRUE))</f>
        <v>1</v>
      </c>
      <c r="K336" s="170" t="b">
        <f t="array" ref="K336">IF(ISBLANK(CertifiedCrop[[#This Row],[2. Produit agricole certifié*]]),"",IF(ISERROR(MATCH(1,(#REF!=CertifiedCrop[[#This Row],[2. Produit agricole certifié*]])*(#REF!=CertifiedCrop[[#This Row],[3. Variété**]]),0)),FALSE,TRUE))</f>
        <v>0</v>
      </c>
      <c r="L336" s="23" t="str">
        <f t="shared" si="26"/>
        <v/>
      </c>
      <c r="M336" s="63" t="str">
        <f t="shared" si="27"/>
        <v/>
      </c>
      <c r="N336" s="176" t="str">
        <f t="shared" si="28"/>
        <v/>
      </c>
      <c r="O336" s="64">
        <f t="shared" si="29"/>
        <v>588.5</v>
      </c>
      <c r="P336" s="64">
        <f t="shared" si="30"/>
        <v>563.5</v>
      </c>
      <c r="Q336" s="11" t="str">
        <f>IFERROR((VLOOKUP(A336,GM_Table,8,FALSE)-SUMIFS(D:D,A:A,A336,B:B,B336,C:C,C336)),"")</f>
        <v/>
      </c>
      <c r="R336" s="11" t="str">
        <f>IFERROR(CONCATENATE(VLOOKUP(A336,GM_Table,12,FALSE)," ",(VLOOKUP(A336,GM_Table,13,FALSE))),"")</f>
        <v/>
      </c>
      <c r="S336" s="178">
        <f>(CertifiedCrop[[#This Row],[Rendement 
estimé/ha]]-CertifiedCrop[[#This Row],[Rendement/ha
de l’année précédente]])/CertifiedCrop[[#This Row],[Rendement/ha
de l’année précédente]]</f>
        <v>4.4365572315882874E-2</v>
      </c>
    </row>
    <row r="337" spans="1:19" x14ac:dyDescent="0.25">
      <c r="A337" s="172" t="s">
        <v>1757</v>
      </c>
      <c r="B337" s="172" t="s">
        <v>3341</v>
      </c>
      <c r="C337" s="172" t="s">
        <v>667</v>
      </c>
      <c r="D337" s="173">
        <v>2</v>
      </c>
      <c r="E337" s="174">
        <v>1188</v>
      </c>
      <c r="F337" s="174">
        <v>1138</v>
      </c>
      <c r="G337" s="174">
        <v>0</v>
      </c>
      <c r="H337" s="174">
        <v>0</v>
      </c>
      <c r="I337" s="174">
        <v>0</v>
      </c>
      <c r="J337" s="170" t="b">
        <f>IF(ISBLANK(CertifiedCrop[[#This Row],[1. Identifiant interne d’exploitation agricole*]]),"",IF(ISERROR(MATCH(CertifiedCrop[[#This Row],[1. Identifiant interne d’exploitation agricole*]],GroupMember[1. Identifiant interne d’exploitation agricole*],0)),FALSE,TRUE))</f>
        <v>1</v>
      </c>
      <c r="K337" s="170" t="b">
        <f t="array" ref="K337">IF(ISBLANK(CertifiedCrop[[#This Row],[2. Produit agricole certifié*]]),"",IF(ISERROR(MATCH(1,(#REF!=CertifiedCrop[[#This Row],[2. Produit agricole certifié*]])*(#REF!=CertifiedCrop[[#This Row],[3. Variété**]]),0)),FALSE,TRUE))</f>
        <v>0</v>
      </c>
      <c r="L337" s="23" t="str">
        <f t="shared" si="26"/>
        <v/>
      </c>
      <c r="M337" s="63" t="str">
        <f t="shared" si="27"/>
        <v/>
      </c>
      <c r="N337" s="176" t="str">
        <f t="shared" si="28"/>
        <v/>
      </c>
      <c r="O337" s="64">
        <f t="shared" si="29"/>
        <v>594</v>
      </c>
      <c r="P337" s="64">
        <f t="shared" si="30"/>
        <v>569</v>
      </c>
      <c r="Q337" s="11" t="str">
        <f>IFERROR((VLOOKUP(A337,GM_Table,8,FALSE)-SUMIFS(D:D,A:A,A337,B:B,B337,C:C,C337)),"")</f>
        <v/>
      </c>
      <c r="R337" s="11" t="str">
        <f>IFERROR(CONCATENATE(VLOOKUP(A337,GM_Table,12,FALSE)," ",(VLOOKUP(A337,GM_Table,13,FALSE))),"")</f>
        <v/>
      </c>
      <c r="S337" s="178">
        <f>(CertifiedCrop[[#This Row],[Rendement 
estimé/ha]]-CertifiedCrop[[#This Row],[Rendement/ha
de l’année précédente]])/CertifiedCrop[[#This Row],[Rendement/ha
de l’année précédente]]</f>
        <v>4.3936731107205626E-2</v>
      </c>
    </row>
    <row r="338" spans="1:19" x14ac:dyDescent="0.25">
      <c r="A338" s="172" t="s">
        <v>1760</v>
      </c>
      <c r="B338" s="172" t="s">
        <v>3341</v>
      </c>
      <c r="C338" s="172" t="s">
        <v>667</v>
      </c>
      <c r="D338" s="173">
        <v>2</v>
      </c>
      <c r="E338" s="174">
        <v>1171</v>
      </c>
      <c r="F338" s="174">
        <v>1121</v>
      </c>
      <c r="G338" s="174">
        <v>0</v>
      </c>
      <c r="H338" s="174">
        <v>0</v>
      </c>
      <c r="I338" s="174">
        <v>0</v>
      </c>
      <c r="J338" s="170" t="b">
        <f>IF(ISBLANK(CertifiedCrop[[#This Row],[1. Identifiant interne d’exploitation agricole*]]),"",IF(ISERROR(MATCH(CertifiedCrop[[#This Row],[1. Identifiant interne d’exploitation agricole*]],GroupMember[1. Identifiant interne d’exploitation agricole*],0)),FALSE,TRUE))</f>
        <v>1</v>
      </c>
      <c r="K338" s="170" t="b">
        <f t="array" ref="K338">IF(ISBLANK(CertifiedCrop[[#This Row],[2. Produit agricole certifié*]]),"",IF(ISERROR(MATCH(1,(#REF!=CertifiedCrop[[#This Row],[2. Produit agricole certifié*]])*(#REF!=CertifiedCrop[[#This Row],[3. Variété**]]),0)),FALSE,TRUE))</f>
        <v>0</v>
      </c>
      <c r="L338" s="23" t="str">
        <f t="shared" si="26"/>
        <v/>
      </c>
      <c r="M338" s="63" t="str">
        <f t="shared" si="27"/>
        <v/>
      </c>
      <c r="N338" s="176" t="str">
        <f t="shared" si="28"/>
        <v/>
      </c>
      <c r="O338" s="64">
        <f t="shared" si="29"/>
        <v>585.5</v>
      </c>
      <c r="P338" s="64">
        <f t="shared" si="30"/>
        <v>560.5</v>
      </c>
      <c r="Q338" s="11" t="str">
        <f>IFERROR((VLOOKUP(A338,GM_Table,8,FALSE)-SUMIFS(D:D,A:A,A338,B:B,B338,C:C,C338)),"")</f>
        <v/>
      </c>
      <c r="R338" s="11" t="str">
        <f>IFERROR(CONCATENATE(VLOOKUP(A338,GM_Table,12,FALSE)," ",(VLOOKUP(A338,GM_Table,13,FALSE))),"")</f>
        <v/>
      </c>
      <c r="S338" s="178">
        <f>(CertifiedCrop[[#This Row],[Rendement 
estimé/ha]]-CertifiedCrop[[#This Row],[Rendement/ha
de l’année précédente]])/CertifiedCrop[[#This Row],[Rendement/ha
de l’année précédente]]</f>
        <v>4.4603033006244422E-2</v>
      </c>
    </row>
    <row r="339" spans="1:19" x14ac:dyDescent="0.25">
      <c r="A339" s="172" t="s">
        <v>1763</v>
      </c>
      <c r="B339" s="172" t="s">
        <v>3341</v>
      </c>
      <c r="C339" s="172" t="s">
        <v>667</v>
      </c>
      <c r="D339" s="173">
        <v>2.5</v>
      </c>
      <c r="E339" s="174">
        <v>1472</v>
      </c>
      <c r="F339" s="174">
        <v>1422</v>
      </c>
      <c r="G339" s="174">
        <v>0</v>
      </c>
      <c r="H339" s="174">
        <v>0</v>
      </c>
      <c r="I339" s="174">
        <v>0</v>
      </c>
      <c r="J339" s="170" t="b">
        <f>IF(ISBLANK(CertifiedCrop[[#This Row],[1. Identifiant interne d’exploitation agricole*]]),"",IF(ISERROR(MATCH(CertifiedCrop[[#This Row],[1. Identifiant interne d’exploitation agricole*]],GroupMember[1. Identifiant interne d’exploitation agricole*],0)),FALSE,TRUE))</f>
        <v>1</v>
      </c>
      <c r="K339" s="170" t="b">
        <f t="array" ref="K339">IF(ISBLANK(CertifiedCrop[[#This Row],[2. Produit agricole certifié*]]),"",IF(ISERROR(MATCH(1,(#REF!=CertifiedCrop[[#This Row],[2. Produit agricole certifié*]])*(#REF!=CertifiedCrop[[#This Row],[3. Variété**]]),0)),FALSE,TRUE))</f>
        <v>0</v>
      </c>
      <c r="L339" s="23" t="str">
        <f t="shared" si="26"/>
        <v/>
      </c>
      <c r="M339" s="63" t="str">
        <f t="shared" si="27"/>
        <v/>
      </c>
      <c r="N339" s="176" t="str">
        <f t="shared" si="28"/>
        <v/>
      </c>
      <c r="O339" s="64">
        <f t="shared" si="29"/>
        <v>588.79999999999995</v>
      </c>
      <c r="P339" s="64">
        <f t="shared" si="30"/>
        <v>568.79999999999995</v>
      </c>
      <c r="Q339" s="11" t="str">
        <f>IFERROR((VLOOKUP(A339,GM_Table,8,FALSE)-SUMIFS(D:D,A:A,A339,B:B,B339,C:C,C339)),"")</f>
        <v/>
      </c>
      <c r="R339" s="11" t="str">
        <f>IFERROR(CONCATENATE(VLOOKUP(A339,GM_Table,12,FALSE)," ",(VLOOKUP(A339,GM_Table,13,FALSE))),"")</f>
        <v/>
      </c>
      <c r="S339" s="178">
        <f>(CertifiedCrop[[#This Row],[Rendement 
estimé/ha]]-CertifiedCrop[[#This Row],[Rendement/ha
de l’année précédente]])/CertifiedCrop[[#This Row],[Rendement/ha
de l’année précédente]]</f>
        <v>3.5161744022503522E-2</v>
      </c>
    </row>
    <row r="340" spans="1:19" x14ac:dyDescent="0.25">
      <c r="A340" s="172" t="s">
        <v>1765</v>
      </c>
      <c r="B340" s="172" t="s">
        <v>3341</v>
      </c>
      <c r="C340" s="172" t="s">
        <v>667</v>
      </c>
      <c r="D340" s="173">
        <v>2</v>
      </c>
      <c r="E340" s="174">
        <v>1186</v>
      </c>
      <c r="F340" s="174">
        <v>1136</v>
      </c>
      <c r="G340" s="174">
        <v>0</v>
      </c>
      <c r="H340" s="174">
        <v>0</v>
      </c>
      <c r="I340" s="174">
        <v>0</v>
      </c>
      <c r="J340" s="170" t="b">
        <f>IF(ISBLANK(CertifiedCrop[[#This Row],[1. Identifiant interne d’exploitation agricole*]]),"",IF(ISERROR(MATCH(CertifiedCrop[[#This Row],[1. Identifiant interne d’exploitation agricole*]],GroupMember[1. Identifiant interne d’exploitation agricole*],0)),FALSE,TRUE))</f>
        <v>1</v>
      </c>
      <c r="K340" s="170" t="b">
        <f t="array" ref="K340">IF(ISBLANK(CertifiedCrop[[#This Row],[2. Produit agricole certifié*]]),"",IF(ISERROR(MATCH(1,(#REF!=CertifiedCrop[[#This Row],[2. Produit agricole certifié*]])*(#REF!=CertifiedCrop[[#This Row],[3. Variété**]]),0)),FALSE,TRUE))</f>
        <v>0</v>
      </c>
      <c r="L340" s="23" t="str">
        <f t="shared" si="26"/>
        <v/>
      </c>
      <c r="M340" s="63" t="str">
        <f t="shared" si="27"/>
        <v/>
      </c>
      <c r="N340" s="176" t="str">
        <f t="shared" si="28"/>
        <v/>
      </c>
      <c r="O340" s="64">
        <f t="shared" si="29"/>
        <v>593</v>
      </c>
      <c r="P340" s="64">
        <f t="shared" si="30"/>
        <v>568</v>
      </c>
      <c r="Q340" s="11" t="str">
        <f>IFERROR((VLOOKUP(A340,GM_Table,8,FALSE)-SUMIFS(D:D,A:A,A340,B:B,B340,C:C,C340)),"")</f>
        <v/>
      </c>
      <c r="R340" s="11" t="str">
        <f>IFERROR(CONCATENATE(VLOOKUP(A340,GM_Table,12,FALSE)," ",(VLOOKUP(A340,GM_Table,13,FALSE))),"")</f>
        <v/>
      </c>
      <c r="S340" s="178">
        <f>(CertifiedCrop[[#This Row],[Rendement 
estimé/ha]]-CertifiedCrop[[#This Row],[Rendement/ha
de l’année précédente]])/CertifiedCrop[[#This Row],[Rendement/ha
de l’année précédente]]</f>
        <v>4.401408450704225E-2</v>
      </c>
    </row>
    <row r="341" spans="1:19" x14ac:dyDescent="0.25">
      <c r="A341" s="172" t="s">
        <v>1770</v>
      </c>
      <c r="B341" s="172" t="s">
        <v>3341</v>
      </c>
      <c r="C341" s="172" t="s">
        <v>667</v>
      </c>
      <c r="D341" s="173">
        <v>1</v>
      </c>
      <c r="E341" s="174">
        <v>581</v>
      </c>
      <c r="F341" s="174">
        <v>531</v>
      </c>
      <c r="G341" s="174">
        <v>0</v>
      </c>
      <c r="H341" s="174">
        <v>0</v>
      </c>
      <c r="I341" s="174">
        <v>0</v>
      </c>
      <c r="J341" s="170" t="b">
        <f>IF(ISBLANK(CertifiedCrop[[#This Row],[1. Identifiant interne d’exploitation agricole*]]),"",IF(ISERROR(MATCH(CertifiedCrop[[#This Row],[1. Identifiant interne d’exploitation agricole*]],GroupMember[1. Identifiant interne d’exploitation agricole*],0)),FALSE,TRUE))</f>
        <v>1</v>
      </c>
      <c r="K341" s="170" t="b">
        <f t="array" ref="K341">IF(ISBLANK(CertifiedCrop[[#This Row],[2. Produit agricole certifié*]]),"",IF(ISERROR(MATCH(1,(#REF!=CertifiedCrop[[#This Row],[2. Produit agricole certifié*]])*(#REF!=CertifiedCrop[[#This Row],[3. Variété**]]),0)),FALSE,TRUE))</f>
        <v>0</v>
      </c>
      <c r="L341" s="23" t="str">
        <f t="shared" si="26"/>
        <v/>
      </c>
      <c r="M341" s="63" t="str">
        <f t="shared" si="27"/>
        <v/>
      </c>
      <c r="N341" s="176" t="str">
        <f t="shared" si="28"/>
        <v/>
      </c>
      <c r="O341" s="64">
        <f t="shared" si="29"/>
        <v>581</v>
      </c>
      <c r="P341" s="64">
        <f t="shared" si="30"/>
        <v>531</v>
      </c>
      <c r="Q341" s="11" t="str">
        <f>IFERROR((VLOOKUP(A341,GM_Table,8,FALSE)-SUMIFS(D:D,A:A,A341,B:B,B341,C:C,C341)),"")</f>
        <v/>
      </c>
      <c r="R341" s="11" t="str">
        <f>IFERROR(CONCATENATE(VLOOKUP(A341,GM_Table,12,FALSE)," ",(VLOOKUP(A341,GM_Table,13,FALSE))),"")</f>
        <v/>
      </c>
      <c r="S341" s="178">
        <f>(CertifiedCrop[[#This Row],[Rendement 
estimé/ha]]-CertifiedCrop[[#This Row],[Rendement/ha
de l’année précédente]])/CertifiedCrop[[#This Row],[Rendement/ha
de l’année précédente]]</f>
        <v>9.4161958568738227E-2</v>
      </c>
    </row>
    <row r="342" spans="1:19" x14ac:dyDescent="0.25">
      <c r="A342" s="172" t="s">
        <v>1774</v>
      </c>
      <c r="B342" s="172" t="s">
        <v>3341</v>
      </c>
      <c r="C342" s="172" t="s">
        <v>667</v>
      </c>
      <c r="D342" s="173">
        <v>3</v>
      </c>
      <c r="E342" s="174">
        <v>1756</v>
      </c>
      <c r="F342" s="174">
        <v>1706</v>
      </c>
      <c r="G342" s="174">
        <v>0</v>
      </c>
      <c r="H342" s="174">
        <v>0</v>
      </c>
      <c r="I342" s="174">
        <v>0</v>
      </c>
      <c r="J342" s="170" t="b">
        <f>IF(ISBLANK(CertifiedCrop[[#This Row],[1. Identifiant interne d’exploitation agricole*]]),"",IF(ISERROR(MATCH(CertifiedCrop[[#This Row],[1. Identifiant interne d’exploitation agricole*]],GroupMember[1. Identifiant interne d’exploitation agricole*],0)),FALSE,TRUE))</f>
        <v>1</v>
      </c>
      <c r="K342" s="170" t="b">
        <f t="array" ref="K342">IF(ISBLANK(CertifiedCrop[[#This Row],[2. Produit agricole certifié*]]),"",IF(ISERROR(MATCH(1,(#REF!=CertifiedCrop[[#This Row],[2. Produit agricole certifié*]])*(#REF!=CertifiedCrop[[#This Row],[3. Variété**]]),0)),FALSE,TRUE))</f>
        <v>0</v>
      </c>
      <c r="L342" s="23" t="str">
        <f t="shared" si="26"/>
        <v/>
      </c>
      <c r="M342" s="63" t="str">
        <f t="shared" si="27"/>
        <v/>
      </c>
      <c r="N342" s="176" t="str">
        <f t="shared" si="28"/>
        <v/>
      </c>
      <c r="O342" s="64">
        <f t="shared" si="29"/>
        <v>585.33333333333337</v>
      </c>
      <c r="P342" s="64">
        <f t="shared" si="30"/>
        <v>568.66666666666663</v>
      </c>
      <c r="Q342" s="11" t="str">
        <f>IFERROR((VLOOKUP(A342,GM_Table,8,FALSE)-SUMIFS(D:D,A:A,A342,B:B,B342,C:C,C342)),"")</f>
        <v/>
      </c>
      <c r="R342" s="11" t="str">
        <f>IFERROR(CONCATENATE(VLOOKUP(A342,GM_Table,12,FALSE)," ",(VLOOKUP(A342,GM_Table,13,FALSE))),"")</f>
        <v/>
      </c>
      <c r="S342" s="178">
        <f>(CertifiedCrop[[#This Row],[Rendement 
estimé/ha]]-CertifiedCrop[[#This Row],[Rendement/ha
de l’année précédente]])/CertifiedCrop[[#This Row],[Rendement/ha
de l’année précédente]]</f>
        <v>2.9308323563892281E-2</v>
      </c>
    </row>
    <row r="343" spans="1:19" x14ac:dyDescent="0.25">
      <c r="A343" s="172" t="s">
        <v>1777</v>
      </c>
      <c r="B343" s="172" t="s">
        <v>3341</v>
      </c>
      <c r="C343" s="172" t="s">
        <v>667</v>
      </c>
      <c r="D343" s="173">
        <v>3</v>
      </c>
      <c r="E343" s="174">
        <v>1782</v>
      </c>
      <c r="F343" s="174">
        <v>1732</v>
      </c>
      <c r="G343" s="174">
        <v>0</v>
      </c>
      <c r="H343" s="174">
        <v>0</v>
      </c>
      <c r="I343" s="174">
        <v>0</v>
      </c>
      <c r="J343" s="170" t="b">
        <f>IF(ISBLANK(CertifiedCrop[[#This Row],[1. Identifiant interne d’exploitation agricole*]]),"",IF(ISERROR(MATCH(CertifiedCrop[[#This Row],[1. Identifiant interne d’exploitation agricole*]],GroupMember[1. Identifiant interne d’exploitation agricole*],0)),FALSE,TRUE))</f>
        <v>1</v>
      </c>
      <c r="K343" s="170" t="b">
        <f t="array" ref="K343">IF(ISBLANK(CertifiedCrop[[#This Row],[2. Produit agricole certifié*]]),"",IF(ISERROR(MATCH(1,(#REF!=CertifiedCrop[[#This Row],[2. Produit agricole certifié*]])*(#REF!=CertifiedCrop[[#This Row],[3. Variété**]]),0)),FALSE,TRUE))</f>
        <v>0</v>
      </c>
      <c r="L343" s="23" t="str">
        <f t="shared" si="26"/>
        <v/>
      </c>
      <c r="M343" s="63" t="str">
        <f t="shared" si="27"/>
        <v/>
      </c>
      <c r="N343" s="176" t="str">
        <f t="shared" si="28"/>
        <v/>
      </c>
      <c r="O343" s="64">
        <f t="shared" si="29"/>
        <v>594</v>
      </c>
      <c r="P343" s="64">
        <f t="shared" si="30"/>
        <v>577.33333333333337</v>
      </c>
      <c r="Q343" s="11" t="str">
        <f>IFERROR((VLOOKUP(A343,GM_Table,8,FALSE)-SUMIFS(D:D,A:A,A343,B:B,B343,C:C,C343)),"")</f>
        <v/>
      </c>
      <c r="R343" s="11" t="str">
        <f>IFERROR(CONCATENATE(VLOOKUP(A343,GM_Table,12,FALSE)," ",(VLOOKUP(A343,GM_Table,13,FALSE))),"")</f>
        <v/>
      </c>
      <c r="S343" s="178">
        <f>(CertifiedCrop[[#This Row],[Rendement 
estimé/ha]]-CertifiedCrop[[#This Row],[Rendement/ha
de l’année précédente]])/CertifiedCrop[[#This Row],[Rendement/ha
de l’année précédente]]</f>
        <v>2.8868360277136192E-2</v>
      </c>
    </row>
    <row r="344" spans="1:19" x14ac:dyDescent="0.25">
      <c r="A344" s="172" t="s">
        <v>1780</v>
      </c>
      <c r="B344" s="172" t="s">
        <v>3341</v>
      </c>
      <c r="C344" s="172" t="s">
        <v>667</v>
      </c>
      <c r="D344" s="173">
        <v>2</v>
      </c>
      <c r="E344" s="174">
        <v>1197</v>
      </c>
      <c r="F344" s="174">
        <v>1147</v>
      </c>
      <c r="G344" s="174">
        <v>0</v>
      </c>
      <c r="H344" s="174">
        <v>0</v>
      </c>
      <c r="I344" s="174">
        <v>0</v>
      </c>
      <c r="J344" s="170" t="b">
        <f>IF(ISBLANK(CertifiedCrop[[#This Row],[1. Identifiant interne d’exploitation agricole*]]),"",IF(ISERROR(MATCH(CertifiedCrop[[#This Row],[1. Identifiant interne d’exploitation agricole*]],GroupMember[1. Identifiant interne d’exploitation agricole*],0)),FALSE,TRUE))</f>
        <v>1</v>
      </c>
      <c r="K344" s="170" t="b">
        <f t="array" ref="K344">IF(ISBLANK(CertifiedCrop[[#This Row],[2. Produit agricole certifié*]]),"",IF(ISERROR(MATCH(1,(#REF!=CertifiedCrop[[#This Row],[2. Produit agricole certifié*]])*(#REF!=CertifiedCrop[[#This Row],[3. Variété**]]),0)),FALSE,TRUE))</f>
        <v>0</v>
      </c>
      <c r="L344" s="23" t="str">
        <f t="shared" si="26"/>
        <v/>
      </c>
      <c r="M344" s="63" t="str">
        <f t="shared" si="27"/>
        <v/>
      </c>
      <c r="N344" s="176" t="str">
        <f t="shared" si="28"/>
        <v/>
      </c>
      <c r="O344" s="64">
        <f t="shared" si="29"/>
        <v>598.5</v>
      </c>
      <c r="P344" s="64">
        <f t="shared" si="30"/>
        <v>573.5</v>
      </c>
      <c r="Q344" s="11" t="str">
        <f>IFERROR((VLOOKUP(A344,GM_Table,8,FALSE)-SUMIFS(D:D,A:A,A344,B:B,B344,C:C,C344)),"")</f>
        <v/>
      </c>
      <c r="R344" s="11" t="str">
        <f>IFERROR(CONCATENATE(VLOOKUP(A344,GM_Table,12,FALSE)," ",(VLOOKUP(A344,GM_Table,13,FALSE))),"")</f>
        <v/>
      </c>
      <c r="S344" s="178">
        <f>(CertifiedCrop[[#This Row],[Rendement 
estimé/ha]]-CertifiedCrop[[#This Row],[Rendement/ha
de l’année précédente]])/CertifiedCrop[[#This Row],[Rendement/ha
de l’année précédente]]</f>
        <v>4.3591979075850044E-2</v>
      </c>
    </row>
    <row r="345" spans="1:19" x14ac:dyDescent="0.25">
      <c r="A345" s="172" t="s">
        <v>1784</v>
      </c>
      <c r="B345" s="172" t="s">
        <v>3341</v>
      </c>
      <c r="C345" s="172" t="s">
        <v>667</v>
      </c>
      <c r="D345" s="173">
        <v>3</v>
      </c>
      <c r="E345" s="174">
        <v>1782</v>
      </c>
      <c r="F345" s="174">
        <v>1732</v>
      </c>
      <c r="G345" s="174">
        <v>0</v>
      </c>
      <c r="H345" s="174">
        <v>0</v>
      </c>
      <c r="I345" s="174">
        <v>0</v>
      </c>
      <c r="J345" s="170" t="b">
        <f>IF(ISBLANK(CertifiedCrop[[#This Row],[1. Identifiant interne d’exploitation agricole*]]),"",IF(ISERROR(MATCH(CertifiedCrop[[#This Row],[1. Identifiant interne d’exploitation agricole*]],GroupMember[1. Identifiant interne d’exploitation agricole*],0)),FALSE,TRUE))</f>
        <v>1</v>
      </c>
      <c r="K345" s="170" t="b">
        <f t="array" ref="K345">IF(ISBLANK(CertifiedCrop[[#This Row],[2. Produit agricole certifié*]]),"",IF(ISERROR(MATCH(1,(#REF!=CertifiedCrop[[#This Row],[2. Produit agricole certifié*]])*(#REF!=CertifiedCrop[[#This Row],[3. Variété**]]),0)),FALSE,TRUE))</f>
        <v>0</v>
      </c>
      <c r="L345" s="23" t="str">
        <f t="shared" si="26"/>
        <v/>
      </c>
      <c r="M345" s="63" t="str">
        <f t="shared" si="27"/>
        <v/>
      </c>
      <c r="N345" s="176" t="str">
        <f t="shared" si="28"/>
        <v/>
      </c>
      <c r="O345" s="64">
        <f t="shared" si="29"/>
        <v>594</v>
      </c>
      <c r="P345" s="64">
        <f t="shared" si="30"/>
        <v>577.33333333333337</v>
      </c>
      <c r="Q345" s="11" t="str">
        <f>IFERROR((VLOOKUP(A345,GM_Table,8,FALSE)-SUMIFS(D:D,A:A,A345,B:B,B345,C:C,C345)),"")</f>
        <v/>
      </c>
      <c r="R345" s="11" t="str">
        <f>IFERROR(CONCATENATE(VLOOKUP(A345,GM_Table,12,FALSE)," ",(VLOOKUP(A345,GM_Table,13,FALSE))),"")</f>
        <v/>
      </c>
      <c r="S345" s="178">
        <f>(CertifiedCrop[[#This Row],[Rendement 
estimé/ha]]-CertifiedCrop[[#This Row],[Rendement/ha
de l’année précédente]])/CertifiedCrop[[#This Row],[Rendement/ha
de l’année précédente]]</f>
        <v>2.8868360277136192E-2</v>
      </c>
    </row>
    <row r="346" spans="1:19" x14ac:dyDescent="0.25">
      <c r="A346" s="172" t="s">
        <v>1787</v>
      </c>
      <c r="B346" s="172" t="s">
        <v>3341</v>
      </c>
      <c r="C346" s="172" t="s">
        <v>667</v>
      </c>
      <c r="D346" s="173">
        <v>1</v>
      </c>
      <c r="E346" s="174">
        <v>594</v>
      </c>
      <c r="F346" s="174">
        <v>544</v>
      </c>
      <c r="G346" s="174">
        <v>0</v>
      </c>
      <c r="H346" s="174">
        <v>0</v>
      </c>
      <c r="I346" s="174">
        <v>0</v>
      </c>
      <c r="J346" s="170" t="b">
        <f>IF(ISBLANK(CertifiedCrop[[#This Row],[1. Identifiant interne d’exploitation agricole*]]),"",IF(ISERROR(MATCH(CertifiedCrop[[#This Row],[1. Identifiant interne d’exploitation agricole*]],GroupMember[1. Identifiant interne d’exploitation agricole*],0)),FALSE,TRUE))</f>
        <v>1</v>
      </c>
      <c r="K346" s="170" t="b">
        <f t="array" ref="K346">IF(ISBLANK(CertifiedCrop[[#This Row],[2. Produit agricole certifié*]]),"",IF(ISERROR(MATCH(1,(#REF!=CertifiedCrop[[#This Row],[2. Produit agricole certifié*]])*(#REF!=CertifiedCrop[[#This Row],[3. Variété**]]),0)),FALSE,TRUE))</f>
        <v>0</v>
      </c>
      <c r="L346" s="23" t="str">
        <f t="shared" si="26"/>
        <v/>
      </c>
      <c r="M346" s="63" t="str">
        <f t="shared" si="27"/>
        <v/>
      </c>
      <c r="N346" s="176" t="str">
        <f t="shared" si="28"/>
        <v/>
      </c>
      <c r="O346" s="64">
        <f t="shared" si="29"/>
        <v>594</v>
      </c>
      <c r="P346" s="64">
        <f t="shared" si="30"/>
        <v>544</v>
      </c>
      <c r="Q346" s="11" t="str">
        <f>IFERROR((VLOOKUP(A346,GM_Table,8,FALSE)-SUMIFS(D:D,A:A,A346,B:B,B346,C:C,C346)),"")</f>
        <v/>
      </c>
      <c r="R346" s="11" t="str">
        <f>IFERROR(CONCATENATE(VLOOKUP(A346,GM_Table,12,FALSE)," ",(VLOOKUP(A346,GM_Table,13,FALSE))),"")</f>
        <v/>
      </c>
      <c r="S346" s="178">
        <f>(CertifiedCrop[[#This Row],[Rendement 
estimé/ha]]-CertifiedCrop[[#This Row],[Rendement/ha
de l’année précédente]])/CertifiedCrop[[#This Row],[Rendement/ha
de l’année précédente]]</f>
        <v>9.1911764705882359E-2</v>
      </c>
    </row>
    <row r="347" spans="1:19" x14ac:dyDescent="0.25">
      <c r="A347" s="172" t="s">
        <v>1791</v>
      </c>
      <c r="B347" s="172" t="s">
        <v>3341</v>
      </c>
      <c r="C347" s="172" t="s">
        <v>667</v>
      </c>
      <c r="D347" s="173">
        <v>1.5</v>
      </c>
      <c r="E347" s="174">
        <v>830</v>
      </c>
      <c r="F347" s="174">
        <v>780</v>
      </c>
      <c r="G347" s="174">
        <v>0</v>
      </c>
      <c r="H347" s="174">
        <v>0</v>
      </c>
      <c r="I347" s="174">
        <v>0</v>
      </c>
      <c r="J347" s="170" t="b">
        <f>IF(ISBLANK(CertifiedCrop[[#This Row],[1. Identifiant interne d’exploitation agricole*]]),"",IF(ISERROR(MATCH(CertifiedCrop[[#This Row],[1. Identifiant interne d’exploitation agricole*]],GroupMember[1. Identifiant interne d’exploitation agricole*],0)),FALSE,TRUE))</f>
        <v>1</v>
      </c>
      <c r="K347" s="170" t="b">
        <f t="array" ref="K347">IF(ISBLANK(CertifiedCrop[[#This Row],[2. Produit agricole certifié*]]),"",IF(ISERROR(MATCH(1,(#REF!=CertifiedCrop[[#This Row],[2. Produit agricole certifié*]])*(#REF!=CertifiedCrop[[#This Row],[3. Variété**]]),0)),FALSE,TRUE))</f>
        <v>0</v>
      </c>
      <c r="L347" s="23" t="str">
        <f t="shared" si="26"/>
        <v/>
      </c>
      <c r="M347" s="63" t="str">
        <f t="shared" si="27"/>
        <v/>
      </c>
      <c r="N347" s="176" t="str">
        <f t="shared" si="28"/>
        <v/>
      </c>
      <c r="O347" s="64">
        <f t="shared" si="29"/>
        <v>553.33333333333337</v>
      </c>
      <c r="P347" s="64">
        <f t="shared" si="30"/>
        <v>520</v>
      </c>
      <c r="Q347" s="11" t="str">
        <f>IFERROR((VLOOKUP(A347,GM_Table,8,FALSE)-SUMIFS(D:D,A:A,A347,B:B,B347,C:C,C347)),"")</f>
        <v/>
      </c>
      <c r="R347" s="11" t="str">
        <f>IFERROR(CONCATENATE(VLOOKUP(A347,GM_Table,12,FALSE)," ",(VLOOKUP(A347,GM_Table,13,FALSE))),"")</f>
        <v/>
      </c>
      <c r="S347" s="178">
        <f>(CertifiedCrop[[#This Row],[Rendement 
estimé/ha]]-CertifiedCrop[[#This Row],[Rendement/ha
de l’année précédente]])/CertifiedCrop[[#This Row],[Rendement/ha
de l’année précédente]]</f>
        <v>6.410256410256418E-2</v>
      </c>
    </row>
    <row r="348" spans="1:19" x14ac:dyDescent="0.25">
      <c r="A348" s="172" t="s">
        <v>1795</v>
      </c>
      <c r="B348" s="172" t="s">
        <v>3341</v>
      </c>
      <c r="C348" s="172" t="s">
        <v>667</v>
      </c>
      <c r="D348" s="173">
        <v>2.5</v>
      </c>
      <c r="E348" s="174">
        <v>1485</v>
      </c>
      <c r="F348" s="174">
        <v>1435</v>
      </c>
      <c r="G348" s="174">
        <v>0</v>
      </c>
      <c r="H348" s="174">
        <v>0</v>
      </c>
      <c r="I348" s="174">
        <v>0</v>
      </c>
      <c r="J348" s="170" t="b">
        <f>IF(ISBLANK(CertifiedCrop[[#This Row],[1. Identifiant interne d’exploitation agricole*]]),"",IF(ISERROR(MATCH(CertifiedCrop[[#This Row],[1. Identifiant interne d’exploitation agricole*]],GroupMember[1. Identifiant interne d’exploitation agricole*],0)),FALSE,TRUE))</f>
        <v>1</v>
      </c>
      <c r="K348" s="170" t="b">
        <f t="array" ref="K348">IF(ISBLANK(CertifiedCrop[[#This Row],[2. Produit agricole certifié*]]),"",IF(ISERROR(MATCH(1,(#REF!=CertifiedCrop[[#This Row],[2. Produit agricole certifié*]])*(#REF!=CertifiedCrop[[#This Row],[3. Variété**]]),0)),FALSE,TRUE))</f>
        <v>0</v>
      </c>
      <c r="L348" s="23" t="str">
        <f t="shared" si="26"/>
        <v/>
      </c>
      <c r="M348" s="63" t="str">
        <f t="shared" si="27"/>
        <v/>
      </c>
      <c r="N348" s="176" t="str">
        <f t="shared" si="28"/>
        <v/>
      </c>
      <c r="O348" s="64">
        <f t="shared" si="29"/>
        <v>594</v>
      </c>
      <c r="P348" s="64">
        <f t="shared" si="30"/>
        <v>574</v>
      </c>
      <c r="Q348" s="11" t="str">
        <f>IFERROR((VLOOKUP(A348,GM_Table,8,FALSE)-SUMIFS(D:D,A:A,A348,B:B,B348,C:C,C348)),"")</f>
        <v/>
      </c>
      <c r="R348" s="11" t="str">
        <f>IFERROR(CONCATENATE(VLOOKUP(A348,GM_Table,12,FALSE)," ",(VLOOKUP(A348,GM_Table,13,FALSE))),"")</f>
        <v/>
      </c>
      <c r="S348" s="178">
        <f>(CertifiedCrop[[#This Row],[Rendement 
estimé/ha]]-CertifiedCrop[[#This Row],[Rendement/ha
de l’année précédente]])/CertifiedCrop[[#This Row],[Rendement/ha
de l’année précédente]]</f>
        <v>3.484320557491289E-2</v>
      </c>
    </row>
    <row r="349" spans="1:19" x14ac:dyDescent="0.25">
      <c r="A349" s="172" t="s">
        <v>1800</v>
      </c>
      <c r="B349" s="172" t="s">
        <v>3341</v>
      </c>
      <c r="C349" s="172" t="s">
        <v>667</v>
      </c>
      <c r="D349" s="173">
        <v>2</v>
      </c>
      <c r="E349" s="174">
        <v>1110</v>
      </c>
      <c r="F349" s="174">
        <v>1060</v>
      </c>
      <c r="G349" s="174">
        <v>0</v>
      </c>
      <c r="H349" s="174">
        <v>0</v>
      </c>
      <c r="I349" s="174">
        <v>0</v>
      </c>
      <c r="J349" s="170" t="b">
        <f>IF(ISBLANK(CertifiedCrop[[#This Row],[1. Identifiant interne d’exploitation agricole*]]),"",IF(ISERROR(MATCH(CertifiedCrop[[#This Row],[1. Identifiant interne d’exploitation agricole*]],GroupMember[1. Identifiant interne d’exploitation agricole*],0)),FALSE,TRUE))</f>
        <v>1</v>
      </c>
      <c r="K349" s="170" t="b">
        <f t="array" ref="K349">IF(ISBLANK(CertifiedCrop[[#This Row],[2. Produit agricole certifié*]]),"",IF(ISERROR(MATCH(1,(#REF!=CertifiedCrop[[#This Row],[2. Produit agricole certifié*]])*(#REF!=CertifiedCrop[[#This Row],[3. Variété**]]),0)),FALSE,TRUE))</f>
        <v>0</v>
      </c>
      <c r="L349" s="23" t="str">
        <f t="shared" si="26"/>
        <v/>
      </c>
      <c r="M349" s="63" t="str">
        <f t="shared" si="27"/>
        <v/>
      </c>
      <c r="N349" s="176" t="str">
        <f t="shared" si="28"/>
        <v/>
      </c>
      <c r="O349" s="64">
        <f t="shared" si="29"/>
        <v>555</v>
      </c>
      <c r="P349" s="64">
        <f t="shared" si="30"/>
        <v>530</v>
      </c>
      <c r="Q349" s="11" t="str">
        <f>IFERROR((VLOOKUP(A349,GM_Table,8,FALSE)-SUMIFS(D:D,A:A,A349,B:B,B349,C:C,C349)),"")</f>
        <v/>
      </c>
      <c r="R349" s="11" t="str">
        <f>IFERROR(CONCATENATE(VLOOKUP(A349,GM_Table,12,FALSE)," ",(VLOOKUP(A349,GM_Table,13,FALSE))),"")</f>
        <v/>
      </c>
      <c r="S349" s="178">
        <f>(CertifiedCrop[[#This Row],[Rendement 
estimé/ha]]-CertifiedCrop[[#This Row],[Rendement/ha
de l’année précédente]])/CertifiedCrop[[#This Row],[Rendement/ha
de l’année précédente]]</f>
        <v>4.716981132075472E-2</v>
      </c>
    </row>
    <row r="350" spans="1:19" x14ac:dyDescent="0.25">
      <c r="A350" s="172" t="s">
        <v>1804</v>
      </c>
      <c r="B350" s="172" t="s">
        <v>3341</v>
      </c>
      <c r="C350" s="172" t="s">
        <v>667</v>
      </c>
      <c r="D350" s="173">
        <v>2</v>
      </c>
      <c r="E350" s="174">
        <v>1188</v>
      </c>
      <c r="F350" s="174">
        <v>1138</v>
      </c>
      <c r="G350" s="174">
        <v>0</v>
      </c>
      <c r="H350" s="174">
        <v>0</v>
      </c>
      <c r="I350" s="174">
        <v>0</v>
      </c>
      <c r="J350" s="170" t="b">
        <f>IF(ISBLANK(CertifiedCrop[[#This Row],[1. Identifiant interne d’exploitation agricole*]]),"",IF(ISERROR(MATCH(CertifiedCrop[[#This Row],[1. Identifiant interne d’exploitation agricole*]],GroupMember[1. Identifiant interne d’exploitation agricole*],0)),FALSE,TRUE))</f>
        <v>1</v>
      </c>
      <c r="K350" s="170" t="b">
        <f t="array" ref="K350">IF(ISBLANK(CertifiedCrop[[#This Row],[2. Produit agricole certifié*]]),"",IF(ISERROR(MATCH(1,(#REF!=CertifiedCrop[[#This Row],[2. Produit agricole certifié*]])*(#REF!=CertifiedCrop[[#This Row],[3. Variété**]]),0)),FALSE,TRUE))</f>
        <v>0</v>
      </c>
      <c r="L350" s="23" t="str">
        <f t="shared" si="26"/>
        <v/>
      </c>
      <c r="M350" s="63" t="str">
        <f t="shared" si="27"/>
        <v/>
      </c>
      <c r="N350" s="176" t="str">
        <f t="shared" si="28"/>
        <v/>
      </c>
      <c r="O350" s="64">
        <f t="shared" si="29"/>
        <v>594</v>
      </c>
      <c r="P350" s="64">
        <f t="shared" si="30"/>
        <v>569</v>
      </c>
      <c r="Q350" s="11" t="str">
        <f>IFERROR((VLOOKUP(A350,GM_Table,8,FALSE)-SUMIFS(D:D,A:A,A350,B:B,B350,C:C,C350)),"")</f>
        <v/>
      </c>
      <c r="R350" s="11" t="str">
        <f>IFERROR(CONCATENATE(VLOOKUP(A350,GM_Table,12,FALSE)," ",(VLOOKUP(A350,GM_Table,13,FALSE))),"")</f>
        <v/>
      </c>
      <c r="S350" s="178">
        <f>(CertifiedCrop[[#This Row],[Rendement 
estimé/ha]]-CertifiedCrop[[#This Row],[Rendement/ha
de l’année précédente]])/CertifiedCrop[[#This Row],[Rendement/ha
de l’année précédente]]</f>
        <v>4.3936731107205626E-2</v>
      </c>
    </row>
    <row r="351" spans="1:19" x14ac:dyDescent="0.25">
      <c r="A351" s="172" t="s">
        <v>1808</v>
      </c>
      <c r="B351" s="172" t="s">
        <v>3341</v>
      </c>
      <c r="C351" s="172" t="s">
        <v>667</v>
      </c>
      <c r="D351" s="173">
        <v>3</v>
      </c>
      <c r="E351" s="174">
        <v>1795</v>
      </c>
      <c r="F351" s="174">
        <v>1745</v>
      </c>
      <c r="G351" s="174">
        <v>0</v>
      </c>
      <c r="H351" s="174">
        <v>0</v>
      </c>
      <c r="I351" s="174">
        <v>0</v>
      </c>
      <c r="J351" s="170" t="b">
        <f>IF(ISBLANK(CertifiedCrop[[#This Row],[1. Identifiant interne d’exploitation agricole*]]),"",IF(ISERROR(MATCH(CertifiedCrop[[#This Row],[1. Identifiant interne d’exploitation agricole*]],GroupMember[1. Identifiant interne d’exploitation agricole*],0)),FALSE,TRUE))</f>
        <v>1</v>
      </c>
      <c r="K351" s="170" t="b">
        <f t="array" ref="K351">IF(ISBLANK(CertifiedCrop[[#This Row],[2. Produit agricole certifié*]]),"",IF(ISERROR(MATCH(1,(#REF!=CertifiedCrop[[#This Row],[2. Produit agricole certifié*]])*(#REF!=CertifiedCrop[[#This Row],[3. Variété**]]),0)),FALSE,TRUE))</f>
        <v>0</v>
      </c>
      <c r="L351" s="23" t="str">
        <f t="shared" si="26"/>
        <v/>
      </c>
      <c r="M351" s="63" t="str">
        <f t="shared" si="27"/>
        <v/>
      </c>
      <c r="N351" s="176" t="str">
        <f t="shared" si="28"/>
        <v/>
      </c>
      <c r="O351" s="64">
        <f t="shared" si="29"/>
        <v>598.33333333333337</v>
      </c>
      <c r="P351" s="64">
        <f t="shared" si="30"/>
        <v>581.66666666666663</v>
      </c>
      <c r="Q351" s="11" t="str">
        <f>IFERROR((VLOOKUP(A351,GM_Table,8,FALSE)-SUMIFS(D:D,A:A,A351,B:B,B351,C:C,C351)),"")</f>
        <v/>
      </c>
      <c r="R351" s="11" t="str">
        <f>IFERROR(CONCATENATE(VLOOKUP(A351,GM_Table,12,FALSE)," ",(VLOOKUP(A351,GM_Table,13,FALSE))),"")</f>
        <v/>
      </c>
      <c r="S351" s="178">
        <f>(CertifiedCrop[[#This Row],[Rendement 
estimé/ha]]-CertifiedCrop[[#This Row],[Rendement/ha
de l’année précédente]])/CertifiedCrop[[#This Row],[Rendement/ha
de l’année précédente]]</f>
        <v>2.8653295128939962E-2</v>
      </c>
    </row>
    <row r="352" spans="1:19" x14ac:dyDescent="0.25">
      <c r="A352" s="172" t="s">
        <v>1811</v>
      </c>
      <c r="B352" s="172" t="s">
        <v>3341</v>
      </c>
      <c r="C352" s="172" t="s">
        <v>667</v>
      </c>
      <c r="D352" s="173">
        <v>2</v>
      </c>
      <c r="E352" s="174">
        <v>1179</v>
      </c>
      <c r="F352" s="174">
        <v>1129</v>
      </c>
      <c r="G352" s="174">
        <v>0</v>
      </c>
      <c r="H352" s="174">
        <v>0</v>
      </c>
      <c r="I352" s="174">
        <v>0</v>
      </c>
      <c r="J352" s="170" t="b">
        <f>IF(ISBLANK(CertifiedCrop[[#This Row],[1. Identifiant interne d’exploitation agricole*]]),"",IF(ISERROR(MATCH(CertifiedCrop[[#This Row],[1. Identifiant interne d’exploitation agricole*]],GroupMember[1. Identifiant interne d’exploitation agricole*],0)),FALSE,TRUE))</f>
        <v>1</v>
      </c>
      <c r="K352" s="170" t="b">
        <f t="array" ref="K352">IF(ISBLANK(CertifiedCrop[[#This Row],[2. Produit agricole certifié*]]),"",IF(ISERROR(MATCH(1,(#REF!=CertifiedCrop[[#This Row],[2. Produit agricole certifié*]])*(#REF!=CertifiedCrop[[#This Row],[3. Variété**]]),0)),FALSE,TRUE))</f>
        <v>0</v>
      </c>
      <c r="L352" s="23" t="str">
        <f t="shared" si="26"/>
        <v/>
      </c>
      <c r="M352" s="63" t="str">
        <f t="shared" si="27"/>
        <v/>
      </c>
      <c r="N352" s="176" t="str">
        <f t="shared" si="28"/>
        <v/>
      </c>
      <c r="O352" s="64">
        <f t="shared" si="29"/>
        <v>589.5</v>
      </c>
      <c r="P352" s="64">
        <f t="shared" si="30"/>
        <v>564.5</v>
      </c>
      <c r="Q352" s="11" t="str">
        <f>IFERROR((VLOOKUP(A352,GM_Table,8,FALSE)-SUMIFS(D:D,A:A,A352,B:B,B352,C:C,C352)),"")</f>
        <v/>
      </c>
      <c r="R352" s="11" t="str">
        <f>IFERROR(CONCATENATE(VLOOKUP(A352,GM_Table,12,FALSE)," ",(VLOOKUP(A352,GM_Table,13,FALSE))),"")</f>
        <v/>
      </c>
      <c r="S352" s="178">
        <f>(CertifiedCrop[[#This Row],[Rendement 
estimé/ha]]-CertifiedCrop[[#This Row],[Rendement/ha
de l’année précédente]])/CertifiedCrop[[#This Row],[Rendement/ha
de l’année précédente]]</f>
        <v>4.4286979627989373E-2</v>
      </c>
    </row>
    <row r="353" spans="1:19" x14ac:dyDescent="0.25">
      <c r="A353" s="172" t="s">
        <v>1815</v>
      </c>
      <c r="B353" s="172" t="s">
        <v>3341</v>
      </c>
      <c r="C353" s="172" t="s">
        <v>667</v>
      </c>
      <c r="D353" s="173">
        <v>3</v>
      </c>
      <c r="E353" s="174">
        <v>1795</v>
      </c>
      <c r="F353" s="174">
        <v>1745</v>
      </c>
      <c r="G353" s="174">
        <v>0</v>
      </c>
      <c r="H353" s="174">
        <v>0</v>
      </c>
      <c r="I353" s="174">
        <v>0</v>
      </c>
      <c r="J353" s="170" t="b">
        <f>IF(ISBLANK(CertifiedCrop[[#This Row],[1. Identifiant interne d’exploitation agricole*]]),"",IF(ISERROR(MATCH(CertifiedCrop[[#This Row],[1. Identifiant interne d’exploitation agricole*]],GroupMember[1. Identifiant interne d’exploitation agricole*],0)),FALSE,TRUE))</f>
        <v>1</v>
      </c>
      <c r="K353" s="170" t="b">
        <f t="array" ref="K353">IF(ISBLANK(CertifiedCrop[[#This Row],[2. Produit agricole certifié*]]),"",IF(ISERROR(MATCH(1,(#REF!=CertifiedCrop[[#This Row],[2. Produit agricole certifié*]])*(#REF!=CertifiedCrop[[#This Row],[3. Variété**]]),0)),FALSE,TRUE))</f>
        <v>0</v>
      </c>
      <c r="L353" s="23" t="str">
        <f t="shared" si="26"/>
        <v/>
      </c>
      <c r="M353" s="63" t="str">
        <f t="shared" si="27"/>
        <v/>
      </c>
      <c r="N353" s="176" t="str">
        <f t="shared" si="28"/>
        <v/>
      </c>
      <c r="O353" s="64">
        <f t="shared" si="29"/>
        <v>598.33333333333337</v>
      </c>
      <c r="P353" s="64">
        <f t="shared" si="30"/>
        <v>581.66666666666663</v>
      </c>
      <c r="Q353" s="11" t="str">
        <f>IFERROR((VLOOKUP(A353,GM_Table,8,FALSE)-SUMIFS(D:D,A:A,A353,B:B,B353,C:C,C353)),"")</f>
        <v/>
      </c>
      <c r="R353" s="11" t="str">
        <f>IFERROR(CONCATENATE(VLOOKUP(A353,GM_Table,12,FALSE)," ",(VLOOKUP(A353,GM_Table,13,FALSE))),"")</f>
        <v/>
      </c>
      <c r="S353" s="178">
        <f>(CertifiedCrop[[#This Row],[Rendement 
estimé/ha]]-CertifiedCrop[[#This Row],[Rendement/ha
de l’année précédente]])/CertifiedCrop[[#This Row],[Rendement/ha
de l’année précédente]]</f>
        <v>2.8653295128939962E-2</v>
      </c>
    </row>
    <row r="354" spans="1:19" x14ac:dyDescent="0.25">
      <c r="A354" s="172" t="s">
        <v>1819</v>
      </c>
      <c r="B354" s="172" t="s">
        <v>3341</v>
      </c>
      <c r="C354" s="172" t="s">
        <v>667</v>
      </c>
      <c r="D354" s="173">
        <v>1.5</v>
      </c>
      <c r="E354" s="174">
        <v>805</v>
      </c>
      <c r="F354" s="174">
        <v>755</v>
      </c>
      <c r="G354" s="174">
        <v>0</v>
      </c>
      <c r="H354" s="174">
        <v>0</v>
      </c>
      <c r="I354" s="174">
        <v>0</v>
      </c>
      <c r="J354" s="170" t="b">
        <f>IF(ISBLANK(CertifiedCrop[[#This Row],[1. Identifiant interne d’exploitation agricole*]]),"",IF(ISERROR(MATCH(CertifiedCrop[[#This Row],[1. Identifiant interne d’exploitation agricole*]],GroupMember[1. Identifiant interne d’exploitation agricole*],0)),FALSE,TRUE))</f>
        <v>1</v>
      </c>
      <c r="K354" s="170" t="b">
        <f t="array" ref="K354">IF(ISBLANK(CertifiedCrop[[#This Row],[2. Produit agricole certifié*]]),"",IF(ISERROR(MATCH(1,(#REF!=CertifiedCrop[[#This Row],[2. Produit agricole certifié*]])*(#REF!=CertifiedCrop[[#This Row],[3. Variété**]]),0)),FALSE,TRUE))</f>
        <v>0</v>
      </c>
      <c r="L354" s="23" t="str">
        <f t="shared" si="26"/>
        <v/>
      </c>
      <c r="M354" s="63" t="str">
        <f t="shared" si="27"/>
        <v/>
      </c>
      <c r="N354" s="176" t="str">
        <f t="shared" si="28"/>
        <v/>
      </c>
      <c r="O354" s="64">
        <f t="shared" si="29"/>
        <v>536.66666666666663</v>
      </c>
      <c r="P354" s="64">
        <f t="shared" si="30"/>
        <v>503.33333333333331</v>
      </c>
      <c r="Q354" s="11" t="str">
        <f>IFERROR((VLOOKUP(A354,GM_Table,8,FALSE)-SUMIFS(D:D,A:A,A354,B:B,B354,C:C,C354)),"")</f>
        <v/>
      </c>
      <c r="R354" s="11" t="str">
        <f>IFERROR(CONCATENATE(VLOOKUP(A354,GM_Table,12,FALSE)," ",(VLOOKUP(A354,GM_Table,13,FALSE))),"")</f>
        <v/>
      </c>
      <c r="S354" s="178">
        <f>(CertifiedCrop[[#This Row],[Rendement 
estimé/ha]]-CertifiedCrop[[#This Row],[Rendement/ha
de l’année précédente]])/CertifiedCrop[[#This Row],[Rendement/ha
de l’année précédente]]</f>
        <v>6.6225165562913871E-2</v>
      </c>
    </row>
    <row r="355" spans="1:19" x14ac:dyDescent="0.25">
      <c r="A355" s="172" t="s">
        <v>1821</v>
      </c>
      <c r="B355" s="172" t="s">
        <v>3341</v>
      </c>
      <c r="C355" s="172" t="s">
        <v>667</v>
      </c>
      <c r="D355" s="173">
        <v>3.5</v>
      </c>
      <c r="E355" s="174">
        <v>2048</v>
      </c>
      <c r="F355" s="174">
        <v>1998</v>
      </c>
      <c r="G355" s="174">
        <v>0</v>
      </c>
      <c r="H355" s="174">
        <v>0</v>
      </c>
      <c r="I355" s="174">
        <v>0</v>
      </c>
      <c r="J355" s="170" t="b">
        <f>IF(ISBLANK(CertifiedCrop[[#This Row],[1. Identifiant interne d’exploitation agricole*]]),"",IF(ISERROR(MATCH(CertifiedCrop[[#This Row],[1. Identifiant interne d’exploitation agricole*]],GroupMember[1. Identifiant interne d’exploitation agricole*],0)),FALSE,TRUE))</f>
        <v>1</v>
      </c>
      <c r="K355" s="170" t="b">
        <f t="array" ref="K355">IF(ISBLANK(CertifiedCrop[[#This Row],[2. Produit agricole certifié*]]),"",IF(ISERROR(MATCH(1,(#REF!=CertifiedCrop[[#This Row],[2. Produit agricole certifié*]])*(#REF!=CertifiedCrop[[#This Row],[3. Variété**]]),0)),FALSE,TRUE))</f>
        <v>0</v>
      </c>
      <c r="L355" s="23" t="str">
        <f t="shared" si="26"/>
        <v/>
      </c>
      <c r="M355" s="63" t="str">
        <f t="shared" si="27"/>
        <v/>
      </c>
      <c r="N355" s="176" t="str">
        <f t="shared" si="28"/>
        <v/>
      </c>
      <c r="O355" s="64">
        <f t="shared" si="29"/>
        <v>585.14285714285711</v>
      </c>
      <c r="P355" s="64">
        <f t="shared" si="30"/>
        <v>570.85714285714289</v>
      </c>
      <c r="Q355" s="11" t="str">
        <f>IFERROR((VLOOKUP(A355,GM_Table,8,FALSE)-SUMIFS(D:D,A:A,A355,B:B,B355,C:C,C355)),"")</f>
        <v/>
      </c>
      <c r="R355" s="11" t="str">
        <f>IFERROR(CONCATENATE(VLOOKUP(A355,GM_Table,12,FALSE)," ",(VLOOKUP(A355,GM_Table,13,FALSE))),"")</f>
        <v/>
      </c>
      <c r="S355" s="178">
        <f>(CertifiedCrop[[#This Row],[Rendement 
estimé/ha]]-CertifiedCrop[[#This Row],[Rendement/ha
de l’année précédente]])/CertifiedCrop[[#This Row],[Rendement/ha
de l’année précédente]]</f>
        <v>2.5025025025024909E-2</v>
      </c>
    </row>
    <row r="356" spans="1:19" x14ac:dyDescent="0.25">
      <c r="A356" s="172" t="s">
        <v>1825</v>
      </c>
      <c r="B356" s="172" t="s">
        <v>3341</v>
      </c>
      <c r="C356" s="172" t="s">
        <v>667</v>
      </c>
      <c r="D356" s="173">
        <v>1.5</v>
      </c>
      <c r="E356" s="174">
        <v>887</v>
      </c>
      <c r="F356" s="174">
        <v>837</v>
      </c>
      <c r="G356" s="174">
        <v>0</v>
      </c>
      <c r="H356" s="174">
        <v>0</v>
      </c>
      <c r="I356" s="174">
        <v>0</v>
      </c>
      <c r="J356" s="170" t="b">
        <f>IF(ISBLANK(CertifiedCrop[[#This Row],[1. Identifiant interne d’exploitation agricole*]]),"",IF(ISERROR(MATCH(CertifiedCrop[[#This Row],[1. Identifiant interne d’exploitation agricole*]],GroupMember[1. Identifiant interne d’exploitation agricole*],0)),FALSE,TRUE))</f>
        <v>1</v>
      </c>
      <c r="K356" s="170" t="b">
        <f t="array" ref="K356">IF(ISBLANK(CertifiedCrop[[#This Row],[2. Produit agricole certifié*]]),"",IF(ISERROR(MATCH(1,(#REF!=CertifiedCrop[[#This Row],[2. Produit agricole certifié*]])*(#REF!=CertifiedCrop[[#This Row],[3. Variété**]]),0)),FALSE,TRUE))</f>
        <v>0</v>
      </c>
      <c r="L356" s="23" t="str">
        <f t="shared" si="26"/>
        <v/>
      </c>
      <c r="M356" s="63" t="str">
        <f t="shared" si="27"/>
        <v/>
      </c>
      <c r="N356" s="176" t="str">
        <f t="shared" si="28"/>
        <v/>
      </c>
      <c r="O356" s="64">
        <f t="shared" si="29"/>
        <v>591.33333333333337</v>
      </c>
      <c r="P356" s="64">
        <f t="shared" si="30"/>
        <v>558</v>
      </c>
      <c r="Q356" s="11" t="str">
        <f>IFERROR((VLOOKUP(A356,GM_Table,8,FALSE)-SUMIFS(D:D,A:A,A356,B:B,B356,C:C,C356)),"")</f>
        <v/>
      </c>
      <c r="R356" s="11" t="str">
        <f>IFERROR(CONCATENATE(VLOOKUP(A356,GM_Table,12,FALSE)," ",(VLOOKUP(A356,GM_Table,13,FALSE))),"")</f>
        <v/>
      </c>
      <c r="S356" s="178">
        <f>(CertifiedCrop[[#This Row],[Rendement 
estimé/ha]]-CertifiedCrop[[#This Row],[Rendement/ha
de l’année précédente]])/CertifiedCrop[[#This Row],[Rendement/ha
de l’année précédente]]</f>
        <v>5.9737156511350128E-2</v>
      </c>
    </row>
    <row r="357" spans="1:19" x14ac:dyDescent="0.25">
      <c r="A357" s="172" t="s">
        <v>1831</v>
      </c>
      <c r="B357" s="172" t="s">
        <v>3341</v>
      </c>
      <c r="C357" s="172" t="s">
        <v>667</v>
      </c>
      <c r="D357" s="173">
        <v>3</v>
      </c>
      <c r="E357" s="174">
        <v>1730</v>
      </c>
      <c r="F357" s="174">
        <v>1680</v>
      </c>
      <c r="G357" s="174">
        <v>0</v>
      </c>
      <c r="H357" s="174">
        <v>0</v>
      </c>
      <c r="I357" s="174">
        <v>0</v>
      </c>
      <c r="J357" s="170" t="b">
        <f>IF(ISBLANK(CertifiedCrop[[#This Row],[1. Identifiant interne d’exploitation agricole*]]),"",IF(ISERROR(MATCH(CertifiedCrop[[#This Row],[1. Identifiant interne d’exploitation agricole*]],GroupMember[1. Identifiant interne d’exploitation agricole*],0)),FALSE,TRUE))</f>
        <v>1</v>
      </c>
      <c r="K357" s="170" t="b">
        <f t="array" ref="K357">IF(ISBLANK(CertifiedCrop[[#This Row],[2. Produit agricole certifié*]]),"",IF(ISERROR(MATCH(1,(#REF!=CertifiedCrop[[#This Row],[2. Produit agricole certifié*]])*(#REF!=CertifiedCrop[[#This Row],[3. Variété**]]),0)),FALSE,TRUE))</f>
        <v>0</v>
      </c>
      <c r="L357" s="23" t="str">
        <f t="shared" si="26"/>
        <v/>
      </c>
      <c r="M357" s="63" t="str">
        <f t="shared" si="27"/>
        <v/>
      </c>
      <c r="N357" s="176" t="str">
        <f t="shared" si="28"/>
        <v/>
      </c>
      <c r="O357" s="64">
        <f t="shared" si="29"/>
        <v>576.66666666666663</v>
      </c>
      <c r="P357" s="64">
        <f t="shared" si="30"/>
        <v>560</v>
      </c>
      <c r="Q357" s="11" t="str">
        <f>IFERROR((VLOOKUP(A357,GM_Table,8,FALSE)-SUMIFS(D:D,A:A,A357,B:B,B357,C:C,C357)),"")</f>
        <v/>
      </c>
      <c r="R357" s="11" t="str">
        <f>IFERROR(CONCATENATE(VLOOKUP(A357,GM_Table,12,FALSE)," ",(VLOOKUP(A357,GM_Table,13,FALSE))),"")</f>
        <v/>
      </c>
      <c r="S357" s="178">
        <f>(CertifiedCrop[[#This Row],[Rendement 
estimé/ha]]-CertifiedCrop[[#This Row],[Rendement/ha
de l’année précédente]])/CertifiedCrop[[#This Row],[Rendement/ha
de l’année précédente]]</f>
        <v>2.9761904761904694E-2</v>
      </c>
    </row>
    <row r="358" spans="1:19" x14ac:dyDescent="0.25">
      <c r="A358" s="172" t="s">
        <v>1835</v>
      </c>
      <c r="B358" s="172" t="s">
        <v>3341</v>
      </c>
      <c r="C358" s="172" t="s">
        <v>667</v>
      </c>
      <c r="D358" s="173">
        <v>1</v>
      </c>
      <c r="E358" s="174">
        <v>502</v>
      </c>
      <c r="F358" s="174">
        <v>452</v>
      </c>
      <c r="G358" s="174">
        <v>0</v>
      </c>
      <c r="H358" s="174">
        <v>0</v>
      </c>
      <c r="I358" s="174">
        <v>0</v>
      </c>
      <c r="J358" s="170" t="b">
        <f>IF(ISBLANK(CertifiedCrop[[#This Row],[1. Identifiant interne d’exploitation agricole*]]),"",IF(ISERROR(MATCH(CertifiedCrop[[#This Row],[1. Identifiant interne d’exploitation agricole*]],GroupMember[1. Identifiant interne d’exploitation agricole*],0)),FALSE,TRUE))</f>
        <v>1</v>
      </c>
      <c r="K358" s="170" t="b">
        <f t="array" ref="K358">IF(ISBLANK(CertifiedCrop[[#This Row],[2. Produit agricole certifié*]]),"",IF(ISERROR(MATCH(1,(#REF!=CertifiedCrop[[#This Row],[2. Produit agricole certifié*]])*(#REF!=CertifiedCrop[[#This Row],[3. Variété**]]),0)),FALSE,TRUE))</f>
        <v>0</v>
      </c>
      <c r="L358" s="23" t="str">
        <f t="shared" si="26"/>
        <v/>
      </c>
      <c r="M358" s="63" t="str">
        <f t="shared" si="27"/>
        <v/>
      </c>
      <c r="N358" s="176" t="str">
        <f t="shared" si="28"/>
        <v/>
      </c>
      <c r="O358" s="64">
        <f t="shared" si="29"/>
        <v>502</v>
      </c>
      <c r="P358" s="64">
        <f t="shared" si="30"/>
        <v>452</v>
      </c>
      <c r="Q358" s="11" t="str">
        <f>IFERROR((VLOOKUP(A358,GM_Table,8,FALSE)-SUMIFS(D:D,A:A,A358,B:B,B358,C:C,C358)),"")</f>
        <v/>
      </c>
      <c r="R358" s="11" t="str">
        <f>IFERROR(CONCATENATE(VLOOKUP(A358,GM_Table,12,FALSE)," ",(VLOOKUP(A358,GM_Table,13,FALSE))),"")</f>
        <v/>
      </c>
      <c r="S358" s="178">
        <f>(CertifiedCrop[[#This Row],[Rendement 
estimé/ha]]-CertifiedCrop[[#This Row],[Rendement/ha
de l’année précédente]])/CertifiedCrop[[#This Row],[Rendement/ha
de l’année précédente]]</f>
        <v>0.11061946902654868</v>
      </c>
    </row>
    <row r="359" spans="1:19" x14ac:dyDescent="0.25">
      <c r="A359" s="172" t="s">
        <v>1838</v>
      </c>
      <c r="B359" s="172" t="s">
        <v>3341</v>
      </c>
      <c r="C359" s="172" t="s">
        <v>667</v>
      </c>
      <c r="D359" s="173">
        <v>2</v>
      </c>
      <c r="E359" s="174">
        <v>1165</v>
      </c>
      <c r="F359" s="174">
        <v>1115</v>
      </c>
      <c r="G359" s="174">
        <v>0</v>
      </c>
      <c r="H359" s="174">
        <v>0</v>
      </c>
      <c r="I359" s="174">
        <v>0</v>
      </c>
      <c r="J359" s="170" t="b">
        <f>IF(ISBLANK(CertifiedCrop[[#This Row],[1. Identifiant interne d’exploitation agricole*]]),"",IF(ISERROR(MATCH(CertifiedCrop[[#This Row],[1. Identifiant interne d’exploitation agricole*]],GroupMember[1. Identifiant interne d’exploitation agricole*],0)),FALSE,TRUE))</f>
        <v>1</v>
      </c>
      <c r="K359" s="170" t="b">
        <f t="array" ref="K359">IF(ISBLANK(CertifiedCrop[[#This Row],[2. Produit agricole certifié*]]),"",IF(ISERROR(MATCH(1,(#REF!=CertifiedCrop[[#This Row],[2. Produit agricole certifié*]])*(#REF!=CertifiedCrop[[#This Row],[3. Variété**]]),0)),FALSE,TRUE))</f>
        <v>0</v>
      </c>
      <c r="L359" s="23" t="str">
        <f t="shared" si="26"/>
        <v/>
      </c>
      <c r="M359" s="63" t="str">
        <f t="shared" si="27"/>
        <v/>
      </c>
      <c r="N359" s="176" t="str">
        <f t="shared" si="28"/>
        <v/>
      </c>
      <c r="O359" s="64">
        <f t="shared" si="29"/>
        <v>582.5</v>
      </c>
      <c r="P359" s="64">
        <f t="shared" si="30"/>
        <v>557.5</v>
      </c>
      <c r="Q359" s="11" t="str">
        <f>IFERROR((VLOOKUP(A359,GM_Table,8,FALSE)-SUMIFS(D:D,A:A,A359,B:B,B359,C:C,C359)),"")</f>
        <v/>
      </c>
      <c r="R359" s="11" t="str">
        <f>IFERROR(CONCATENATE(VLOOKUP(A359,GM_Table,12,FALSE)," ",(VLOOKUP(A359,GM_Table,13,FALSE))),"")</f>
        <v/>
      </c>
      <c r="S359" s="178">
        <f>(CertifiedCrop[[#This Row],[Rendement 
estimé/ha]]-CertifiedCrop[[#This Row],[Rendement/ha
de l’année précédente]])/CertifiedCrop[[#This Row],[Rendement/ha
de l’année précédente]]</f>
        <v>4.4843049327354258E-2</v>
      </c>
    </row>
    <row r="360" spans="1:19" x14ac:dyDescent="0.25">
      <c r="A360" s="172" t="s">
        <v>1842</v>
      </c>
      <c r="B360" s="172" t="s">
        <v>3341</v>
      </c>
      <c r="C360" s="172" t="s">
        <v>667</v>
      </c>
      <c r="D360" s="173">
        <v>2</v>
      </c>
      <c r="E360" s="174">
        <v>1145</v>
      </c>
      <c r="F360" s="174">
        <v>1095</v>
      </c>
      <c r="G360" s="174">
        <v>0</v>
      </c>
      <c r="H360" s="174">
        <v>0</v>
      </c>
      <c r="I360" s="174">
        <v>0</v>
      </c>
      <c r="J360" s="170" t="b">
        <f>IF(ISBLANK(CertifiedCrop[[#This Row],[1. Identifiant interne d’exploitation agricole*]]),"",IF(ISERROR(MATCH(CertifiedCrop[[#This Row],[1. Identifiant interne d’exploitation agricole*]],GroupMember[1. Identifiant interne d’exploitation agricole*],0)),FALSE,TRUE))</f>
        <v>1</v>
      </c>
      <c r="K360" s="170" t="b">
        <f t="array" ref="K360">IF(ISBLANK(CertifiedCrop[[#This Row],[2. Produit agricole certifié*]]),"",IF(ISERROR(MATCH(1,(#REF!=CertifiedCrop[[#This Row],[2. Produit agricole certifié*]])*(#REF!=CertifiedCrop[[#This Row],[3. Variété**]]),0)),FALSE,TRUE))</f>
        <v>0</v>
      </c>
      <c r="L360" s="23" t="str">
        <f t="shared" si="26"/>
        <v/>
      </c>
      <c r="M360" s="63" t="str">
        <f t="shared" si="27"/>
        <v/>
      </c>
      <c r="N360" s="176" t="str">
        <f t="shared" si="28"/>
        <v/>
      </c>
      <c r="O360" s="64">
        <f t="shared" si="29"/>
        <v>572.5</v>
      </c>
      <c r="P360" s="64">
        <f t="shared" si="30"/>
        <v>547.5</v>
      </c>
      <c r="Q360" s="11" t="str">
        <f>IFERROR((VLOOKUP(A360,GM_Table,8,FALSE)-SUMIFS(D:D,A:A,A360,B:B,B360,C:C,C360)),"")</f>
        <v/>
      </c>
      <c r="R360" s="11" t="str">
        <f>IFERROR(CONCATENATE(VLOOKUP(A360,GM_Table,12,FALSE)," ",(VLOOKUP(A360,GM_Table,13,FALSE))),"")</f>
        <v/>
      </c>
      <c r="S360" s="178">
        <f>(CertifiedCrop[[#This Row],[Rendement 
estimé/ha]]-CertifiedCrop[[#This Row],[Rendement/ha
de l’année précédente]])/CertifiedCrop[[#This Row],[Rendement/ha
de l’année précédente]]</f>
        <v>4.5662100456621002E-2</v>
      </c>
    </row>
    <row r="361" spans="1:19" x14ac:dyDescent="0.25">
      <c r="A361" s="172" t="s">
        <v>1845</v>
      </c>
      <c r="B361" s="172" t="s">
        <v>3341</v>
      </c>
      <c r="C361" s="172" t="s">
        <v>667</v>
      </c>
      <c r="D361" s="173">
        <v>3</v>
      </c>
      <c r="E361" s="174">
        <v>1743</v>
      </c>
      <c r="F361" s="174">
        <v>1693</v>
      </c>
      <c r="G361" s="174">
        <v>0</v>
      </c>
      <c r="H361" s="174">
        <v>0</v>
      </c>
      <c r="I361" s="174">
        <v>0</v>
      </c>
      <c r="J361" s="170" t="b">
        <f>IF(ISBLANK(CertifiedCrop[[#This Row],[1. Identifiant interne d’exploitation agricole*]]),"",IF(ISERROR(MATCH(CertifiedCrop[[#This Row],[1. Identifiant interne d’exploitation agricole*]],GroupMember[1. Identifiant interne d’exploitation agricole*],0)),FALSE,TRUE))</f>
        <v>1</v>
      </c>
      <c r="K361" s="170" t="b">
        <f t="array" ref="K361">IF(ISBLANK(CertifiedCrop[[#This Row],[2. Produit agricole certifié*]]),"",IF(ISERROR(MATCH(1,(#REF!=CertifiedCrop[[#This Row],[2. Produit agricole certifié*]])*(#REF!=CertifiedCrop[[#This Row],[3. Variété**]]),0)),FALSE,TRUE))</f>
        <v>0</v>
      </c>
      <c r="L361" s="23" t="str">
        <f t="shared" si="26"/>
        <v/>
      </c>
      <c r="M361" s="63" t="str">
        <f t="shared" si="27"/>
        <v/>
      </c>
      <c r="N361" s="176" t="str">
        <f t="shared" si="28"/>
        <v/>
      </c>
      <c r="O361" s="64">
        <f t="shared" si="29"/>
        <v>581</v>
      </c>
      <c r="P361" s="64">
        <f t="shared" si="30"/>
        <v>564.33333333333337</v>
      </c>
      <c r="Q361" s="11" t="str">
        <f>IFERROR((VLOOKUP(A361,GM_Table,8,FALSE)-SUMIFS(D:D,A:A,A361,B:B,B361,C:C,C361)),"")</f>
        <v/>
      </c>
      <c r="R361" s="11" t="str">
        <f>IFERROR(CONCATENATE(VLOOKUP(A361,GM_Table,12,FALSE)," ",(VLOOKUP(A361,GM_Table,13,FALSE))),"")</f>
        <v/>
      </c>
      <c r="S361" s="178">
        <f>(CertifiedCrop[[#This Row],[Rendement 
estimé/ha]]-CertifiedCrop[[#This Row],[Rendement/ha
de l’année précédente]])/CertifiedCrop[[#This Row],[Rendement/ha
de l’année précédente]]</f>
        <v>2.9533372711163547E-2</v>
      </c>
    </row>
    <row r="362" spans="1:19" x14ac:dyDescent="0.25">
      <c r="A362" s="172" t="s">
        <v>1849</v>
      </c>
      <c r="B362" s="172" t="s">
        <v>3341</v>
      </c>
      <c r="C362" s="172" t="s">
        <v>667</v>
      </c>
      <c r="D362" s="173">
        <v>1.5</v>
      </c>
      <c r="E362" s="174">
        <v>888</v>
      </c>
      <c r="F362" s="174">
        <v>838</v>
      </c>
      <c r="G362" s="174">
        <v>0</v>
      </c>
      <c r="H362" s="174">
        <v>0</v>
      </c>
      <c r="I362" s="174">
        <v>0</v>
      </c>
      <c r="J362" s="170" t="b">
        <f>IF(ISBLANK(CertifiedCrop[[#This Row],[1. Identifiant interne d’exploitation agricole*]]),"",IF(ISERROR(MATCH(CertifiedCrop[[#This Row],[1. Identifiant interne d’exploitation agricole*]],GroupMember[1. Identifiant interne d’exploitation agricole*],0)),FALSE,TRUE))</f>
        <v>1</v>
      </c>
      <c r="K362" s="170" t="b">
        <f t="array" ref="K362">IF(ISBLANK(CertifiedCrop[[#This Row],[2. Produit agricole certifié*]]),"",IF(ISERROR(MATCH(1,(#REF!=CertifiedCrop[[#This Row],[2. Produit agricole certifié*]])*(#REF!=CertifiedCrop[[#This Row],[3. Variété**]]),0)),FALSE,TRUE))</f>
        <v>0</v>
      </c>
      <c r="L362" s="23" t="str">
        <f t="shared" si="26"/>
        <v/>
      </c>
      <c r="M362" s="63" t="str">
        <f t="shared" si="27"/>
        <v/>
      </c>
      <c r="N362" s="176" t="str">
        <f t="shared" si="28"/>
        <v/>
      </c>
      <c r="O362" s="64">
        <f t="shared" si="29"/>
        <v>592</v>
      </c>
      <c r="P362" s="64">
        <f t="shared" si="30"/>
        <v>558.66666666666663</v>
      </c>
      <c r="Q362" s="11" t="str">
        <f>IFERROR((VLOOKUP(A362,GM_Table,8,FALSE)-SUMIFS(D:D,A:A,A362,B:B,B362,C:C,C362)),"")</f>
        <v/>
      </c>
      <c r="R362" s="11" t="str">
        <f>IFERROR(CONCATENATE(VLOOKUP(A362,GM_Table,12,FALSE)," ",(VLOOKUP(A362,GM_Table,13,FALSE))),"")</f>
        <v/>
      </c>
      <c r="S362" s="178">
        <f>(CertifiedCrop[[#This Row],[Rendement 
estimé/ha]]-CertifiedCrop[[#This Row],[Rendement/ha
de l’année précédente]])/CertifiedCrop[[#This Row],[Rendement/ha
de l’année précédente]]</f>
        <v>5.966587112171845E-2</v>
      </c>
    </row>
    <row r="363" spans="1:19" x14ac:dyDescent="0.25">
      <c r="A363" s="172" t="s">
        <v>1854</v>
      </c>
      <c r="B363" s="172" t="s">
        <v>3341</v>
      </c>
      <c r="C363" s="172" t="s">
        <v>667</v>
      </c>
      <c r="D363" s="173">
        <v>4.5</v>
      </c>
      <c r="E363" s="174">
        <v>2614</v>
      </c>
      <c r="F363" s="174">
        <v>2564</v>
      </c>
      <c r="G363" s="174">
        <v>0</v>
      </c>
      <c r="H363" s="174">
        <v>0</v>
      </c>
      <c r="I363" s="174">
        <v>0</v>
      </c>
      <c r="J363" s="170" t="b">
        <f>IF(ISBLANK(CertifiedCrop[[#This Row],[1. Identifiant interne d’exploitation agricole*]]),"",IF(ISERROR(MATCH(CertifiedCrop[[#This Row],[1. Identifiant interne d’exploitation agricole*]],GroupMember[1. Identifiant interne d’exploitation agricole*],0)),FALSE,TRUE))</f>
        <v>1</v>
      </c>
      <c r="K363" s="170" t="b">
        <f t="array" ref="K363">IF(ISBLANK(CertifiedCrop[[#This Row],[2. Produit agricole certifié*]]),"",IF(ISERROR(MATCH(1,(#REF!=CertifiedCrop[[#This Row],[2. Produit agricole certifié*]])*(#REF!=CertifiedCrop[[#This Row],[3. Variété**]]),0)),FALSE,TRUE))</f>
        <v>0</v>
      </c>
      <c r="L363" s="23" t="str">
        <f t="shared" si="26"/>
        <v/>
      </c>
      <c r="M363" s="63" t="str">
        <f t="shared" si="27"/>
        <v/>
      </c>
      <c r="N363" s="176" t="str">
        <f t="shared" si="28"/>
        <v/>
      </c>
      <c r="O363" s="64">
        <f t="shared" si="29"/>
        <v>580.88888888888891</v>
      </c>
      <c r="P363" s="64">
        <f t="shared" si="30"/>
        <v>569.77777777777783</v>
      </c>
      <c r="Q363" s="11" t="str">
        <f>IFERROR((VLOOKUP(A363,GM_Table,8,FALSE)-SUMIFS(D:D,A:A,A363,B:B,B363,C:C,C363)),"")</f>
        <v/>
      </c>
      <c r="R363" s="11" t="str">
        <f>IFERROR(CONCATENATE(VLOOKUP(A363,GM_Table,12,FALSE)," ",(VLOOKUP(A363,GM_Table,13,FALSE))),"")</f>
        <v/>
      </c>
      <c r="S363" s="178">
        <f>(CertifiedCrop[[#This Row],[Rendement 
estimé/ha]]-CertifiedCrop[[#This Row],[Rendement/ha
de l’année précédente]])/CertifiedCrop[[#This Row],[Rendement/ha
de l’année précédente]]</f>
        <v>1.9500780031201204E-2</v>
      </c>
    </row>
    <row r="364" spans="1:19" x14ac:dyDescent="0.25">
      <c r="A364" s="172" t="s">
        <v>1859</v>
      </c>
      <c r="B364" s="172" t="s">
        <v>3341</v>
      </c>
      <c r="C364" s="172" t="s">
        <v>667</v>
      </c>
      <c r="D364" s="173">
        <v>2</v>
      </c>
      <c r="E364" s="174">
        <v>1197</v>
      </c>
      <c r="F364" s="174">
        <v>1147</v>
      </c>
      <c r="G364" s="174">
        <v>0</v>
      </c>
      <c r="H364" s="174">
        <v>0</v>
      </c>
      <c r="I364" s="174">
        <v>0</v>
      </c>
      <c r="J364" s="170" t="b">
        <f>IF(ISBLANK(CertifiedCrop[[#This Row],[1. Identifiant interne d’exploitation agricole*]]),"",IF(ISERROR(MATCH(CertifiedCrop[[#This Row],[1. Identifiant interne d’exploitation agricole*]],GroupMember[1. Identifiant interne d’exploitation agricole*],0)),FALSE,TRUE))</f>
        <v>1</v>
      </c>
      <c r="K364" s="170" t="b">
        <f t="array" ref="K364">IF(ISBLANK(CertifiedCrop[[#This Row],[2. Produit agricole certifié*]]),"",IF(ISERROR(MATCH(1,(#REF!=CertifiedCrop[[#This Row],[2. Produit agricole certifié*]])*(#REF!=CertifiedCrop[[#This Row],[3. Variété**]]),0)),FALSE,TRUE))</f>
        <v>0</v>
      </c>
      <c r="L364" s="23" t="str">
        <f t="shared" si="26"/>
        <v/>
      </c>
      <c r="M364" s="63" t="str">
        <f t="shared" si="27"/>
        <v/>
      </c>
      <c r="N364" s="176" t="str">
        <f t="shared" si="28"/>
        <v/>
      </c>
      <c r="O364" s="64">
        <f t="shared" si="29"/>
        <v>598.5</v>
      </c>
      <c r="P364" s="64">
        <f t="shared" si="30"/>
        <v>573.5</v>
      </c>
      <c r="Q364" s="11" t="str">
        <f>IFERROR((VLOOKUP(A364,GM_Table,8,FALSE)-SUMIFS(D:D,A:A,A364,B:B,B364,C:C,C364)),"")</f>
        <v/>
      </c>
      <c r="R364" s="11" t="str">
        <f>IFERROR(CONCATENATE(VLOOKUP(A364,GM_Table,12,FALSE)," ",(VLOOKUP(A364,GM_Table,13,FALSE))),"")</f>
        <v/>
      </c>
      <c r="S364" s="178">
        <f>(CertifiedCrop[[#This Row],[Rendement 
estimé/ha]]-CertifiedCrop[[#This Row],[Rendement/ha
de l’année précédente]])/CertifiedCrop[[#This Row],[Rendement/ha
de l’année précédente]]</f>
        <v>4.3591979075850044E-2</v>
      </c>
    </row>
    <row r="365" spans="1:19" x14ac:dyDescent="0.25">
      <c r="A365" s="172" t="s">
        <v>1862</v>
      </c>
      <c r="B365" s="172" t="s">
        <v>3341</v>
      </c>
      <c r="C365" s="172" t="s">
        <v>667</v>
      </c>
      <c r="D365" s="173">
        <v>4</v>
      </c>
      <c r="E365" s="174">
        <v>2392</v>
      </c>
      <c r="F365" s="174">
        <v>2342</v>
      </c>
      <c r="G365" s="174">
        <v>0</v>
      </c>
      <c r="H365" s="174">
        <v>0</v>
      </c>
      <c r="I365" s="174">
        <v>0</v>
      </c>
      <c r="J365" s="170" t="b">
        <f>IF(ISBLANK(CertifiedCrop[[#This Row],[1. Identifiant interne d’exploitation agricole*]]),"",IF(ISERROR(MATCH(CertifiedCrop[[#This Row],[1. Identifiant interne d’exploitation agricole*]],GroupMember[1. Identifiant interne d’exploitation agricole*],0)),FALSE,TRUE))</f>
        <v>1</v>
      </c>
      <c r="K365" s="170" t="b">
        <f t="array" ref="K365">IF(ISBLANK(CertifiedCrop[[#This Row],[2. Produit agricole certifié*]]),"",IF(ISERROR(MATCH(1,(#REF!=CertifiedCrop[[#This Row],[2. Produit agricole certifié*]])*(#REF!=CertifiedCrop[[#This Row],[3. Variété**]]),0)),FALSE,TRUE))</f>
        <v>0</v>
      </c>
      <c r="L365" s="23" t="str">
        <f t="shared" si="26"/>
        <v/>
      </c>
      <c r="M365" s="63" t="str">
        <f t="shared" si="27"/>
        <v/>
      </c>
      <c r="N365" s="176" t="str">
        <f t="shared" si="28"/>
        <v/>
      </c>
      <c r="O365" s="64">
        <f t="shared" si="29"/>
        <v>598</v>
      </c>
      <c r="P365" s="64">
        <f t="shared" si="30"/>
        <v>585.5</v>
      </c>
      <c r="Q365" s="11" t="str">
        <f>IFERROR((VLOOKUP(A365,GM_Table,8,FALSE)-SUMIFS(D:D,A:A,A365,B:B,B365,C:C,C365)),"")</f>
        <v/>
      </c>
      <c r="R365" s="11" t="str">
        <f>IFERROR(CONCATENATE(VLOOKUP(A365,GM_Table,12,FALSE)," ",(VLOOKUP(A365,GM_Table,13,FALSE))),"")</f>
        <v/>
      </c>
      <c r="S365" s="178">
        <f>(CertifiedCrop[[#This Row],[Rendement 
estimé/ha]]-CertifiedCrop[[#This Row],[Rendement/ha
de l’année précédente]])/CertifiedCrop[[#This Row],[Rendement/ha
de l’année précédente]]</f>
        <v>2.1349274124679761E-2</v>
      </c>
    </row>
    <row r="366" spans="1:19" x14ac:dyDescent="0.25">
      <c r="A366" s="172" t="s">
        <v>1865</v>
      </c>
      <c r="B366" s="172" t="s">
        <v>3341</v>
      </c>
      <c r="C366" s="172" t="s">
        <v>667</v>
      </c>
      <c r="D366" s="173">
        <v>2</v>
      </c>
      <c r="E366" s="174">
        <v>1162</v>
      </c>
      <c r="F366" s="174">
        <v>1112</v>
      </c>
      <c r="G366" s="174">
        <v>0</v>
      </c>
      <c r="H366" s="174">
        <v>0</v>
      </c>
      <c r="I366" s="174">
        <v>0</v>
      </c>
      <c r="J366" s="170" t="b">
        <f>IF(ISBLANK(CertifiedCrop[[#This Row],[1. Identifiant interne d’exploitation agricole*]]),"",IF(ISERROR(MATCH(CertifiedCrop[[#This Row],[1. Identifiant interne d’exploitation agricole*]],GroupMember[1. Identifiant interne d’exploitation agricole*],0)),FALSE,TRUE))</f>
        <v>1</v>
      </c>
      <c r="K366" s="170" t="b">
        <f t="array" ref="K366">IF(ISBLANK(CertifiedCrop[[#This Row],[2. Produit agricole certifié*]]),"",IF(ISERROR(MATCH(1,(#REF!=CertifiedCrop[[#This Row],[2. Produit agricole certifié*]])*(#REF!=CertifiedCrop[[#This Row],[3. Variété**]]),0)),FALSE,TRUE))</f>
        <v>0</v>
      </c>
      <c r="L366" s="23" t="str">
        <f t="shared" si="26"/>
        <v/>
      </c>
      <c r="M366" s="63" t="str">
        <f t="shared" si="27"/>
        <v/>
      </c>
      <c r="N366" s="176" t="str">
        <f t="shared" si="28"/>
        <v/>
      </c>
      <c r="O366" s="64">
        <f t="shared" si="29"/>
        <v>581</v>
      </c>
      <c r="P366" s="64">
        <f t="shared" si="30"/>
        <v>556</v>
      </c>
      <c r="Q366" s="11" t="str">
        <f>IFERROR((VLOOKUP(A366,GM_Table,8,FALSE)-SUMIFS(D:D,A:A,A366,B:B,B366,C:C,C366)),"")</f>
        <v/>
      </c>
      <c r="R366" s="11" t="str">
        <f>IFERROR(CONCATENATE(VLOOKUP(A366,GM_Table,12,FALSE)," ",(VLOOKUP(A366,GM_Table,13,FALSE))),"")</f>
        <v/>
      </c>
      <c r="S366" s="178">
        <f>(CertifiedCrop[[#This Row],[Rendement 
estimé/ha]]-CertifiedCrop[[#This Row],[Rendement/ha
de l’année précédente]])/CertifiedCrop[[#This Row],[Rendement/ha
de l’année précédente]]</f>
        <v>4.4964028776978415E-2</v>
      </c>
    </row>
    <row r="367" spans="1:19" x14ac:dyDescent="0.25">
      <c r="A367" s="172" t="s">
        <v>1868</v>
      </c>
      <c r="B367" s="172" t="s">
        <v>3341</v>
      </c>
      <c r="C367" s="172" t="s">
        <v>667</v>
      </c>
      <c r="D367" s="173">
        <v>4</v>
      </c>
      <c r="E367" s="174">
        <v>2341</v>
      </c>
      <c r="F367" s="174">
        <v>2291</v>
      </c>
      <c r="G367" s="174">
        <v>0</v>
      </c>
      <c r="H367" s="174">
        <v>0</v>
      </c>
      <c r="I367" s="174">
        <v>0</v>
      </c>
      <c r="J367" s="170" t="b">
        <f>IF(ISBLANK(CertifiedCrop[[#This Row],[1. Identifiant interne d’exploitation agricole*]]),"",IF(ISERROR(MATCH(CertifiedCrop[[#This Row],[1. Identifiant interne d’exploitation agricole*]],GroupMember[1. Identifiant interne d’exploitation agricole*],0)),FALSE,TRUE))</f>
        <v>1</v>
      </c>
      <c r="K367" s="170" t="b">
        <f t="array" ref="K367">IF(ISBLANK(CertifiedCrop[[#This Row],[2. Produit agricole certifié*]]),"",IF(ISERROR(MATCH(1,(#REF!=CertifiedCrop[[#This Row],[2. Produit agricole certifié*]])*(#REF!=CertifiedCrop[[#This Row],[3. Variété**]]),0)),FALSE,TRUE))</f>
        <v>0</v>
      </c>
      <c r="L367" s="23" t="str">
        <f t="shared" si="26"/>
        <v/>
      </c>
      <c r="M367" s="63" t="str">
        <f t="shared" si="27"/>
        <v/>
      </c>
      <c r="N367" s="176" t="str">
        <f t="shared" si="28"/>
        <v/>
      </c>
      <c r="O367" s="64">
        <f t="shared" si="29"/>
        <v>585.25</v>
      </c>
      <c r="P367" s="64">
        <f t="shared" si="30"/>
        <v>572.75</v>
      </c>
      <c r="Q367" s="11" t="str">
        <f>IFERROR((VLOOKUP(A367,GM_Table,8,FALSE)-SUMIFS(D:D,A:A,A367,B:B,B367,C:C,C367)),"")</f>
        <v/>
      </c>
      <c r="R367" s="11" t="str">
        <f>IFERROR(CONCATENATE(VLOOKUP(A367,GM_Table,12,FALSE)," ",(VLOOKUP(A367,GM_Table,13,FALSE))),"")</f>
        <v/>
      </c>
      <c r="S367" s="178">
        <f>(CertifiedCrop[[#This Row],[Rendement 
estimé/ha]]-CertifiedCrop[[#This Row],[Rendement/ha
de l’année précédente]])/CertifiedCrop[[#This Row],[Rendement/ha
de l’année précédente]]</f>
        <v>2.1824530772588391E-2</v>
      </c>
    </row>
    <row r="368" spans="1:19" x14ac:dyDescent="0.25">
      <c r="A368" s="172" t="s">
        <v>1870</v>
      </c>
      <c r="B368" s="172" t="s">
        <v>3341</v>
      </c>
      <c r="C368" s="172" t="s">
        <v>667</v>
      </c>
      <c r="D368" s="173">
        <v>2</v>
      </c>
      <c r="E368" s="174">
        <v>1151</v>
      </c>
      <c r="F368" s="174">
        <v>1101</v>
      </c>
      <c r="G368" s="174">
        <v>0</v>
      </c>
      <c r="H368" s="174">
        <v>0</v>
      </c>
      <c r="I368" s="174">
        <v>0</v>
      </c>
      <c r="J368" s="170" t="b">
        <f>IF(ISBLANK(CertifiedCrop[[#This Row],[1. Identifiant interne d’exploitation agricole*]]),"",IF(ISERROR(MATCH(CertifiedCrop[[#This Row],[1. Identifiant interne d’exploitation agricole*]],GroupMember[1. Identifiant interne d’exploitation agricole*],0)),FALSE,TRUE))</f>
        <v>1</v>
      </c>
      <c r="K368" s="170" t="b">
        <f t="array" ref="K368">IF(ISBLANK(CertifiedCrop[[#This Row],[2. Produit agricole certifié*]]),"",IF(ISERROR(MATCH(1,(#REF!=CertifiedCrop[[#This Row],[2. Produit agricole certifié*]])*(#REF!=CertifiedCrop[[#This Row],[3. Variété**]]),0)),FALSE,TRUE))</f>
        <v>0</v>
      </c>
      <c r="L368" s="23" t="str">
        <f t="shared" si="26"/>
        <v/>
      </c>
      <c r="M368" s="63" t="str">
        <f t="shared" si="27"/>
        <v/>
      </c>
      <c r="N368" s="176" t="str">
        <f t="shared" si="28"/>
        <v/>
      </c>
      <c r="O368" s="64">
        <f t="shared" si="29"/>
        <v>575.5</v>
      </c>
      <c r="P368" s="64">
        <f t="shared" si="30"/>
        <v>550.5</v>
      </c>
      <c r="Q368" s="11" t="str">
        <f>IFERROR((VLOOKUP(A368,GM_Table,8,FALSE)-SUMIFS(D:D,A:A,A368,B:B,B368,C:C,C368)),"")</f>
        <v/>
      </c>
      <c r="R368" s="11" t="str">
        <f>IFERROR(CONCATENATE(VLOOKUP(A368,GM_Table,12,FALSE)," ",(VLOOKUP(A368,GM_Table,13,FALSE))),"")</f>
        <v/>
      </c>
      <c r="S368" s="178">
        <f>(CertifiedCrop[[#This Row],[Rendement 
estimé/ha]]-CertifiedCrop[[#This Row],[Rendement/ha
de l’année précédente]])/CertifiedCrop[[#This Row],[Rendement/ha
de l’année précédente]]</f>
        <v>4.5413260672116255E-2</v>
      </c>
    </row>
    <row r="369" spans="1:19" x14ac:dyDescent="0.25">
      <c r="A369" s="172" t="s">
        <v>1875</v>
      </c>
      <c r="B369" s="172" t="s">
        <v>3341</v>
      </c>
      <c r="C369" s="172" t="s">
        <v>667</v>
      </c>
      <c r="D369" s="173">
        <v>2</v>
      </c>
      <c r="E369" s="174">
        <v>1171</v>
      </c>
      <c r="F369" s="174">
        <v>1121</v>
      </c>
      <c r="G369" s="174">
        <v>0</v>
      </c>
      <c r="H369" s="174">
        <v>0</v>
      </c>
      <c r="I369" s="174">
        <v>0</v>
      </c>
      <c r="J369" s="170" t="b">
        <f>IF(ISBLANK(CertifiedCrop[[#This Row],[1. Identifiant interne d’exploitation agricole*]]),"",IF(ISERROR(MATCH(CertifiedCrop[[#This Row],[1. Identifiant interne d’exploitation agricole*]],GroupMember[1. Identifiant interne d’exploitation agricole*],0)),FALSE,TRUE))</f>
        <v>1</v>
      </c>
      <c r="K369" s="170" t="b">
        <f t="array" ref="K369">IF(ISBLANK(CertifiedCrop[[#This Row],[2. Produit agricole certifié*]]),"",IF(ISERROR(MATCH(1,(#REF!=CertifiedCrop[[#This Row],[2. Produit agricole certifié*]])*(#REF!=CertifiedCrop[[#This Row],[3. Variété**]]),0)),FALSE,TRUE))</f>
        <v>0</v>
      </c>
      <c r="L369" s="23" t="str">
        <f t="shared" si="26"/>
        <v/>
      </c>
      <c r="M369" s="63" t="str">
        <f t="shared" si="27"/>
        <v/>
      </c>
      <c r="N369" s="176" t="str">
        <f t="shared" si="28"/>
        <v/>
      </c>
      <c r="O369" s="64">
        <f t="shared" si="29"/>
        <v>585.5</v>
      </c>
      <c r="P369" s="64">
        <f t="shared" si="30"/>
        <v>560.5</v>
      </c>
      <c r="Q369" s="11" t="str">
        <f>IFERROR((VLOOKUP(A369,GM_Table,8,FALSE)-SUMIFS(D:D,A:A,A369,B:B,B369,C:C,C369)),"")</f>
        <v/>
      </c>
      <c r="R369" s="11" t="str">
        <f>IFERROR(CONCATENATE(VLOOKUP(A369,GM_Table,12,FALSE)," ",(VLOOKUP(A369,GM_Table,13,FALSE))),"")</f>
        <v/>
      </c>
      <c r="S369" s="178">
        <f>(CertifiedCrop[[#This Row],[Rendement 
estimé/ha]]-CertifiedCrop[[#This Row],[Rendement/ha
de l’année précédente]])/CertifiedCrop[[#This Row],[Rendement/ha
de l’année précédente]]</f>
        <v>4.4603033006244422E-2</v>
      </c>
    </row>
    <row r="370" spans="1:19" x14ac:dyDescent="0.25">
      <c r="A370" s="172" t="s">
        <v>1878</v>
      </c>
      <c r="B370" s="172" t="s">
        <v>3341</v>
      </c>
      <c r="C370" s="172" t="s">
        <v>667</v>
      </c>
      <c r="D370" s="173">
        <v>4</v>
      </c>
      <c r="E370" s="174">
        <v>2393</v>
      </c>
      <c r="F370" s="174">
        <v>2343</v>
      </c>
      <c r="G370" s="174">
        <v>0</v>
      </c>
      <c r="H370" s="174">
        <v>0</v>
      </c>
      <c r="I370" s="174">
        <v>0</v>
      </c>
      <c r="J370" s="170" t="b">
        <f>IF(ISBLANK(CertifiedCrop[[#This Row],[1. Identifiant interne d’exploitation agricole*]]),"",IF(ISERROR(MATCH(CertifiedCrop[[#This Row],[1. Identifiant interne d’exploitation agricole*]],GroupMember[1. Identifiant interne d’exploitation agricole*],0)),FALSE,TRUE))</f>
        <v>1</v>
      </c>
      <c r="K370" s="170" t="b">
        <f t="array" ref="K370">IF(ISBLANK(CertifiedCrop[[#This Row],[2. Produit agricole certifié*]]),"",IF(ISERROR(MATCH(1,(#REF!=CertifiedCrop[[#This Row],[2. Produit agricole certifié*]])*(#REF!=CertifiedCrop[[#This Row],[3. Variété**]]),0)),FALSE,TRUE))</f>
        <v>0</v>
      </c>
      <c r="L370" s="23" t="str">
        <f t="shared" si="26"/>
        <v/>
      </c>
      <c r="M370" s="63" t="str">
        <f t="shared" si="27"/>
        <v/>
      </c>
      <c r="N370" s="176" t="str">
        <f t="shared" si="28"/>
        <v/>
      </c>
      <c r="O370" s="64">
        <f t="shared" si="29"/>
        <v>598.25</v>
      </c>
      <c r="P370" s="64">
        <f t="shared" si="30"/>
        <v>585.75</v>
      </c>
      <c r="Q370" s="11" t="str">
        <f>IFERROR((VLOOKUP(A370,GM_Table,8,FALSE)-SUMIFS(D:D,A:A,A370,B:B,B370,C:C,C370)),"")</f>
        <v/>
      </c>
      <c r="R370" s="11" t="str">
        <f>IFERROR(CONCATENATE(VLOOKUP(A370,GM_Table,12,FALSE)," ",(VLOOKUP(A370,GM_Table,13,FALSE))),"")</f>
        <v/>
      </c>
      <c r="S370" s="178">
        <f>(CertifiedCrop[[#This Row],[Rendement 
estimé/ha]]-CertifiedCrop[[#This Row],[Rendement/ha
de l’année précédente]])/CertifiedCrop[[#This Row],[Rendement/ha
de l’année précédente]]</f>
        <v>2.1340162185232606E-2</v>
      </c>
    </row>
    <row r="371" spans="1:19" x14ac:dyDescent="0.25">
      <c r="A371" s="172" t="s">
        <v>1882</v>
      </c>
      <c r="B371" s="172" t="s">
        <v>3341</v>
      </c>
      <c r="C371" s="172" t="s">
        <v>667</v>
      </c>
      <c r="D371" s="173">
        <v>1.5</v>
      </c>
      <c r="E371" s="174">
        <v>891</v>
      </c>
      <c r="F371" s="174">
        <v>841</v>
      </c>
      <c r="G371" s="174">
        <v>0</v>
      </c>
      <c r="H371" s="174">
        <v>0</v>
      </c>
      <c r="I371" s="174">
        <v>0</v>
      </c>
      <c r="J371" s="170" t="b">
        <f>IF(ISBLANK(CertifiedCrop[[#This Row],[1. Identifiant interne d’exploitation agricole*]]),"",IF(ISERROR(MATCH(CertifiedCrop[[#This Row],[1. Identifiant interne d’exploitation agricole*]],GroupMember[1. Identifiant interne d’exploitation agricole*],0)),FALSE,TRUE))</f>
        <v>1</v>
      </c>
      <c r="K371" s="170" t="b">
        <f t="array" ref="K371">IF(ISBLANK(CertifiedCrop[[#This Row],[2. Produit agricole certifié*]]),"",IF(ISERROR(MATCH(1,(#REF!=CertifiedCrop[[#This Row],[2. Produit agricole certifié*]])*(#REF!=CertifiedCrop[[#This Row],[3. Variété**]]),0)),FALSE,TRUE))</f>
        <v>0</v>
      </c>
      <c r="L371" s="23" t="str">
        <f t="shared" ref="L371:L434" si="31">IF((F371-G371)&lt;0,"!","")</f>
        <v/>
      </c>
      <c r="M371" s="63" t="str">
        <f t="shared" ref="M371:M434" si="32">IFERROR(IF((F371-G371)/G371&gt;25%,"!",IF((F371-G371)/G371&lt;-25%,"!","")),"")</f>
        <v/>
      </c>
      <c r="N371" s="176" t="str">
        <f t="shared" ref="N371:N434" si="33">IFERROR(IF((G371-H371)/H371&gt;25%,"!",IF((G371-H371)/H371&lt;-25%,"!","")),"")</f>
        <v/>
      </c>
      <c r="O371" s="64">
        <f t="shared" ref="O371:O434" si="34">IFERROR(E371/D371,"")</f>
        <v>594</v>
      </c>
      <c r="P371" s="64">
        <f t="shared" ref="P371:P434" si="35">IFERROR(F371/D371,"")</f>
        <v>560.66666666666663</v>
      </c>
      <c r="Q371" s="11" t="str">
        <f>IFERROR((VLOOKUP(A371,GM_Table,8,FALSE)-SUMIFS(D:D,A:A,A371,B:B,B371,C:C,C371)),"")</f>
        <v/>
      </c>
      <c r="R371" s="11" t="str">
        <f>IFERROR(CONCATENATE(VLOOKUP(A371,GM_Table,12,FALSE)," ",(VLOOKUP(A371,GM_Table,13,FALSE))),"")</f>
        <v/>
      </c>
      <c r="S371" s="178">
        <f>(CertifiedCrop[[#This Row],[Rendement 
estimé/ha]]-CertifiedCrop[[#This Row],[Rendement/ha
de l’année précédente]])/CertifiedCrop[[#This Row],[Rendement/ha
de l’année précédente]]</f>
        <v>5.9453032104637406E-2</v>
      </c>
    </row>
    <row r="372" spans="1:19" x14ac:dyDescent="0.25">
      <c r="A372" s="172" t="s">
        <v>1887</v>
      </c>
      <c r="B372" s="172" t="s">
        <v>3341</v>
      </c>
      <c r="C372" s="172" t="s">
        <v>667</v>
      </c>
      <c r="D372" s="173">
        <v>2.5</v>
      </c>
      <c r="E372" s="174">
        <v>1463</v>
      </c>
      <c r="F372" s="174">
        <v>1413</v>
      </c>
      <c r="G372" s="174">
        <v>0</v>
      </c>
      <c r="H372" s="174">
        <v>0</v>
      </c>
      <c r="I372" s="174">
        <v>0</v>
      </c>
      <c r="J372" s="170" t="b">
        <f>IF(ISBLANK(CertifiedCrop[[#This Row],[1. Identifiant interne d’exploitation agricole*]]),"",IF(ISERROR(MATCH(CertifiedCrop[[#This Row],[1. Identifiant interne d’exploitation agricole*]],GroupMember[1. Identifiant interne d’exploitation agricole*],0)),FALSE,TRUE))</f>
        <v>1</v>
      </c>
      <c r="K372" s="170" t="b">
        <f t="array" ref="K372">IF(ISBLANK(CertifiedCrop[[#This Row],[2. Produit agricole certifié*]]),"",IF(ISERROR(MATCH(1,(#REF!=CertifiedCrop[[#This Row],[2. Produit agricole certifié*]])*(#REF!=CertifiedCrop[[#This Row],[3. Variété**]]),0)),FALSE,TRUE))</f>
        <v>0</v>
      </c>
      <c r="L372" s="23" t="str">
        <f t="shared" si="31"/>
        <v/>
      </c>
      <c r="M372" s="63" t="str">
        <f t="shared" si="32"/>
        <v/>
      </c>
      <c r="N372" s="176" t="str">
        <f t="shared" si="33"/>
        <v/>
      </c>
      <c r="O372" s="64">
        <f t="shared" si="34"/>
        <v>585.20000000000005</v>
      </c>
      <c r="P372" s="64">
        <f t="shared" si="35"/>
        <v>565.20000000000005</v>
      </c>
      <c r="Q372" s="11" t="str">
        <f>IFERROR((VLOOKUP(A372,GM_Table,8,FALSE)-SUMIFS(D:D,A:A,A372,B:B,B372,C:C,C372)),"")</f>
        <v/>
      </c>
      <c r="R372" s="11" t="str">
        <f>IFERROR(CONCATENATE(VLOOKUP(A372,GM_Table,12,FALSE)," ",(VLOOKUP(A372,GM_Table,13,FALSE))),"")</f>
        <v/>
      </c>
      <c r="S372" s="178">
        <f>(CertifiedCrop[[#This Row],[Rendement 
estimé/ha]]-CertifiedCrop[[#This Row],[Rendement/ha
de l’année précédente]])/CertifiedCrop[[#This Row],[Rendement/ha
de l’année précédente]]</f>
        <v>3.5385704175513087E-2</v>
      </c>
    </row>
    <row r="373" spans="1:19" x14ac:dyDescent="0.25">
      <c r="A373" s="172" t="s">
        <v>1890</v>
      </c>
      <c r="B373" s="172" t="s">
        <v>3341</v>
      </c>
      <c r="C373" s="172" t="s">
        <v>667</v>
      </c>
      <c r="D373" s="173">
        <v>2.5</v>
      </c>
      <c r="E373" s="174">
        <v>1472</v>
      </c>
      <c r="F373" s="174">
        <v>1422</v>
      </c>
      <c r="G373" s="174">
        <v>0</v>
      </c>
      <c r="H373" s="174">
        <v>0</v>
      </c>
      <c r="I373" s="174">
        <v>0</v>
      </c>
      <c r="J373" s="170" t="b">
        <f>IF(ISBLANK(CertifiedCrop[[#This Row],[1. Identifiant interne d’exploitation agricole*]]),"",IF(ISERROR(MATCH(CertifiedCrop[[#This Row],[1. Identifiant interne d’exploitation agricole*]],GroupMember[1. Identifiant interne d’exploitation agricole*],0)),FALSE,TRUE))</f>
        <v>1</v>
      </c>
      <c r="K373" s="170" t="b">
        <f t="array" ref="K373">IF(ISBLANK(CertifiedCrop[[#This Row],[2. Produit agricole certifié*]]),"",IF(ISERROR(MATCH(1,(#REF!=CertifiedCrop[[#This Row],[2. Produit agricole certifié*]])*(#REF!=CertifiedCrop[[#This Row],[3. Variété**]]),0)),FALSE,TRUE))</f>
        <v>0</v>
      </c>
      <c r="L373" s="23" t="str">
        <f t="shared" si="31"/>
        <v/>
      </c>
      <c r="M373" s="63" t="str">
        <f t="shared" si="32"/>
        <v/>
      </c>
      <c r="N373" s="176" t="str">
        <f t="shared" si="33"/>
        <v/>
      </c>
      <c r="O373" s="64">
        <f t="shared" si="34"/>
        <v>588.79999999999995</v>
      </c>
      <c r="P373" s="64">
        <f t="shared" si="35"/>
        <v>568.79999999999995</v>
      </c>
      <c r="Q373" s="11" t="str">
        <f>IFERROR((VLOOKUP(A373,GM_Table,8,FALSE)-SUMIFS(D:D,A:A,A373,B:B,B373,C:C,C373)),"")</f>
        <v/>
      </c>
      <c r="R373" s="11" t="str">
        <f>IFERROR(CONCATENATE(VLOOKUP(A373,GM_Table,12,FALSE)," ",(VLOOKUP(A373,GM_Table,13,FALSE))),"")</f>
        <v/>
      </c>
      <c r="S373" s="178">
        <f>(CertifiedCrop[[#This Row],[Rendement 
estimé/ha]]-CertifiedCrop[[#This Row],[Rendement/ha
de l’année précédente]])/CertifiedCrop[[#This Row],[Rendement/ha
de l’année précédente]]</f>
        <v>3.5161744022503522E-2</v>
      </c>
    </row>
    <row r="374" spans="1:19" x14ac:dyDescent="0.25">
      <c r="A374" s="172" t="s">
        <v>1893</v>
      </c>
      <c r="B374" s="172" t="s">
        <v>3341</v>
      </c>
      <c r="C374" s="172" t="s">
        <v>667</v>
      </c>
      <c r="D374" s="173">
        <v>1</v>
      </c>
      <c r="E374" s="174">
        <v>594</v>
      </c>
      <c r="F374" s="174">
        <v>544</v>
      </c>
      <c r="G374" s="174">
        <v>0</v>
      </c>
      <c r="H374" s="174">
        <v>0</v>
      </c>
      <c r="I374" s="174">
        <v>0</v>
      </c>
      <c r="J374" s="170" t="b">
        <f>IF(ISBLANK(CertifiedCrop[[#This Row],[1. Identifiant interne d’exploitation agricole*]]),"",IF(ISERROR(MATCH(CertifiedCrop[[#This Row],[1. Identifiant interne d’exploitation agricole*]],GroupMember[1. Identifiant interne d’exploitation agricole*],0)),FALSE,TRUE))</f>
        <v>1</v>
      </c>
      <c r="K374" s="170" t="b">
        <f t="array" ref="K374">IF(ISBLANK(CertifiedCrop[[#This Row],[2. Produit agricole certifié*]]),"",IF(ISERROR(MATCH(1,(#REF!=CertifiedCrop[[#This Row],[2. Produit agricole certifié*]])*(#REF!=CertifiedCrop[[#This Row],[3. Variété**]]),0)),FALSE,TRUE))</f>
        <v>0</v>
      </c>
      <c r="L374" s="23" t="str">
        <f t="shared" si="31"/>
        <v/>
      </c>
      <c r="M374" s="63" t="str">
        <f t="shared" si="32"/>
        <v/>
      </c>
      <c r="N374" s="176" t="str">
        <f t="shared" si="33"/>
        <v/>
      </c>
      <c r="O374" s="64">
        <f t="shared" si="34"/>
        <v>594</v>
      </c>
      <c r="P374" s="64">
        <f t="shared" si="35"/>
        <v>544</v>
      </c>
      <c r="Q374" s="11" t="str">
        <f>IFERROR((VLOOKUP(A374,GM_Table,8,FALSE)-SUMIFS(D:D,A:A,A374,B:B,B374,C:C,C374)),"")</f>
        <v/>
      </c>
      <c r="R374" s="11" t="str">
        <f>IFERROR(CONCATENATE(VLOOKUP(A374,GM_Table,12,FALSE)," ",(VLOOKUP(A374,GM_Table,13,FALSE))),"")</f>
        <v/>
      </c>
      <c r="S374" s="178">
        <f>(CertifiedCrop[[#This Row],[Rendement 
estimé/ha]]-CertifiedCrop[[#This Row],[Rendement/ha
de l’année précédente]])/CertifiedCrop[[#This Row],[Rendement/ha
de l’année précédente]]</f>
        <v>9.1911764705882359E-2</v>
      </c>
    </row>
    <row r="375" spans="1:19" x14ac:dyDescent="0.25">
      <c r="A375" s="172" t="s">
        <v>1897</v>
      </c>
      <c r="B375" s="172" t="s">
        <v>3341</v>
      </c>
      <c r="C375" s="172" t="s">
        <v>667</v>
      </c>
      <c r="D375" s="173">
        <v>1</v>
      </c>
      <c r="E375" s="174">
        <v>581</v>
      </c>
      <c r="F375" s="174">
        <v>531</v>
      </c>
      <c r="G375" s="174">
        <v>0</v>
      </c>
      <c r="H375" s="174">
        <v>0</v>
      </c>
      <c r="I375" s="174">
        <v>0</v>
      </c>
      <c r="J375" s="170" t="b">
        <f>IF(ISBLANK(CertifiedCrop[[#This Row],[1. Identifiant interne d’exploitation agricole*]]),"",IF(ISERROR(MATCH(CertifiedCrop[[#This Row],[1. Identifiant interne d’exploitation agricole*]],GroupMember[1. Identifiant interne d’exploitation agricole*],0)),FALSE,TRUE))</f>
        <v>1</v>
      </c>
      <c r="K375" s="170" t="b">
        <f t="array" ref="K375">IF(ISBLANK(CertifiedCrop[[#This Row],[2. Produit agricole certifié*]]),"",IF(ISERROR(MATCH(1,(#REF!=CertifiedCrop[[#This Row],[2. Produit agricole certifié*]])*(#REF!=CertifiedCrop[[#This Row],[3. Variété**]]),0)),FALSE,TRUE))</f>
        <v>0</v>
      </c>
      <c r="L375" s="23" t="str">
        <f t="shared" si="31"/>
        <v/>
      </c>
      <c r="M375" s="63" t="str">
        <f t="shared" si="32"/>
        <v/>
      </c>
      <c r="N375" s="176" t="str">
        <f t="shared" si="33"/>
        <v/>
      </c>
      <c r="O375" s="64">
        <f t="shared" si="34"/>
        <v>581</v>
      </c>
      <c r="P375" s="64">
        <f t="shared" si="35"/>
        <v>531</v>
      </c>
      <c r="Q375" s="11" t="str">
        <f>IFERROR((VLOOKUP(A375,GM_Table,8,FALSE)-SUMIFS(D:D,A:A,A375,B:B,B375,C:C,C375)),"")</f>
        <v/>
      </c>
      <c r="R375" s="11" t="str">
        <f>IFERROR(CONCATENATE(VLOOKUP(A375,GM_Table,12,FALSE)," ",(VLOOKUP(A375,GM_Table,13,FALSE))),"")</f>
        <v/>
      </c>
      <c r="S375" s="178">
        <f>(CertifiedCrop[[#This Row],[Rendement 
estimé/ha]]-CertifiedCrop[[#This Row],[Rendement/ha
de l’année précédente]])/CertifiedCrop[[#This Row],[Rendement/ha
de l’année précédente]]</f>
        <v>9.4161958568738227E-2</v>
      </c>
    </row>
    <row r="376" spans="1:19" x14ac:dyDescent="0.25">
      <c r="A376" s="172" t="s">
        <v>1901</v>
      </c>
      <c r="B376" s="172" t="s">
        <v>3341</v>
      </c>
      <c r="C376" s="172" t="s">
        <v>667</v>
      </c>
      <c r="D376" s="173">
        <v>1.5</v>
      </c>
      <c r="E376" s="174">
        <v>802</v>
      </c>
      <c r="F376" s="174">
        <v>752</v>
      </c>
      <c r="G376" s="174">
        <v>0</v>
      </c>
      <c r="H376" s="174">
        <v>0</v>
      </c>
      <c r="I376" s="174">
        <v>0</v>
      </c>
      <c r="J376" s="170" t="b">
        <f>IF(ISBLANK(CertifiedCrop[[#This Row],[1. Identifiant interne d’exploitation agricole*]]),"",IF(ISERROR(MATCH(CertifiedCrop[[#This Row],[1. Identifiant interne d’exploitation agricole*]],GroupMember[1. Identifiant interne d’exploitation agricole*],0)),FALSE,TRUE))</f>
        <v>1</v>
      </c>
      <c r="K376" s="170" t="b">
        <f t="array" ref="K376">IF(ISBLANK(CertifiedCrop[[#This Row],[2. Produit agricole certifié*]]),"",IF(ISERROR(MATCH(1,(#REF!=CertifiedCrop[[#This Row],[2. Produit agricole certifié*]])*(#REF!=CertifiedCrop[[#This Row],[3. Variété**]]),0)),FALSE,TRUE))</f>
        <v>0</v>
      </c>
      <c r="L376" s="23" t="str">
        <f t="shared" si="31"/>
        <v/>
      </c>
      <c r="M376" s="63" t="str">
        <f t="shared" si="32"/>
        <v/>
      </c>
      <c r="N376" s="176" t="str">
        <f t="shared" si="33"/>
        <v/>
      </c>
      <c r="O376" s="64">
        <f t="shared" si="34"/>
        <v>534.66666666666663</v>
      </c>
      <c r="P376" s="64">
        <f t="shared" si="35"/>
        <v>501.33333333333331</v>
      </c>
      <c r="Q376" s="11" t="str">
        <f>IFERROR((VLOOKUP(A376,GM_Table,8,FALSE)-SUMIFS(D:D,A:A,A376,B:B,B376,C:C,C376)),"")</f>
        <v/>
      </c>
      <c r="R376" s="11" t="str">
        <f>IFERROR(CONCATENATE(VLOOKUP(A376,GM_Table,12,FALSE)," ",(VLOOKUP(A376,GM_Table,13,FALSE))),"")</f>
        <v/>
      </c>
      <c r="S376" s="178">
        <f>(CertifiedCrop[[#This Row],[Rendement 
estimé/ha]]-CertifiedCrop[[#This Row],[Rendement/ha
de l’année précédente]])/CertifiedCrop[[#This Row],[Rendement/ha
de l’année précédente]]</f>
        <v>6.6489361702127631E-2</v>
      </c>
    </row>
    <row r="377" spans="1:19" x14ac:dyDescent="0.25">
      <c r="A377" s="172" t="s">
        <v>1905</v>
      </c>
      <c r="B377" s="172" t="s">
        <v>3341</v>
      </c>
      <c r="C377" s="172" t="s">
        <v>667</v>
      </c>
      <c r="D377" s="173">
        <v>1</v>
      </c>
      <c r="E377" s="174">
        <v>594</v>
      </c>
      <c r="F377" s="174">
        <v>544</v>
      </c>
      <c r="G377" s="174">
        <v>0</v>
      </c>
      <c r="H377" s="174">
        <v>0</v>
      </c>
      <c r="I377" s="174">
        <v>0</v>
      </c>
      <c r="J377" s="170" t="b">
        <f>IF(ISBLANK(CertifiedCrop[[#This Row],[1. Identifiant interne d’exploitation agricole*]]),"",IF(ISERROR(MATCH(CertifiedCrop[[#This Row],[1. Identifiant interne d’exploitation agricole*]],GroupMember[1. Identifiant interne d’exploitation agricole*],0)),FALSE,TRUE))</f>
        <v>1</v>
      </c>
      <c r="K377" s="170" t="b">
        <f t="array" ref="K377">IF(ISBLANK(CertifiedCrop[[#This Row],[2. Produit agricole certifié*]]),"",IF(ISERROR(MATCH(1,(#REF!=CertifiedCrop[[#This Row],[2. Produit agricole certifié*]])*(#REF!=CertifiedCrop[[#This Row],[3. Variété**]]),0)),FALSE,TRUE))</f>
        <v>0</v>
      </c>
      <c r="L377" s="23" t="str">
        <f t="shared" si="31"/>
        <v/>
      </c>
      <c r="M377" s="63" t="str">
        <f t="shared" si="32"/>
        <v/>
      </c>
      <c r="N377" s="176" t="str">
        <f t="shared" si="33"/>
        <v/>
      </c>
      <c r="O377" s="64">
        <f t="shared" si="34"/>
        <v>594</v>
      </c>
      <c r="P377" s="64">
        <f t="shared" si="35"/>
        <v>544</v>
      </c>
      <c r="Q377" s="11" t="str">
        <f>IFERROR((VLOOKUP(A377,GM_Table,8,FALSE)-SUMIFS(D:D,A:A,A377,B:B,B377,C:C,C377)),"")</f>
        <v/>
      </c>
      <c r="R377" s="11" t="str">
        <f>IFERROR(CONCATENATE(VLOOKUP(A377,GM_Table,12,FALSE)," ",(VLOOKUP(A377,GM_Table,13,FALSE))),"")</f>
        <v/>
      </c>
      <c r="S377" s="178">
        <f>(CertifiedCrop[[#This Row],[Rendement 
estimé/ha]]-CertifiedCrop[[#This Row],[Rendement/ha
de l’année précédente]])/CertifiedCrop[[#This Row],[Rendement/ha
de l’année précédente]]</f>
        <v>9.1911764705882359E-2</v>
      </c>
    </row>
    <row r="378" spans="1:19" x14ac:dyDescent="0.25">
      <c r="A378" s="172" t="s">
        <v>1909</v>
      </c>
      <c r="B378" s="172" t="s">
        <v>3341</v>
      </c>
      <c r="C378" s="172" t="s">
        <v>667</v>
      </c>
      <c r="D378" s="173">
        <v>1.5</v>
      </c>
      <c r="E378" s="174">
        <v>898</v>
      </c>
      <c r="F378" s="174">
        <v>848</v>
      </c>
      <c r="G378" s="174">
        <v>0</v>
      </c>
      <c r="H378" s="174">
        <v>0</v>
      </c>
      <c r="I378" s="174">
        <v>0</v>
      </c>
      <c r="J378" s="170" t="b">
        <f>IF(ISBLANK(CertifiedCrop[[#This Row],[1. Identifiant interne d’exploitation agricole*]]),"",IF(ISERROR(MATCH(CertifiedCrop[[#This Row],[1. Identifiant interne d’exploitation agricole*]],GroupMember[1. Identifiant interne d’exploitation agricole*],0)),FALSE,TRUE))</f>
        <v>1</v>
      </c>
      <c r="K378" s="170" t="b">
        <f t="array" ref="K378">IF(ISBLANK(CertifiedCrop[[#This Row],[2. Produit agricole certifié*]]),"",IF(ISERROR(MATCH(1,(#REF!=CertifiedCrop[[#This Row],[2. Produit agricole certifié*]])*(#REF!=CertifiedCrop[[#This Row],[3. Variété**]]),0)),FALSE,TRUE))</f>
        <v>0</v>
      </c>
      <c r="L378" s="23" t="str">
        <f t="shared" si="31"/>
        <v/>
      </c>
      <c r="M378" s="63" t="str">
        <f t="shared" si="32"/>
        <v/>
      </c>
      <c r="N378" s="176" t="str">
        <f t="shared" si="33"/>
        <v/>
      </c>
      <c r="O378" s="64">
        <f t="shared" si="34"/>
        <v>598.66666666666663</v>
      </c>
      <c r="P378" s="64">
        <f t="shared" si="35"/>
        <v>565.33333333333337</v>
      </c>
      <c r="Q378" s="11" t="str">
        <f>IFERROR((VLOOKUP(A378,GM_Table,8,FALSE)-SUMIFS(D:D,A:A,A378,B:B,B378,C:C,C378)),"")</f>
        <v/>
      </c>
      <c r="R378" s="11" t="str">
        <f>IFERROR(CONCATENATE(VLOOKUP(A378,GM_Table,12,FALSE)," ",(VLOOKUP(A378,GM_Table,13,FALSE))),"")</f>
        <v/>
      </c>
      <c r="S378" s="178">
        <f>(CertifiedCrop[[#This Row],[Rendement 
estimé/ha]]-CertifiedCrop[[#This Row],[Rendement/ha
de l’année précédente]])/CertifiedCrop[[#This Row],[Rendement/ha
de l’année précédente]]</f>
        <v>5.8962264150943258E-2</v>
      </c>
    </row>
    <row r="379" spans="1:19" x14ac:dyDescent="0.25">
      <c r="A379" s="172" t="s">
        <v>1912</v>
      </c>
      <c r="B379" s="172" t="s">
        <v>3341</v>
      </c>
      <c r="C379" s="172" t="s">
        <v>667</v>
      </c>
      <c r="D379" s="173">
        <v>2</v>
      </c>
      <c r="E379" s="174">
        <v>1188</v>
      </c>
      <c r="F379" s="174">
        <v>1138</v>
      </c>
      <c r="G379" s="174">
        <v>0</v>
      </c>
      <c r="H379" s="174">
        <v>0</v>
      </c>
      <c r="I379" s="174">
        <v>0</v>
      </c>
      <c r="J379" s="170" t="b">
        <f>IF(ISBLANK(CertifiedCrop[[#This Row],[1. Identifiant interne d’exploitation agricole*]]),"",IF(ISERROR(MATCH(CertifiedCrop[[#This Row],[1. Identifiant interne d’exploitation agricole*]],GroupMember[1. Identifiant interne d’exploitation agricole*],0)),FALSE,TRUE))</f>
        <v>1</v>
      </c>
      <c r="K379" s="170" t="b">
        <f t="array" ref="K379">IF(ISBLANK(CertifiedCrop[[#This Row],[2. Produit agricole certifié*]]),"",IF(ISERROR(MATCH(1,(#REF!=CertifiedCrop[[#This Row],[2. Produit agricole certifié*]])*(#REF!=CertifiedCrop[[#This Row],[3. Variété**]]),0)),FALSE,TRUE))</f>
        <v>0</v>
      </c>
      <c r="L379" s="23" t="str">
        <f t="shared" si="31"/>
        <v/>
      </c>
      <c r="M379" s="63" t="str">
        <f t="shared" si="32"/>
        <v/>
      </c>
      <c r="N379" s="176" t="str">
        <f t="shared" si="33"/>
        <v/>
      </c>
      <c r="O379" s="64">
        <f t="shared" si="34"/>
        <v>594</v>
      </c>
      <c r="P379" s="64">
        <f t="shared" si="35"/>
        <v>569</v>
      </c>
      <c r="Q379" s="11" t="str">
        <f>IFERROR((VLOOKUP(A379,GM_Table,8,FALSE)-SUMIFS(D:D,A:A,A379,B:B,B379,C:C,C379)),"")</f>
        <v/>
      </c>
      <c r="R379" s="11" t="str">
        <f>IFERROR(CONCATENATE(VLOOKUP(A379,GM_Table,12,FALSE)," ",(VLOOKUP(A379,GM_Table,13,FALSE))),"")</f>
        <v/>
      </c>
      <c r="S379" s="178">
        <f>(CertifiedCrop[[#This Row],[Rendement 
estimé/ha]]-CertifiedCrop[[#This Row],[Rendement/ha
de l’année précédente]])/CertifiedCrop[[#This Row],[Rendement/ha
de l’année précédente]]</f>
        <v>4.3936731107205626E-2</v>
      </c>
    </row>
    <row r="380" spans="1:19" x14ac:dyDescent="0.25">
      <c r="A380" s="172" t="s">
        <v>1914</v>
      </c>
      <c r="B380" s="172" t="s">
        <v>3341</v>
      </c>
      <c r="C380" s="172" t="s">
        <v>667</v>
      </c>
      <c r="D380" s="173">
        <v>2</v>
      </c>
      <c r="E380" s="174">
        <v>1188</v>
      </c>
      <c r="F380" s="174">
        <v>1138</v>
      </c>
      <c r="G380" s="174">
        <v>0</v>
      </c>
      <c r="H380" s="174">
        <v>0</v>
      </c>
      <c r="I380" s="174">
        <v>0</v>
      </c>
      <c r="J380" s="170" t="b">
        <f>IF(ISBLANK(CertifiedCrop[[#This Row],[1. Identifiant interne d’exploitation agricole*]]),"",IF(ISERROR(MATCH(CertifiedCrop[[#This Row],[1. Identifiant interne d’exploitation agricole*]],GroupMember[1. Identifiant interne d’exploitation agricole*],0)),FALSE,TRUE))</f>
        <v>1</v>
      </c>
      <c r="K380" s="170" t="b">
        <f t="array" ref="K380">IF(ISBLANK(CertifiedCrop[[#This Row],[2. Produit agricole certifié*]]),"",IF(ISERROR(MATCH(1,(#REF!=CertifiedCrop[[#This Row],[2. Produit agricole certifié*]])*(#REF!=CertifiedCrop[[#This Row],[3. Variété**]]),0)),FALSE,TRUE))</f>
        <v>0</v>
      </c>
      <c r="L380" s="23" t="str">
        <f t="shared" si="31"/>
        <v/>
      </c>
      <c r="M380" s="63" t="str">
        <f t="shared" si="32"/>
        <v/>
      </c>
      <c r="N380" s="176" t="str">
        <f t="shared" si="33"/>
        <v/>
      </c>
      <c r="O380" s="64">
        <f t="shared" si="34"/>
        <v>594</v>
      </c>
      <c r="P380" s="64">
        <f t="shared" si="35"/>
        <v>569</v>
      </c>
      <c r="Q380" s="11" t="str">
        <f>IFERROR((VLOOKUP(A380,GM_Table,8,FALSE)-SUMIFS(D:D,A:A,A380,B:B,B380,C:C,C380)),"")</f>
        <v/>
      </c>
      <c r="R380" s="11" t="str">
        <f>IFERROR(CONCATENATE(VLOOKUP(A380,GM_Table,12,FALSE)," ",(VLOOKUP(A380,GM_Table,13,FALSE))),"")</f>
        <v/>
      </c>
      <c r="S380" s="178">
        <f>(CertifiedCrop[[#This Row],[Rendement 
estimé/ha]]-CertifiedCrop[[#This Row],[Rendement/ha
de l’année précédente]])/CertifiedCrop[[#This Row],[Rendement/ha
de l’année précédente]]</f>
        <v>4.3936731107205626E-2</v>
      </c>
    </row>
    <row r="381" spans="1:19" x14ac:dyDescent="0.25">
      <c r="A381" s="172" t="s">
        <v>1918</v>
      </c>
      <c r="B381" s="172" t="s">
        <v>3341</v>
      </c>
      <c r="C381" s="172" t="s">
        <v>667</v>
      </c>
      <c r="D381" s="173">
        <v>1.5</v>
      </c>
      <c r="E381" s="174">
        <v>801</v>
      </c>
      <c r="F381" s="174">
        <v>751</v>
      </c>
      <c r="G381" s="174">
        <v>0</v>
      </c>
      <c r="H381" s="174">
        <v>0</v>
      </c>
      <c r="I381" s="174">
        <v>0</v>
      </c>
      <c r="J381" s="170" t="b">
        <f>IF(ISBLANK(CertifiedCrop[[#This Row],[1. Identifiant interne d’exploitation agricole*]]),"",IF(ISERROR(MATCH(CertifiedCrop[[#This Row],[1. Identifiant interne d’exploitation agricole*]],GroupMember[1. Identifiant interne d’exploitation agricole*],0)),FALSE,TRUE))</f>
        <v>1</v>
      </c>
      <c r="K381" s="170" t="b">
        <f t="array" ref="K381">IF(ISBLANK(CertifiedCrop[[#This Row],[2. Produit agricole certifié*]]),"",IF(ISERROR(MATCH(1,(#REF!=CertifiedCrop[[#This Row],[2. Produit agricole certifié*]])*(#REF!=CertifiedCrop[[#This Row],[3. Variété**]]),0)),FALSE,TRUE))</f>
        <v>0</v>
      </c>
      <c r="L381" s="23" t="str">
        <f t="shared" si="31"/>
        <v/>
      </c>
      <c r="M381" s="63" t="str">
        <f t="shared" si="32"/>
        <v/>
      </c>
      <c r="N381" s="176" t="str">
        <f t="shared" si="33"/>
        <v/>
      </c>
      <c r="O381" s="64">
        <f t="shared" si="34"/>
        <v>534</v>
      </c>
      <c r="P381" s="64">
        <f t="shared" si="35"/>
        <v>500.66666666666669</v>
      </c>
      <c r="Q381" s="11" t="str">
        <f>IFERROR((VLOOKUP(A381,GM_Table,8,FALSE)-SUMIFS(D:D,A:A,A381,B:B,B381,C:C,C381)),"")</f>
        <v/>
      </c>
      <c r="R381" s="11" t="str">
        <f>IFERROR(CONCATENATE(VLOOKUP(A381,GM_Table,12,FALSE)," ",(VLOOKUP(A381,GM_Table,13,FALSE))),"")</f>
        <v/>
      </c>
      <c r="S381" s="178">
        <f>(CertifiedCrop[[#This Row],[Rendement 
estimé/ha]]-CertifiedCrop[[#This Row],[Rendement/ha
de l’année précédente]])/CertifiedCrop[[#This Row],[Rendement/ha
de l’année précédente]]</f>
        <v>6.6577896138481987E-2</v>
      </c>
    </row>
    <row r="382" spans="1:19" x14ac:dyDescent="0.25">
      <c r="A382" s="172" t="s">
        <v>1921</v>
      </c>
      <c r="B382" s="172" t="s">
        <v>3341</v>
      </c>
      <c r="C382" s="172" t="s">
        <v>667</v>
      </c>
      <c r="D382" s="173">
        <v>2</v>
      </c>
      <c r="E382" s="174">
        <v>1105</v>
      </c>
      <c r="F382" s="174">
        <v>1055</v>
      </c>
      <c r="G382" s="174">
        <v>0</v>
      </c>
      <c r="H382" s="174">
        <v>0</v>
      </c>
      <c r="I382" s="174">
        <v>0</v>
      </c>
      <c r="J382" s="170" t="b">
        <f>IF(ISBLANK(CertifiedCrop[[#This Row],[1. Identifiant interne d’exploitation agricole*]]),"",IF(ISERROR(MATCH(CertifiedCrop[[#This Row],[1. Identifiant interne d’exploitation agricole*]],GroupMember[1. Identifiant interne d’exploitation agricole*],0)),FALSE,TRUE))</f>
        <v>1</v>
      </c>
      <c r="K382" s="170" t="b">
        <f t="array" ref="K382">IF(ISBLANK(CertifiedCrop[[#This Row],[2. Produit agricole certifié*]]),"",IF(ISERROR(MATCH(1,(#REF!=CertifiedCrop[[#This Row],[2. Produit agricole certifié*]])*(#REF!=CertifiedCrop[[#This Row],[3. Variété**]]),0)),FALSE,TRUE))</f>
        <v>0</v>
      </c>
      <c r="L382" s="23" t="str">
        <f t="shared" si="31"/>
        <v/>
      </c>
      <c r="M382" s="63" t="str">
        <f t="shared" si="32"/>
        <v/>
      </c>
      <c r="N382" s="176" t="str">
        <f t="shared" si="33"/>
        <v/>
      </c>
      <c r="O382" s="64">
        <f t="shared" si="34"/>
        <v>552.5</v>
      </c>
      <c r="P382" s="64">
        <f t="shared" si="35"/>
        <v>527.5</v>
      </c>
      <c r="Q382" s="11" t="str">
        <f>IFERROR((VLOOKUP(A382,GM_Table,8,FALSE)-SUMIFS(D:D,A:A,A382,B:B,B382,C:C,C382)),"")</f>
        <v/>
      </c>
      <c r="R382" s="11" t="str">
        <f>IFERROR(CONCATENATE(VLOOKUP(A382,GM_Table,12,FALSE)," ",(VLOOKUP(A382,GM_Table,13,FALSE))),"")</f>
        <v/>
      </c>
      <c r="S382" s="178">
        <f>(CertifiedCrop[[#This Row],[Rendement 
estimé/ha]]-CertifiedCrop[[#This Row],[Rendement/ha
de l’année précédente]])/CertifiedCrop[[#This Row],[Rendement/ha
de l’année précédente]]</f>
        <v>4.7393364928909949E-2</v>
      </c>
    </row>
    <row r="383" spans="1:19" x14ac:dyDescent="0.25">
      <c r="A383" s="172" t="s">
        <v>1923</v>
      </c>
      <c r="B383" s="172" t="s">
        <v>3341</v>
      </c>
      <c r="C383" s="172" t="s">
        <v>667</v>
      </c>
      <c r="D383" s="173">
        <v>1</v>
      </c>
      <c r="E383" s="174">
        <v>599</v>
      </c>
      <c r="F383" s="174">
        <v>549</v>
      </c>
      <c r="G383" s="174">
        <v>0</v>
      </c>
      <c r="H383" s="174">
        <v>0</v>
      </c>
      <c r="I383" s="174">
        <v>0</v>
      </c>
      <c r="J383" s="170" t="b">
        <f>IF(ISBLANK(CertifiedCrop[[#This Row],[1. Identifiant interne d’exploitation agricole*]]),"",IF(ISERROR(MATCH(CertifiedCrop[[#This Row],[1. Identifiant interne d’exploitation agricole*]],GroupMember[1. Identifiant interne d’exploitation agricole*],0)),FALSE,TRUE))</f>
        <v>1</v>
      </c>
      <c r="K383" s="170" t="b">
        <f t="array" ref="K383">IF(ISBLANK(CertifiedCrop[[#This Row],[2. Produit agricole certifié*]]),"",IF(ISERROR(MATCH(1,(#REF!=CertifiedCrop[[#This Row],[2. Produit agricole certifié*]])*(#REF!=CertifiedCrop[[#This Row],[3. Variété**]]),0)),FALSE,TRUE))</f>
        <v>0</v>
      </c>
      <c r="L383" s="23" t="str">
        <f t="shared" si="31"/>
        <v/>
      </c>
      <c r="M383" s="63" t="str">
        <f t="shared" si="32"/>
        <v/>
      </c>
      <c r="N383" s="176" t="str">
        <f t="shared" si="33"/>
        <v/>
      </c>
      <c r="O383" s="64">
        <f t="shared" si="34"/>
        <v>599</v>
      </c>
      <c r="P383" s="64">
        <f t="shared" si="35"/>
        <v>549</v>
      </c>
      <c r="Q383" s="11" t="str">
        <f>IFERROR((VLOOKUP(A383,GM_Table,8,FALSE)-SUMIFS(D:D,A:A,A383,B:B,B383,C:C,C383)),"")</f>
        <v/>
      </c>
      <c r="R383" s="11" t="str">
        <f>IFERROR(CONCATENATE(VLOOKUP(A383,GM_Table,12,FALSE)," ",(VLOOKUP(A383,GM_Table,13,FALSE))),"")</f>
        <v/>
      </c>
      <c r="S383" s="178">
        <f>(CertifiedCrop[[#This Row],[Rendement 
estimé/ha]]-CertifiedCrop[[#This Row],[Rendement/ha
de l’année précédente]])/CertifiedCrop[[#This Row],[Rendement/ha
de l’année précédente]]</f>
        <v>9.107468123861566E-2</v>
      </c>
    </row>
    <row r="384" spans="1:19" x14ac:dyDescent="0.25">
      <c r="A384" s="172" t="s">
        <v>1927</v>
      </c>
      <c r="B384" s="172" t="s">
        <v>3341</v>
      </c>
      <c r="C384" s="172" t="s">
        <v>667</v>
      </c>
      <c r="D384" s="173">
        <v>2</v>
      </c>
      <c r="E384" s="174">
        <v>1188</v>
      </c>
      <c r="F384" s="174">
        <v>1138</v>
      </c>
      <c r="G384" s="174">
        <v>0</v>
      </c>
      <c r="H384" s="174">
        <v>0</v>
      </c>
      <c r="I384" s="174">
        <v>0</v>
      </c>
      <c r="J384" s="170" t="b">
        <f>IF(ISBLANK(CertifiedCrop[[#This Row],[1. Identifiant interne d’exploitation agricole*]]),"",IF(ISERROR(MATCH(CertifiedCrop[[#This Row],[1. Identifiant interne d’exploitation agricole*]],GroupMember[1. Identifiant interne d’exploitation agricole*],0)),FALSE,TRUE))</f>
        <v>1</v>
      </c>
      <c r="K384" s="170" t="b">
        <f t="array" ref="K384">IF(ISBLANK(CertifiedCrop[[#This Row],[2. Produit agricole certifié*]]),"",IF(ISERROR(MATCH(1,(#REF!=CertifiedCrop[[#This Row],[2. Produit agricole certifié*]])*(#REF!=CertifiedCrop[[#This Row],[3. Variété**]]),0)),FALSE,TRUE))</f>
        <v>0</v>
      </c>
      <c r="L384" s="23" t="str">
        <f t="shared" si="31"/>
        <v/>
      </c>
      <c r="M384" s="63" t="str">
        <f t="shared" si="32"/>
        <v/>
      </c>
      <c r="N384" s="176" t="str">
        <f t="shared" si="33"/>
        <v/>
      </c>
      <c r="O384" s="64">
        <f t="shared" si="34"/>
        <v>594</v>
      </c>
      <c r="P384" s="64">
        <f t="shared" si="35"/>
        <v>569</v>
      </c>
      <c r="Q384" s="11" t="str">
        <f>IFERROR((VLOOKUP(A384,GM_Table,8,FALSE)-SUMIFS(D:D,A:A,A384,B:B,B384,C:C,C384)),"")</f>
        <v/>
      </c>
      <c r="R384" s="11" t="str">
        <f>IFERROR(CONCATENATE(VLOOKUP(A384,GM_Table,12,FALSE)," ",(VLOOKUP(A384,GM_Table,13,FALSE))),"")</f>
        <v/>
      </c>
      <c r="S384" s="178">
        <f>(CertifiedCrop[[#This Row],[Rendement 
estimé/ha]]-CertifiedCrop[[#This Row],[Rendement/ha
de l’année précédente]])/CertifiedCrop[[#This Row],[Rendement/ha
de l’année précédente]]</f>
        <v>4.3936731107205626E-2</v>
      </c>
    </row>
    <row r="385" spans="1:19" x14ac:dyDescent="0.25">
      <c r="A385" s="172" t="s">
        <v>1932</v>
      </c>
      <c r="B385" s="172" t="s">
        <v>3341</v>
      </c>
      <c r="C385" s="172" t="s">
        <v>667</v>
      </c>
      <c r="D385" s="173">
        <v>4</v>
      </c>
      <c r="E385" s="174">
        <v>2393</v>
      </c>
      <c r="F385" s="174">
        <v>2343</v>
      </c>
      <c r="G385" s="174">
        <v>0</v>
      </c>
      <c r="H385" s="174">
        <v>0</v>
      </c>
      <c r="I385" s="174">
        <v>0</v>
      </c>
      <c r="J385" s="170" t="b">
        <f>IF(ISBLANK(CertifiedCrop[[#This Row],[1. Identifiant interne d’exploitation agricole*]]),"",IF(ISERROR(MATCH(CertifiedCrop[[#This Row],[1. Identifiant interne d’exploitation agricole*]],GroupMember[1. Identifiant interne d’exploitation agricole*],0)),FALSE,TRUE))</f>
        <v>1</v>
      </c>
      <c r="K385" s="170" t="b">
        <f t="array" ref="K385">IF(ISBLANK(CertifiedCrop[[#This Row],[2. Produit agricole certifié*]]),"",IF(ISERROR(MATCH(1,(#REF!=CertifiedCrop[[#This Row],[2. Produit agricole certifié*]])*(#REF!=CertifiedCrop[[#This Row],[3. Variété**]]),0)),FALSE,TRUE))</f>
        <v>0</v>
      </c>
      <c r="L385" s="23" t="str">
        <f t="shared" si="31"/>
        <v/>
      </c>
      <c r="M385" s="63" t="str">
        <f t="shared" si="32"/>
        <v/>
      </c>
      <c r="N385" s="176" t="str">
        <f t="shared" si="33"/>
        <v/>
      </c>
      <c r="O385" s="64">
        <f t="shared" si="34"/>
        <v>598.25</v>
      </c>
      <c r="P385" s="64">
        <f t="shared" si="35"/>
        <v>585.75</v>
      </c>
      <c r="Q385" s="11" t="str">
        <f>IFERROR((VLOOKUP(A385,GM_Table,8,FALSE)-SUMIFS(D:D,A:A,A385,B:B,B385,C:C,C385)),"")</f>
        <v/>
      </c>
      <c r="R385" s="11" t="str">
        <f>IFERROR(CONCATENATE(VLOOKUP(A385,GM_Table,12,FALSE)," ",(VLOOKUP(A385,GM_Table,13,FALSE))),"")</f>
        <v/>
      </c>
      <c r="S385" s="178">
        <f>(CertifiedCrop[[#This Row],[Rendement 
estimé/ha]]-CertifiedCrop[[#This Row],[Rendement/ha
de l’année précédente]])/CertifiedCrop[[#This Row],[Rendement/ha
de l’année précédente]]</f>
        <v>2.1340162185232606E-2</v>
      </c>
    </row>
    <row r="386" spans="1:19" x14ac:dyDescent="0.25">
      <c r="A386" s="172" t="s">
        <v>1935</v>
      </c>
      <c r="B386" s="172" t="s">
        <v>3341</v>
      </c>
      <c r="C386" s="172" t="s">
        <v>667</v>
      </c>
      <c r="D386" s="173">
        <v>2</v>
      </c>
      <c r="E386" s="174">
        <v>1179</v>
      </c>
      <c r="F386" s="174">
        <v>1129</v>
      </c>
      <c r="G386" s="174">
        <v>0</v>
      </c>
      <c r="H386" s="174">
        <v>0</v>
      </c>
      <c r="I386" s="174">
        <v>0</v>
      </c>
      <c r="J386" s="170" t="b">
        <f>IF(ISBLANK(CertifiedCrop[[#This Row],[1. Identifiant interne d’exploitation agricole*]]),"",IF(ISERROR(MATCH(CertifiedCrop[[#This Row],[1. Identifiant interne d’exploitation agricole*]],GroupMember[1. Identifiant interne d’exploitation agricole*],0)),FALSE,TRUE))</f>
        <v>1</v>
      </c>
      <c r="K386" s="170" t="b">
        <f t="array" ref="K386">IF(ISBLANK(CertifiedCrop[[#This Row],[2. Produit agricole certifié*]]),"",IF(ISERROR(MATCH(1,(#REF!=CertifiedCrop[[#This Row],[2. Produit agricole certifié*]])*(#REF!=CertifiedCrop[[#This Row],[3. Variété**]]),0)),FALSE,TRUE))</f>
        <v>0</v>
      </c>
      <c r="L386" s="23" t="str">
        <f t="shared" si="31"/>
        <v/>
      </c>
      <c r="M386" s="63" t="str">
        <f t="shared" si="32"/>
        <v/>
      </c>
      <c r="N386" s="176" t="str">
        <f t="shared" si="33"/>
        <v/>
      </c>
      <c r="O386" s="64">
        <f t="shared" si="34"/>
        <v>589.5</v>
      </c>
      <c r="P386" s="64">
        <f t="shared" si="35"/>
        <v>564.5</v>
      </c>
      <c r="Q386" s="11" t="str">
        <f>IFERROR((VLOOKUP(A386,GM_Table,8,FALSE)-SUMIFS(D:D,A:A,A386,B:B,B386,C:C,C386)),"")</f>
        <v/>
      </c>
      <c r="R386" s="11" t="str">
        <f>IFERROR(CONCATENATE(VLOOKUP(A386,GM_Table,12,FALSE)," ",(VLOOKUP(A386,GM_Table,13,FALSE))),"")</f>
        <v/>
      </c>
      <c r="S386" s="178">
        <f>(CertifiedCrop[[#This Row],[Rendement 
estimé/ha]]-CertifiedCrop[[#This Row],[Rendement/ha
de l’année précédente]])/CertifiedCrop[[#This Row],[Rendement/ha
de l’année précédente]]</f>
        <v>4.4286979627989373E-2</v>
      </c>
    </row>
    <row r="387" spans="1:19" x14ac:dyDescent="0.25">
      <c r="A387" s="172" t="s">
        <v>1937</v>
      </c>
      <c r="B387" s="172" t="s">
        <v>3341</v>
      </c>
      <c r="C387" s="172" t="s">
        <v>667</v>
      </c>
      <c r="D387" s="173">
        <v>3</v>
      </c>
      <c r="E387" s="174">
        <v>1475</v>
      </c>
      <c r="F387" s="174">
        <v>1425</v>
      </c>
      <c r="G387" s="174">
        <v>0</v>
      </c>
      <c r="H387" s="174">
        <v>0</v>
      </c>
      <c r="I387" s="174">
        <v>0</v>
      </c>
      <c r="J387" s="170" t="b">
        <f>IF(ISBLANK(CertifiedCrop[[#This Row],[1. Identifiant interne d’exploitation agricole*]]),"",IF(ISERROR(MATCH(CertifiedCrop[[#This Row],[1. Identifiant interne d’exploitation agricole*]],GroupMember[1. Identifiant interne d’exploitation agricole*],0)),FALSE,TRUE))</f>
        <v>1</v>
      </c>
      <c r="K387" s="170" t="b">
        <f t="array" ref="K387">IF(ISBLANK(CertifiedCrop[[#This Row],[2. Produit agricole certifié*]]),"",IF(ISERROR(MATCH(1,(#REF!=CertifiedCrop[[#This Row],[2. Produit agricole certifié*]])*(#REF!=CertifiedCrop[[#This Row],[3. Variété**]]),0)),FALSE,TRUE))</f>
        <v>0</v>
      </c>
      <c r="L387" s="23" t="str">
        <f t="shared" si="31"/>
        <v/>
      </c>
      <c r="M387" s="63" t="str">
        <f t="shared" si="32"/>
        <v/>
      </c>
      <c r="N387" s="176" t="str">
        <f t="shared" si="33"/>
        <v/>
      </c>
      <c r="O387" s="64">
        <f t="shared" si="34"/>
        <v>491.66666666666669</v>
      </c>
      <c r="P387" s="64">
        <f t="shared" si="35"/>
        <v>475</v>
      </c>
      <c r="Q387" s="11" t="str">
        <f>IFERROR((VLOOKUP(A387,GM_Table,8,FALSE)-SUMIFS(D:D,A:A,A387,B:B,B387,C:C,C387)),"")</f>
        <v/>
      </c>
      <c r="R387" s="11" t="str">
        <f>IFERROR(CONCATENATE(VLOOKUP(A387,GM_Table,12,FALSE)," ",(VLOOKUP(A387,GM_Table,13,FALSE))),"")</f>
        <v/>
      </c>
      <c r="S387" s="178">
        <f>(CertifiedCrop[[#This Row],[Rendement 
estimé/ha]]-CertifiedCrop[[#This Row],[Rendement/ha
de l’année précédente]])/CertifiedCrop[[#This Row],[Rendement/ha
de l’année précédente]]</f>
        <v>3.5087719298245654E-2</v>
      </c>
    </row>
    <row r="388" spans="1:19" x14ac:dyDescent="0.25">
      <c r="A388" s="172" t="s">
        <v>1940</v>
      </c>
      <c r="B388" s="172" t="s">
        <v>3341</v>
      </c>
      <c r="C388" s="172" t="s">
        <v>667</v>
      </c>
      <c r="D388" s="173">
        <v>3</v>
      </c>
      <c r="E388" s="174">
        <v>1482</v>
      </c>
      <c r="F388" s="174">
        <v>1432</v>
      </c>
      <c r="G388" s="174">
        <v>0</v>
      </c>
      <c r="H388" s="174">
        <v>0</v>
      </c>
      <c r="I388" s="174">
        <v>0</v>
      </c>
      <c r="J388" s="170" t="b">
        <f>IF(ISBLANK(CertifiedCrop[[#This Row],[1. Identifiant interne d’exploitation agricole*]]),"",IF(ISERROR(MATCH(CertifiedCrop[[#This Row],[1. Identifiant interne d’exploitation agricole*]],GroupMember[1. Identifiant interne d’exploitation agricole*],0)),FALSE,TRUE))</f>
        <v>1</v>
      </c>
      <c r="K388" s="170" t="b">
        <f t="array" ref="K388">IF(ISBLANK(CertifiedCrop[[#This Row],[2. Produit agricole certifié*]]),"",IF(ISERROR(MATCH(1,(#REF!=CertifiedCrop[[#This Row],[2. Produit agricole certifié*]])*(#REF!=CertifiedCrop[[#This Row],[3. Variété**]]),0)),FALSE,TRUE))</f>
        <v>0</v>
      </c>
      <c r="L388" s="23" t="str">
        <f t="shared" si="31"/>
        <v/>
      </c>
      <c r="M388" s="63" t="str">
        <f t="shared" si="32"/>
        <v/>
      </c>
      <c r="N388" s="176" t="str">
        <f t="shared" si="33"/>
        <v/>
      </c>
      <c r="O388" s="64">
        <f t="shared" si="34"/>
        <v>494</v>
      </c>
      <c r="P388" s="64">
        <f t="shared" si="35"/>
        <v>477.33333333333331</v>
      </c>
      <c r="Q388" s="11" t="str">
        <f>IFERROR((VLOOKUP(A388,GM_Table,8,FALSE)-SUMIFS(D:D,A:A,A388,B:B,B388,C:C,C388)),"")</f>
        <v/>
      </c>
      <c r="R388" s="11" t="str">
        <f>IFERROR(CONCATENATE(VLOOKUP(A388,GM_Table,12,FALSE)," ",(VLOOKUP(A388,GM_Table,13,FALSE))),"")</f>
        <v/>
      </c>
      <c r="S388" s="178">
        <f>(CertifiedCrop[[#This Row],[Rendement 
estimé/ha]]-CertifiedCrop[[#This Row],[Rendement/ha
de l’année précédente]])/CertifiedCrop[[#This Row],[Rendement/ha
de l’année précédente]]</f>
        <v>3.4916201117318475E-2</v>
      </c>
    </row>
    <row r="389" spans="1:19" x14ac:dyDescent="0.25">
      <c r="A389" s="172" t="s">
        <v>1942</v>
      </c>
      <c r="B389" s="172" t="s">
        <v>3341</v>
      </c>
      <c r="C389" s="172" t="s">
        <v>667</v>
      </c>
      <c r="D389" s="173">
        <v>2</v>
      </c>
      <c r="E389" s="174">
        <v>1191</v>
      </c>
      <c r="F389" s="174">
        <v>1141</v>
      </c>
      <c r="G389" s="174">
        <v>0</v>
      </c>
      <c r="H389" s="174">
        <v>0</v>
      </c>
      <c r="I389" s="174">
        <v>0</v>
      </c>
      <c r="J389" s="170" t="b">
        <f>IF(ISBLANK(CertifiedCrop[[#This Row],[1. Identifiant interne d’exploitation agricole*]]),"",IF(ISERROR(MATCH(CertifiedCrop[[#This Row],[1. Identifiant interne d’exploitation agricole*]],GroupMember[1. Identifiant interne d’exploitation agricole*],0)),FALSE,TRUE))</f>
        <v>1</v>
      </c>
      <c r="K389" s="170" t="b">
        <f t="array" ref="K389">IF(ISBLANK(CertifiedCrop[[#This Row],[2. Produit agricole certifié*]]),"",IF(ISERROR(MATCH(1,(#REF!=CertifiedCrop[[#This Row],[2. Produit agricole certifié*]])*(#REF!=CertifiedCrop[[#This Row],[3. Variété**]]),0)),FALSE,TRUE))</f>
        <v>0</v>
      </c>
      <c r="L389" s="23" t="str">
        <f t="shared" si="31"/>
        <v/>
      </c>
      <c r="M389" s="63" t="str">
        <f t="shared" si="32"/>
        <v/>
      </c>
      <c r="N389" s="176" t="str">
        <f t="shared" si="33"/>
        <v/>
      </c>
      <c r="O389" s="64">
        <f t="shared" si="34"/>
        <v>595.5</v>
      </c>
      <c r="P389" s="64">
        <f t="shared" si="35"/>
        <v>570.5</v>
      </c>
      <c r="Q389" s="11" t="str">
        <f>IFERROR((VLOOKUP(A389,GM_Table,8,FALSE)-SUMIFS(D:D,A:A,A389,B:B,B389,C:C,C389)),"")</f>
        <v/>
      </c>
      <c r="R389" s="11" t="str">
        <f>IFERROR(CONCATENATE(VLOOKUP(A389,GM_Table,12,FALSE)," ",(VLOOKUP(A389,GM_Table,13,FALSE))),"")</f>
        <v/>
      </c>
      <c r="S389" s="178">
        <f>(CertifiedCrop[[#This Row],[Rendement 
estimé/ha]]-CertifiedCrop[[#This Row],[Rendement/ha
de l’année précédente]])/CertifiedCrop[[#This Row],[Rendement/ha
de l’année précédente]]</f>
        <v>4.3821209465381247E-2</v>
      </c>
    </row>
    <row r="390" spans="1:19" x14ac:dyDescent="0.25">
      <c r="A390" s="172" t="s">
        <v>1943</v>
      </c>
      <c r="B390" s="172" t="s">
        <v>3341</v>
      </c>
      <c r="C390" s="172" t="s">
        <v>667</v>
      </c>
      <c r="D390" s="173">
        <v>3</v>
      </c>
      <c r="E390" s="174">
        <v>1700</v>
      </c>
      <c r="F390" s="174">
        <v>1650</v>
      </c>
      <c r="G390" s="174">
        <v>0</v>
      </c>
      <c r="H390" s="174">
        <v>0</v>
      </c>
      <c r="I390" s="174">
        <v>0</v>
      </c>
      <c r="J390" s="170" t="b">
        <f>IF(ISBLANK(CertifiedCrop[[#This Row],[1. Identifiant interne d’exploitation agricole*]]),"",IF(ISERROR(MATCH(CertifiedCrop[[#This Row],[1. Identifiant interne d’exploitation agricole*]],GroupMember[1. Identifiant interne d’exploitation agricole*],0)),FALSE,TRUE))</f>
        <v>1</v>
      </c>
      <c r="K390" s="170" t="b">
        <f t="array" ref="K390">IF(ISBLANK(CertifiedCrop[[#This Row],[2. Produit agricole certifié*]]),"",IF(ISERROR(MATCH(1,(#REF!=CertifiedCrop[[#This Row],[2. Produit agricole certifié*]])*(#REF!=CertifiedCrop[[#This Row],[3. Variété**]]),0)),FALSE,TRUE))</f>
        <v>0</v>
      </c>
      <c r="L390" s="23" t="str">
        <f t="shared" si="31"/>
        <v/>
      </c>
      <c r="M390" s="63" t="str">
        <f t="shared" si="32"/>
        <v/>
      </c>
      <c r="N390" s="176" t="str">
        <f t="shared" si="33"/>
        <v/>
      </c>
      <c r="O390" s="64">
        <f t="shared" si="34"/>
        <v>566.66666666666663</v>
      </c>
      <c r="P390" s="64">
        <f t="shared" si="35"/>
        <v>550</v>
      </c>
      <c r="Q390" s="11" t="str">
        <f>IFERROR((VLOOKUP(A390,GM_Table,8,FALSE)-SUMIFS(D:D,A:A,A390,B:B,B390,C:C,C390)),"")</f>
        <v/>
      </c>
      <c r="R390" s="11" t="str">
        <f>IFERROR(CONCATENATE(VLOOKUP(A390,GM_Table,12,FALSE)," ",(VLOOKUP(A390,GM_Table,13,FALSE))),"")</f>
        <v/>
      </c>
      <c r="S390" s="178">
        <f>(CertifiedCrop[[#This Row],[Rendement 
estimé/ha]]-CertifiedCrop[[#This Row],[Rendement/ha
de l’année précédente]])/CertifiedCrop[[#This Row],[Rendement/ha
de l’année précédente]]</f>
        <v>3.0303030303030234E-2</v>
      </c>
    </row>
    <row r="391" spans="1:19" x14ac:dyDescent="0.25">
      <c r="A391" s="172" t="s">
        <v>1945</v>
      </c>
      <c r="B391" s="172" t="s">
        <v>3341</v>
      </c>
      <c r="C391" s="172" t="s">
        <v>667</v>
      </c>
      <c r="D391" s="173">
        <v>3</v>
      </c>
      <c r="E391" s="174">
        <v>1730</v>
      </c>
      <c r="F391" s="174">
        <v>1680</v>
      </c>
      <c r="G391" s="174">
        <v>0</v>
      </c>
      <c r="H391" s="174">
        <v>0</v>
      </c>
      <c r="I391" s="174">
        <v>0</v>
      </c>
      <c r="J391" s="170" t="b">
        <f>IF(ISBLANK(CertifiedCrop[[#This Row],[1. Identifiant interne d’exploitation agricole*]]),"",IF(ISERROR(MATCH(CertifiedCrop[[#This Row],[1. Identifiant interne d’exploitation agricole*]],GroupMember[1. Identifiant interne d’exploitation agricole*],0)),FALSE,TRUE))</f>
        <v>1</v>
      </c>
      <c r="K391" s="170" t="b">
        <f t="array" ref="K391">IF(ISBLANK(CertifiedCrop[[#This Row],[2. Produit agricole certifié*]]),"",IF(ISERROR(MATCH(1,(#REF!=CertifiedCrop[[#This Row],[2. Produit agricole certifié*]])*(#REF!=CertifiedCrop[[#This Row],[3. Variété**]]),0)),FALSE,TRUE))</f>
        <v>0</v>
      </c>
      <c r="L391" s="23" t="str">
        <f t="shared" si="31"/>
        <v/>
      </c>
      <c r="M391" s="63" t="str">
        <f t="shared" si="32"/>
        <v/>
      </c>
      <c r="N391" s="176" t="str">
        <f t="shared" si="33"/>
        <v/>
      </c>
      <c r="O391" s="64">
        <f t="shared" si="34"/>
        <v>576.66666666666663</v>
      </c>
      <c r="P391" s="64">
        <f t="shared" si="35"/>
        <v>560</v>
      </c>
      <c r="Q391" s="11" t="str">
        <f>IFERROR((VLOOKUP(A391,GM_Table,8,FALSE)-SUMIFS(D:D,A:A,A391,B:B,B391,C:C,C391)),"")</f>
        <v/>
      </c>
      <c r="R391" s="11" t="str">
        <f>IFERROR(CONCATENATE(VLOOKUP(A391,GM_Table,12,FALSE)," ",(VLOOKUP(A391,GM_Table,13,FALSE))),"")</f>
        <v/>
      </c>
      <c r="S391" s="178">
        <f>(CertifiedCrop[[#This Row],[Rendement 
estimé/ha]]-CertifiedCrop[[#This Row],[Rendement/ha
de l’année précédente]])/CertifiedCrop[[#This Row],[Rendement/ha
de l’année précédente]]</f>
        <v>2.9761904761904694E-2</v>
      </c>
    </row>
    <row r="392" spans="1:19" x14ac:dyDescent="0.25">
      <c r="A392" s="172" t="s">
        <v>1948</v>
      </c>
      <c r="B392" s="172" t="s">
        <v>3341</v>
      </c>
      <c r="C392" s="172" t="s">
        <v>667</v>
      </c>
      <c r="D392" s="173">
        <v>2</v>
      </c>
      <c r="E392" s="174">
        <v>1162</v>
      </c>
      <c r="F392" s="174">
        <v>1112</v>
      </c>
      <c r="G392" s="174">
        <v>0</v>
      </c>
      <c r="H392" s="174">
        <v>0</v>
      </c>
      <c r="I392" s="174">
        <v>0</v>
      </c>
      <c r="J392" s="170" t="b">
        <f>IF(ISBLANK(CertifiedCrop[[#This Row],[1. Identifiant interne d’exploitation agricole*]]),"",IF(ISERROR(MATCH(CertifiedCrop[[#This Row],[1. Identifiant interne d’exploitation agricole*]],GroupMember[1. Identifiant interne d’exploitation agricole*],0)),FALSE,TRUE))</f>
        <v>1</v>
      </c>
      <c r="K392" s="170" t="b">
        <f t="array" ref="K392">IF(ISBLANK(CertifiedCrop[[#This Row],[2. Produit agricole certifié*]]),"",IF(ISERROR(MATCH(1,(#REF!=CertifiedCrop[[#This Row],[2. Produit agricole certifié*]])*(#REF!=CertifiedCrop[[#This Row],[3. Variété**]]),0)),FALSE,TRUE))</f>
        <v>0</v>
      </c>
      <c r="L392" s="23" t="str">
        <f t="shared" si="31"/>
        <v/>
      </c>
      <c r="M392" s="63" t="str">
        <f t="shared" si="32"/>
        <v/>
      </c>
      <c r="N392" s="176" t="str">
        <f t="shared" si="33"/>
        <v/>
      </c>
      <c r="O392" s="64">
        <f t="shared" si="34"/>
        <v>581</v>
      </c>
      <c r="P392" s="64">
        <f t="shared" si="35"/>
        <v>556</v>
      </c>
      <c r="Q392" s="11" t="str">
        <f>IFERROR((VLOOKUP(A392,GM_Table,8,FALSE)-SUMIFS(D:D,A:A,A392,B:B,B392,C:C,C392)),"")</f>
        <v/>
      </c>
      <c r="R392" s="11" t="str">
        <f>IFERROR(CONCATENATE(VLOOKUP(A392,GM_Table,12,FALSE)," ",(VLOOKUP(A392,GM_Table,13,FALSE))),"")</f>
        <v/>
      </c>
      <c r="S392" s="178">
        <f>(CertifiedCrop[[#This Row],[Rendement 
estimé/ha]]-CertifiedCrop[[#This Row],[Rendement/ha
de l’année précédente]])/CertifiedCrop[[#This Row],[Rendement/ha
de l’année précédente]]</f>
        <v>4.4964028776978415E-2</v>
      </c>
    </row>
    <row r="393" spans="1:19" x14ac:dyDescent="0.25">
      <c r="A393" s="172" t="s">
        <v>1950</v>
      </c>
      <c r="B393" s="172" t="s">
        <v>3341</v>
      </c>
      <c r="C393" s="172" t="s">
        <v>667</v>
      </c>
      <c r="D393" s="173">
        <v>2</v>
      </c>
      <c r="E393" s="174">
        <v>1127</v>
      </c>
      <c r="F393" s="174">
        <v>1077</v>
      </c>
      <c r="G393" s="174">
        <v>0</v>
      </c>
      <c r="H393" s="174">
        <v>0</v>
      </c>
      <c r="I393" s="174">
        <v>0</v>
      </c>
      <c r="J393" s="170" t="b">
        <f>IF(ISBLANK(CertifiedCrop[[#This Row],[1. Identifiant interne d’exploitation agricole*]]),"",IF(ISERROR(MATCH(CertifiedCrop[[#This Row],[1. Identifiant interne d’exploitation agricole*]],GroupMember[1. Identifiant interne d’exploitation agricole*],0)),FALSE,TRUE))</f>
        <v>1</v>
      </c>
      <c r="K393" s="170" t="b">
        <f t="array" ref="K393">IF(ISBLANK(CertifiedCrop[[#This Row],[2. Produit agricole certifié*]]),"",IF(ISERROR(MATCH(1,(#REF!=CertifiedCrop[[#This Row],[2. Produit agricole certifié*]])*(#REF!=CertifiedCrop[[#This Row],[3. Variété**]]),0)),FALSE,TRUE))</f>
        <v>0</v>
      </c>
      <c r="L393" s="23" t="str">
        <f t="shared" si="31"/>
        <v/>
      </c>
      <c r="M393" s="63" t="str">
        <f t="shared" si="32"/>
        <v/>
      </c>
      <c r="N393" s="176" t="str">
        <f t="shared" si="33"/>
        <v/>
      </c>
      <c r="O393" s="64">
        <f t="shared" si="34"/>
        <v>563.5</v>
      </c>
      <c r="P393" s="64">
        <f t="shared" si="35"/>
        <v>538.5</v>
      </c>
      <c r="Q393" s="11" t="str">
        <f>IFERROR((VLOOKUP(A393,GM_Table,8,FALSE)-SUMIFS(D:D,A:A,A393,B:B,B393,C:C,C393)),"")</f>
        <v/>
      </c>
      <c r="R393" s="11" t="str">
        <f>IFERROR(CONCATENATE(VLOOKUP(A393,GM_Table,12,FALSE)," ",(VLOOKUP(A393,GM_Table,13,FALSE))),"")</f>
        <v/>
      </c>
      <c r="S393" s="178">
        <f>(CertifiedCrop[[#This Row],[Rendement 
estimé/ha]]-CertifiedCrop[[#This Row],[Rendement/ha
de l’année précédente]])/CertifiedCrop[[#This Row],[Rendement/ha
de l’année précédente]]</f>
        <v>4.6425255338904362E-2</v>
      </c>
    </row>
    <row r="394" spans="1:19" x14ac:dyDescent="0.25">
      <c r="A394" s="172" t="s">
        <v>1952</v>
      </c>
      <c r="B394" s="172" t="s">
        <v>3341</v>
      </c>
      <c r="C394" s="172" t="s">
        <v>667</v>
      </c>
      <c r="D394" s="173">
        <v>1</v>
      </c>
      <c r="E394" s="174">
        <v>573</v>
      </c>
      <c r="F394" s="174">
        <v>523</v>
      </c>
      <c r="G394" s="174">
        <v>0</v>
      </c>
      <c r="H394" s="174">
        <v>0</v>
      </c>
      <c r="I394" s="174">
        <v>0</v>
      </c>
      <c r="J394" s="170" t="b">
        <f>IF(ISBLANK(CertifiedCrop[[#This Row],[1. Identifiant interne d’exploitation agricole*]]),"",IF(ISERROR(MATCH(CertifiedCrop[[#This Row],[1. Identifiant interne d’exploitation agricole*]],GroupMember[1. Identifiant interne d’exploitation agricole*],0)),FALSE,TRUE))</f>
        <v>1</v>
      </c>
      <c r="K394" s="170" t="b">
        <f t="array" ref="K394">IF(ISBLANK(CertifiedCrop[[#This Row],[2. Produit agricole certifié*]]),"",IF(ISERROR(MATCH(1,(#REF!=CertifiedCrop[[#This Row],[2. Produit agricole certifié*]])*(#REF!=CertifiedCrop[[#This Row],[3. Variété**]]),0)),FALSE,TRUE))</f>
        <v>0</v>
      </c>
      <c r="L394" s="23" t="str">
        <f t="shared" si="31"/>
        <v/>
      </c>
      <c r="M394" s="63" t="str">
        <f t="shared" si="32"/>
        <v/>
      </c>
      <c r="N394" s="176" t="str">
        <f t="shared" si="33"/>
        <v/>
      </c>
      <c r="O394" s="64">
        <f t="shared" si="34"/>
        <v>573</v>
      </c>
      <c r="P394" s="64">
        <f t="shared" si="35"/>
        <v>523</v>
      </c>
      <c r="Q394" s="11" t="str">
        <f>IFERROR((VLOOKUP(A394,GM_Table,8,FALSE)-SUMIFS(D:D,A:A,A394,B:B,B394,C:C,C394)),"")</f>
        <v/>
      </c>
      <c r="R394" s="11" t="str">
        <f>IFERROR(CONCATENATE(VLOOKUP(A394,GM_Table,12,FALSE)," ",(VLOOKUP(A394,GM_Table,13,FALSE))),"")</f>
        <v/>
      </c>
      <c r="S394" s="178">
        <f>(CertifiedCrop[[#This Row],[Rendement 
estimé/ha]]-CertifiedCrop[[#This Row],[Rendement/ha
de l’année précédente]])/CertifiedCrop[[#This Row],[Rendement/ha
de l’année précédente]]</f>
        <v>9.5602294455066919E-2</v>
      </c>
    </row>
    <row r="395" spans="1:19" x14ac:dyDescent="0.25">
      <c r="A395" s="172" t="s">
        <v>1956</v>
      </c>
      <c r="B395" s="172" t="s">
        <v>3341</v>
      </c>
      <c r="C395" s="172" t="s">
        <v>667</v>
      </c>
      <c r="D395" s="173">
        <v>1</v>
      </c>
      <c r="E395" s="174">
        <v>581</v>
      </c>
      <c r="F395" s="174">
        <v>531</v>
      </c>
      <c r="G395" s="174">
        <v>0</v>
      </c>
      <c r="H395" s="174">
        <v>0</v>
      </c>
      <c r="I395" s="174">
        <v>0</v>
      </c>
      <c r="J395" s="170" t="b">
        <f>IF(ISBLANK(CertifiedCrop[[#This Row],[1. Identifiant interne d’exploitation agricole*]]),"",IF(ISERROR(MATCH(CertifiedCrop[[#This Row],[1. Identifiant interne d’exploitation agricole*]],GroupMember[1. Identifiant interne d’exploitation agricole*],0)),FALSE,TRUE))</f>
        <v>1</v>
      </c>
      <c r="K395" s="170" t="b">
        <f t="array" ref="K395">IF(ISBLANK(CertifiedCrop[[#This Row],[2. Produit agricole certifié*]]),"",IF(ISERROR(MATCH(1,(#REF!=CertifiedCrop[[#This Row],[2. Produit agricole certifié*]])*(#REF!=CertifiedCrop[[#This Row],[3. Variété**]]),0)),FALSE,TRUE))</f>
        <v>0</v>
      </c>
      <c r="L395" s="23" t="str">
        <f t="shared" si="31"/>
        <v/>
      </c>
      <c r="M395" s="63" t="str">
        <f t="shared" si="32"/>
        <v/>
      </c>
      <c r="N395" s="176" t="str">
        <f t="shared" si="33"/>
        <v/>
      </c>
      <c r="O395" s="64">
        <f t="shared" si="34"/>
        <v>581</v>
      </c>
      <c r="P395" s="64">
        <f t="shared" si="35"/>
        <v>531</v>
      </c>
      <c r="Q395" s="11" t="str">
        <f>IFERROR((VLOOKUP(A395,GM_Table,8,FALSE)-SUMIFS(D:D,A:A,A395,B:B,B395,C:C,C395)),"")</f>
        <v/>
      </c>
      <c r="R395" s="11" t="str">
        <f>IFERROR(CONCATENATE(VLOOKUP(A395,GM_Table,12,FALSE)," ",(VLOOKUP(A395,GM_Table,13,FALSE))),"")</f>
        <v/>
      </c>
      <c r="S395" s="178">
        <f>(CertifiedCrop[[#This Row],[Rendement 
estimé/ha]]-CertifiedCrop[[#This Row],[Rendement/ha
de l’année précédente]])/CertifiedCrop[[#This Row],[Rendement/ha
de l’année précédente]]</f>
        <v>9.4161958568738227E-2</v>
      </c>
    </row>
    <row r="396" spans="1:19" x14ac:dyDescent="0.25">
      <c r="A396" s="172" t="s">
        <v>1959</v>
      </c>
      <c r="B396" s="172" t="s">
        <v>3341</v>
      </c>
      <c r="C396" s="172" t="s">
        <v>667</v>
      </c>
      <c r="D396" s="173">
        <v>2</v>
      </c>
      <c r="E396" s="174">
        <v>1171</v>
      </c>
      <c r="F396" s="174">
        <v>1121</v>
      </c>
      <c r="G396" s="174">
        <v>0</v>
      </c>
      <c r="H396" s="174">
        <v>0</v>
      </c>
      <c r="I396" s="174">
        <v>0</v>
      </c>
      <c r="J396" s="170" t="b">
        <f>IF(ISBLANK(CertifiedCrop[[#This Row],[1. Identifiant interne d’exploitation agricole*]]),"",IF(ISERROR(MATCH(CertifiedCrop[[#This Row],[1. Identifiant interne d’exploitation agricole*]],GroupMember[1. Identifiant interne d’exploitation agricole*],0)),FALSE,TRUE))</f>
        <v>1</v>
      </c>
      <c r="K396" s="170" t="b">
        <f t="array" ref="K396">IF(ISBLANK(CertifiedCrop[[#This Row],[2. Produit agricole certifié*]]),"",IF(ISERROR(MATCH(1,(#REF!=CertifiedCrop[[#This Row],[2. Produit agricole certifié*]])*(#REF!=CertifiedCrop[[#This Row],[3. Variété**]]),0)),FALSE,TRUE))</f>
        <v>0</v>
      </c>
      <c r="L396" s="23" t="str">
        <f t="shared" si="31"/>
        <v/>
      </c>
      <c r="M396" s="63" t="str">
        <f t="shared" si="32"/>
        <v/>
      </c>
      <c r="N396" s="176" t="str">
        <f t="shared" si="33"/>
        <v/>
      </c>
      <c r="O396" s="64">
        <f t="shared" si="34"/>
        <v>585.5</v>
      </c>
      <c r="P396" s="64">
        <f t="shared" si="35"/>
        <v>560.5</v>
      </c>
      <c r="Q396" s="11" t="str">
        <f>IFERROR((VLOOKUP(A396,GM_Table,8,FALSE)-SUMIFS(D:D,A:A,A396,B:B,B396,C:C,C396)),"")</f>
        <v/>
      </c>
      <c r="R396" s="11" t="str">
        <f>IFERROR(CONCATENATE(VLOOKUP(A396,GM_Table,12,FALSE)," ",(VLOOKUP(A396,GM_Table,13,FALSE))),"")</f>
        <v/>
      </c>
      <c r="S396" s="178">
        <f>(CertifiedCrop[[#This Row],[Rendement 
estimé/ha]]-CertifiedCrop[[#This Row],[Rendement/ha
de l’année précédente]])/CertifiedCrop[[#This Row],[Rendement/ha
de l’année précédente]]</f>
        <v>4.4603033006244422E-2</v>
      </c>
    </row>
    <row r="397" spans="1:19" x14ac:dyDescent="0.25">
      <c r="A397" s="172" t="s">
        <v>1963</v>
      </c>
      <c r="B397" s="172" t="s">
        <v>3341</v>
      </c>
      <c r="C397" s="172" t="s">
        <v>667</v>
      </c>
      <c r="D397" s="173">
        <v>2</v>
      </c>
      <c r="E397" s="174">
        <v>1162</v>
      </c>
      <c r="F397" s="174">
        <v>1112</v>
      </c>
      <c r="G397" s="174">
        <v>0</v>
      </c>
      <c r="H397" s="174">
        <v>0</v>
      </c>
      <c r="I397" s="174">
        <v>0</v>
      </c>
      <c r="J397" s="170" t="b">
        <f>IF(ISBLANK(CertifiedCrop[[#This Row],[1. Identifiant interne d’exploitation agricole*]]),"",IF(ISERROR(MATCH(CertifiedCrop[[#This Row],[1. Identifiant interne d’exploitation agricole*]],GroupMember[1. Identifiant interne d’exploitation agricole*],0)),FALSE,TRUE))</f>
        <v>1</v>
      </c>
      <c r="K397" s="170" t="b">
        <f t="array" ref="K397">IF(ISBLANK(CertifiedCrop[[#This Row],[2. Produit agricole certifié*]]),"",IF(ISERROR(MATCH(1,(#REF!=CertifiedCrop[[#This Row],[2. Produit agricole certifié*]])*(#REF!=CertifiedCrop[[#This Row],[3. Variété**]]),0)),FALSE,TRUE))</f>
        <v>0</v>
      </c>
      <c r="L397" s="23" t="str">
        <f t="shared" si="31"/>
        <v/>
      </c>
      <c r="M397" s="63" t="str">
        <f t="shared" si="32"/>
        <v/>
      </c>
      <c r="N397" s="176" t="str">
        <f t="shared" si="33"/>
        <v/>
      </c>
      <c r="O397" s="64">
        <f t="shared" si="34"/>
        <v>581</v>
      </c>
      <c r="P397" s="64">
        <f t="shared" si="35"/>
        <v>556</v>
      </c>
      <c r="Q397" s="11" t="str">
        <f>IFERROR((VLOOKUP(A397,GM_Table,8,FALSE)-SUMIFS(D:D,A:A,A397,B:B,B397,C:C,C397)),"")</f>
        <v/>
      </c>
      <c r="R397" s="11" t="str">
        <f>IFERROR(CONCATENATE(VLOOKUP(A397,GM_Table,12,FALSE)," ",(VLOOKUP(A397,GM_Table,13,FALSE))),"")</f>
        <v/>
      </c>
      <c r="S397" s="178">
        <f>(CertifiedCrop[[#This Row],[Rendement 
estimé/ha]]-CertifiedCrop[[#This Row],[Rendement/ha
de l’année précédente]])/CertifiedCrop[[#This Row],[Rendement/ha
de l’année précédente]]</f>
        <v>4.4964028776978415E-2</v>
      </c>
    </row>
    <row r="398" spans="1:19" x14ac:dyDescent="0.25">
      <c r="A398" s="172" t="s">
        <v>1968</v>
      </c>
      <c r="B398" s="172" t="s">
        <v>3341</v>
      </c>
      <c r="C398" s="172" t="s">
        <v>667</v>
      </c>
      <c r="D398" s="173">
        <v>2</v>
      </c>
      <c r="E398" s="174">
        <v>1197</v>
      </c>
      <c r="F398" s="174">
        <v>1147</v>
      </c>
      <c r="G398" s="174">
        <v>0</v>
      </c>
      <c r="H398" s="174">
        <v>0</v>
      </c>
      <c r="I398" s="174">
        <v>0</v>
      </c>
      <c r="J398" s="170" t="b">
        <f>IF(ISBLANK(CertifiedCrop[[#This Row],[1. Identifiant interne d’exploitation agricole*]]),"",IF(ISERROR(MATCH(CertifiedCrop[[#This Row],[1. Identifiant interne d’exploitation agricole*]],GroupMember[1. Identifiant interne d’exploitation agricole*],0)),FALSE,TRUE))</f>
        <v>1</v>
      </c>
      <c r="K398" s="170" t="b">
        <f t="array" ref="K398">IF(ISBLANK(CertifiedCrop[[#This Row],[2. Produit agricole certifié*]]),"",IF(ISERROR(MATCH(1,(#REF!=CertifiedCrop[[#This Row],[2. Produit agricole certifié*]])*(#REF!=CertifiedCrop[[#This Row],[3. Variété**]]),0)),FALSE,TRUE))</f>
        <v>0</v>
      </c>
      <c r="L398" s="23" t="str">
        <f t="shared" si="31"/>
        <v/>
      </c>
      <c r="M398" s="63" t="str">
        <f t="shared" si="32"/>
        <v/>
      </c>
      <c r="N398" s="176" t="str">
        <f t="shared" si="33"/>
        <v/>
      </c>
      <c r="O398" s="64">
        <f t="shared" si="34"/>
        <v>598.5</v>
      </c>
      <c r="P398" s="64">
        <f t="shared" si="35"/>
        <v>573.5</v>
      </c>
      <c r="Q398" s="11" t="str">
        <f>IFERROR((VLOOKUP(A398,GM_Table,8,FALSE)-SUMIFS(D:D,A:A,A398,B:B,B398,C:C,C398)),"")</f>
        <v/>
      </c>
      <c r="R398" s="11" t="str">
        <f>IFERROR(CONCATENATE(VLOOKUP(A398,GM_Table,12,FALSE)," ",(VLOOKUP(A398,GM_Table,13,FALSE))),"")</f>
        <v/>
      </c>
      <c r="S398" s="178">
        <f>(CertifiedCrop[[#This Row],[Rendement 
estimé/ha]]-CertifiedCrop[[#This Row],[Rendement/ha
de l’année précédente]])/CertifiedCrop[[#This Row],[Rendement/ha
de l’année précédente]]</f>
        <v>4.3591979075850044E-2</v>
      </c>
    </row>
    <row r="399" spans="1:19" x14ac:dyDescent="0.25">
      <c r="A399" s="172" t="s">
        <v>1970</v>
      </c>
      <c r="B399" s="172" t="s">
        <v>3341</v>
      </c>
      <c r="C399" s="172" t="s">
        <v>667</v>
      </c>
      <c r="D399" s="173">
        <v>5</v>
      </c>
      <c r="E399" s="174">
        <v>2901</v>
      </c>
      <c r="F399" s="174">
        <v>2851</v>
      </c>
      <c r="G399" s="174">
        <v>0</v>
      </c>
      <c r="H399" s="174">
        <v>0</v>
      </c>
      <c r="I399" s="174">
        <v>0</v>
      </c>
      <c r="J399" s="170" t="b">
        <f>IF(ISBLANK(CertifiedCrop[[#This Row],[1. Identifiant interne d’exploitation agricole*]]),"",IF(ISERROR(MATCH(CertifiedCrop[[#This Row],[1. Identifiant interne d’exploitation agricole*]],GroupMember[1. Identifiant interne d’exploitation agricole*],0)),FALSE,TRUE))</f>
        <v>1</v>
      </c>
      <c r="K399" s="170" t="b">
        <f t="array" ref="K399">IF(ISBLANK(CertifiedCrop[[#This Row],[2. Produit agricole certifié*]]),"",IF(ISERROR(MATCH(1,(#REF!=CertifiedCrop[[#This Row],[2. Produit agricole certifié*]])*(#REF!=CertifiedCrop[[#This Row],[3. Variété**]]),0)),FALSE,TRUE))</f>
        <v>0</v>
      </c>
      <c r="L399" s="23" t="str">
        <f t="shared" si="31"/>
        <v/>
      </c>
      <c r="M399" s="63" t="str">
        <f t="shared" si="32"/>
        <v/>
      </c>
      <c r="N399" s="176" t="str">
        <f t="shared" si="33"/>
        <v/>
      </c>
      <c r="O399" s="64">
        <f t="shared" si="34"/>
        <v>580.20000000000005</v>
      </c>
      <c r="P399" s="64">
        <f t="shared" si="35"/>
        <v>570.20000000000005</v>
      </c>
      <c r="Q399" s="11" t="str">
        <f>IFERROR((VLOOKUP(A399,GM_Table,8,FALSE)-SUMIFS(D:D,A:A,A399,B:B,B399,C:C,C399)),"")</f>
        <v/>
      </c>
      <c r="R399" s="11" t="str">
        <f>IFERROR(CONCATENATE(VLOOKUP(A399,GM_Table,12,FALSE)," ",(VLOOKUP(A399,GM_Table,13,FALSE))),"")</f>
        <v/>
      </c>
      <c r="S399" s="178">
        <f>(CertifiedCrop[[#This Row],[Rendement 
estimé/ha]]-CertifiedCrop[[#This Row],[Rendement/ha
de l’année précédente]])/CertifiedCrop[[#This Row],[Rendement/ha
de l’année précédente]]</f>
        <v>1.7537706068046298E-2</v>
      </c>
    </row>
    <row r="400" spans="1:19" x14ac:dyDescent="0.25">
      <c r="A400" s="172" t="s">
        <v>1972</v>
      </c>
      <c r="B400" s="172" t="s">
        <v>3341</v>
      </c>
      <c r="C400" s="172" t="s">
        <v>667</v>
      </c>
      <c r="D400" s="173">
        <v>3</v>
      </c>
      <c r="E400" s="174">
        <v>1743</v>
      </c>
      <c r="F400" s="174">
        <v>1693</v>
      </c>
      <c r="G400" s="174">
        <v>0</v>
      </c>
      <c r="H400" s="174">
        <v>0</v>
      </c>
      <c r="I400" s="174">
        <v>0</v>
      </c>
      <c r="J400" s="170" t="b">
        <f>IF(ISBLANK(CertifiedCrop[[#This Row],[1. Identifiant interne d’exploitation agricole*]]),"",IF(ISERROR(MATCH(CertifiedCrop[[#This Row],[1. Identifiant interne d’exploitation agricole*]],GroupMember[1. Identifiant interne d’exploitation agricole*],0)),FALSE,TRUE))</f>
        <v>1</v>
      </c>
      <c r="K400" s="170" t="b">
        <f t="array" ref="K400">IF(ISBLANK(CertifiedCrop[[#This Row],[2. Produit agricole certifié*]]),"",IF(ISERROR(MATCH(1,(#REF!=CertifiedCrop[[#This Row],[2. Produit agricole certifié*]])*(#REF!=CertifiedCrop[[#This Row],[3. Variété**]]),0)),FALSE,TRUE))</f>
        <v>0</v>
      </c>
      <c r="L400" s="23" t="str">
        <f t="shared" si="31"/>
        <v/>
      </c>
      <c r="M400" s="63" t="str">
        <f t="shared" si="32"/>
        <v/>
      </c>
      <c r="N400" s="176" t="str">
        <f t="shared" si="33"/>
        <v/>
      </c>
      <c r="O400" s="64">
        <f t="shared" si="34"/>
        <v>581</v>
      </c>
      <c r="P400" s="64">
        <f t="shared" si="35"/>
        <v>564.33333333333337</v>
      </c>
      <c r="Q400" s="11" t="str">
        <f>IFERROR((VLOOKUP(A400,GM_Table,8,FALSE)-SUMIFS(D:D,A:A,A400,B:B,B400,C:C,C400)),"")</f>
        <v/>
      </c>
      <c r="R400" s="11" t="str">
        <f>IFERROR(CONCATENATE(VLOOKUP(A400,GM_Table,12,FALSE)," ",(VLOOKUP(A400,GM_Table,13,FALSE))),"")</f>
        <v/>
      </c>
      <c r="S400" s="178">
        <f>(CertifiedCrop[[#This Row],[Rendement 
estimé/ha]]-CertifiedCrop[[#This Row],[Rendement/ha
de l’année précédente]])/CertifiedCrop[[#This Row],[Rendement/ha
de l’année précédente]]</f>
        <v>2.9533372711163547E-2</v>
      </c>
    </row>
    <row r="401" spans="1:19" x14ac:dyDescent="0.25">
      <c r="A401" s="172" t="s">
        <v>1975</v>
      </c>
      <c r="B401" s="172" t="s">
        <v>3341</v>
      </c>
      <c r="C401" s="172" t="s">
        <v>667</v>
      </c>
      <c r="D401" s="173">
        <v>2</v>
      </c>
      <c r="E401" s="174">
        <v>1171</v>
      </c>
      <c r="F401" s="174">
        <v>1121</v>
      </c>
      <c r="G401" s="174">
        <v>0</v>
      </c>
      <c r="H401" s="174">
        <v>0</v>
      </c>
      <c r="I401" s="174">
        <v>0</v>
      </c>
      <c r="J401" s="170" t="b">
        <f>IF(ISBLANK(CertifiedCrop[[#This Row],[1. Identifiant interne d’exploitation agricole*]]),"",IF(ISERROR(MATCH(CertifiedCrop[[#This Row],[1. Identifiant interne d’exploitation agricole*]],GroupMember[1. Identifiant interne d’exploitation agricole*],0)),FALSE,TRUE))</f>
        <v>1</v>
      </c>
      <c r="K401" s="170" t="b">
        <f t="array" ref="K401">IF(ISBLANK(CertifiedCrop[[#This Row],[2. Produit agricole certifié*]]),"",IF(ISERROR(MATCH(1,(#REF!=CertifiedCrop[[#This Row],[2. Produit agricole certifié*]])*(#REF!=CertifiedCrop[[#This Row],[3. Variété**]]),0)),FALSE,TRUE))</f>
        <v>0</v>
      </c>
      <c r="L401" s="23" t="str">
        <f t="shared" si="31"/>
        <v/>
      </c>
      <c r="M401" s="63" t="str">
        <f t="shared" si="32"/>
        <v/>
      </c>
      <c r="N401" s="176" t="str">
        <f t="shared" si="33"/>
        <v/>
      </c>
      <c r="O401" s="64">
        <f t="shared" si="34"/>
        <v>585.5</v>
      </c>
      <c r="P401" s="64">
        <f t="shared" si="35"/>
        <v>560.5</v>
      </c>
      <c r="Q401" s="11" t="str">
        <f>IFERROR((VLOOKUP(A401,GM_Table,8,FALSE)-SUMIFS(D:D,A:A,A401,B:B,B401,C:C,C401)),"")</f>
        <v/>
      </c>
      <c r="R401" s="11" t="str">
        <f>IFERROR(CONCATENATE(VLOOKUP(A401,GM_Table,12,FALSE)," ",(VLOOKUP(A401,GM_Table,13,FALSE))),"")</f>
        <v/>
      </c>
      <c r="S401" s="178">
        <f>(CertifiedCrop[[#This Row],[Rendement 
estimé/ha]]-CertifiedCrop[[#This Row],[Rendement/ha
de l’année précédente]])/CertifiedCrop[[#This Row],[Rendement/ha
de l’année précédente]]</f>
        <v>4.4603033006244422E-2</v>
      </c>
    </row>
    <row r="402" spans="1:19" x14ac:dyDescent="0.25">
      <c r="A402" s="172" t="s">
        <v>1979</v>
      </c>
      <c r="B402" s="172" t="s">
        <v>3341</v>
      </c>
      <c r="C402" s="172" t="s">
        <v>667</v>
      </c>
      <c r="D402" s="173">
        <v>4</v>
      </c>
      <c r="E402" s="174">
        <v>2306</v>
      </c>
      <c r="F402" s="174">
        <v>2256</v>
      </c>
      <c r="G402" s="174">
        <v>0</v>
      </c>
      <c r="H402" s="174">
        <v>0</v>
      </c>
      <c r="I402" s="174">
        <v>0</v>
      </c>
      <c r="J402" s="170" t="b">
        <f>IF(ISBLANK(CertifiedCrop[[#This Row],[1. Identifiant interne d’exploitation agricole*]]),"",IF(ISERROR(MATCH(CertifiedCrop[[#This Row],[1. Identifiant interne d’exploitation agricole*]],GroupMember[1. Identifiant interne d’exploitation agricole*],0)),FALSE,TRUE))</f>
        <v>1</v>
      </c>
      <c r="K402" s="170" t="b">
        <f t="array" ref="K402">IF(ISBLANK(CertifiedCrop[[#This Row],[2. Produit agricole certifié*]]),"",IF(ISERROR(MATCH(1,(#REF!=CertifiedCrop[[#This Row],[2. Produit agricole certifié*]])*(#REF!=CertifiedCrop[[#This Row],[3. Variété**]]),0)),FALSE,TRUE))</f>
        <v>0</v>
      </c>
      <c r="L402" s="23" t="str">
        <f t="shared" si="31"/>
        <v/>
      </c>
      <c r="M402" s="63" t="str">
        <f t="shared" si="32"/>
        <v/>
      </c>
      <c r="N402" s="176" t="str">
        <f t="shared" si="33"/>
        <v/>
      </c>
      <c r="O402" s="64">
        <f t="shared" si="34"/>
        <v>576.5</v>
      </c>
      <c r="P402" s="64">
        <f t="shared" si="35"/>
        <v>564</v>
      </c>
      <c r="Q402" s="11" t="str">
        <f>IFERROR((VLOOKUP(A402,GM_Table,8,FALSE)-SUMIFS(D:D,A:A,A402,B:B,B402,C:C,C402)),"")</f>
        <v/>
      </c>
      <c r="R402" s="11" t="str">
        <f>IFERROR(CONCATENATE(VLOOKUP(A402,GM_Table,12,FALSE)," ",(VLOOKUP(A402,GM_Table,13,FALSE))),"")</f>
        <v/>
      </c>
      <c r="S402" s="178">
        <f>(CertifiedCrop[[#This Row],[Rendement 
estimé/ha]]-CertifiedCrop[[#This Row],[Rendement/ha
de l’année précédente]])/CertifiedCrop[[#This Row],[Rendement/ha
de l’année précédente]]</f>
        <v>2.2163120567375887E-2</v>
      </c>
    </row>
    <row r="403" spans="1:19" x14ac:dyDescent="0.25">
      <c r="A403" s="172" t="s">
        <v>1981</v>
      </c>
      <c r="B403" s="172" t="s">
        <v>3341</v>
      </c>
      <c r="C403" s="172" t="s">
        <v>667</v>
      </c>
      <c r="D403" s="173">
        <v>2</v>
      </c>
      <c r="E403" s="174">
        <v>1171</v>
      </c>
      <c r="F403" s="174">
        <v>1121</v>
      </c>
      <c r="G403" s="174">
        <v>0</v>
      </c>
      <c r="H403" s="174">
        <v>0</v>
      </c>
      <c r="I403" s="174">
        <v>0</v>
      </c>
      <c r="J403" s="170" t="b">
        <f>IF(ISBLANK(CertifiedCrop[[#This Row],[1. Identifiant interne d’exploitation agricole*]]),"",IF(ISERROR(MATCH(CertifiedCrop[[#This Row],[1. Identifiant interne d’exploitation agricole*]],GroupMember[1. Identifiant interne d’exploitation agricole*],0)),FALSE,TRUE))</f>
        <v>1</v>
      </c>
      <c r="K403" s="170" t="b">
        <f t="array" ref="K403">IF(ISBLANK(CertifiedCrop[[#This Row],[2. Produit agricole certifié*]]),"",IF(ISERROR(MATCH(1,(#REF!=CertifiedCrop[[#This Row],[2. Produit agricole certifié*]])*(#REF!=CertifiedCrop[[#This Row],[3. Variété**]]),0)),FALSE,TRUE))</f>
        <v>0</v>
      </c>
      <c r="L403" s="23" t="str">
        <f t="shared" si="31"/>
        <v/>
      </c>
      <c r="M403" s="63" t="str">
        <f t="shared" si="32"/>
        <v/>
      </c>
      <c r="N403" s="176" t="str">
        <f t="shared" si="33"/>
        <v/>
      </c>
      <c r="O403" s="64">
        <f t="shared" si="34"/>
        <v>585.5</v>
      </c>
      <c r="P403" s="64">
        <f t="shared" si="35"/>
        <v>560.5</v>
      </c>
      <c r="Q403" s="11" t="str">
        <f>IFERROR((VLOOKUP(A403,GM_Table,8,FALSE)-SUMIFS(D:D,A:A,A403,B:B,B403,C:C,C403)),"")</f>
        <v/>
      </c>
      <c r="R403" s="11" t="str">
        <f>IFERROR(CONCATENATE(VLOOKUP(A403,GM_Table,12,FALSE)," ",(VLOOKUP(A403,GM_Table,13,FALSE))),"")</f>
        <v/>
      </c>
      <c r="S403" s="178">
        <f>(CertifiedCrop[[#This Row],[Rendement 
estimé/ha]]-CertifiedCrop[[#This Row],[Rendement/ha
de l’année précédente]])/CertifiedCrop[[#This Row],[Rendement/ha
de l’année précédente]]</f>
        <v>4.4603033006244422E-2</v>
      </c>
    </row>
    <row r="404" spans="1:19" x14ac:dyDescent="0.25">
      <c r="A404" s="172" t="s">
        <v>1984</v>
      </c>
      <c r="B404" s="172" t="s">
        <v>3341</v>
      </c>
      <c r="C404" s="172" t="s">
        <v>667</v>
      </c>
      <c r="D404" s="173">
        <v>2</v>
      </c>
      <c r="E404" s="174">
        <v>1197</v>
      </c>
      <c r="F404" s="174">
        <v>1147</v>
      </c>
      <c r="G404" s="174">
        <v>0</v>
      </c>
      <c r="H404" s="174">
        <v>0</v>
      </c>
      <c r="I404" s="174">
        <v>0</v>
      </c>
      <c r="J404" s="170" t="b">
        <f>IF(ISBLANK(CertifiedCrop[[#This Row],[1. Identifiant interne d’exploitation agricole*]]),"",IF(ISERROR(MATCH(CertifiedCrop[[#This Row],[1. Identifiant interne d’exploitation agricole*]],GroupMember[1. Identifiant interne d’exploitation agricole*],0)),FALSE,TRUE))</f>
        <v>1</v>
      </c>
      <c r="K404" s="170" t="b">
        <f t="array" ref="K404">IF(ISBLANK(CertifiedCrop[[#This Row],[2. Produit agricole certifié*]]),"",IF(ISERROR(MATCH(1,(#REF!=CertifiedCrop[[#This Row],[2. Produit agricole certifié*]])*(#REF!=CertifiedCrop[[#This Row],[3. Variété**]]),0)),FALSE,TRUE))</f>
        <v>0</v>
      </c>
      <c r="L404" s="23" t="str">
        <f t="shared" si="31"/>
        <v/>
      </c>
      <c r="M404" s="63" t="str">
        <f t="shared" si="32"/>
        <v/>
      </c>
      <c r="N404" s="176" t="str">
        <f t="shared" si="33"/>
        <v/>
      </c>
      <c r="O404" s="64">
        <f t="shared" si="34"/>
        <v>598.5</v>
      </c>
      <c r="P404" s="64">
        <f t="shared" si="35"/>
        <v>573.5</v>
      </c>
      <c r="Q404" s="11" t="str">
        <f>IFERROR((VLOOKUP(A404,GM_Table,8,FALSE)-SUMIFS(D:D,A:A,A404,B:B,B404,C:C,C404)),"")</f>
        <v/>
      </c>
      <c r="R404" s="11" t="str">
        <f>IFERROR(CONCATENATE(VLOOKUP(A404,GM_Table,12,FALSE)," ",(VLOOKUP(A404,GM_Table,13,FALSE))),"")</f>
        <v/>
      </c>
      <c r="S404" s="178">
        <f>(CertifiedCrop[[#This Row],[Rendement 
estimé/ha]]-CertifiedCrop[[#This Row],[Rendement/ha
de l’année précédente]])/CertifiedCrop[[#This Row],[Rendement/ha
de l’année précédente]]</f>
        <v>4.3591979075850044E-2</v>
      </c>
    </row>
    <row r="405" spans="1:19" x14ac:dyDescent="0.25">
      <c r="A405" s="172" t="s">
        <v>1987</v>
      </c>
      <c r="B405" s="172" t="s">
        <v>3341</v>
      </c>
      <c r="C405" s="172" t="s">
        <v>667</v>
      </c>
      <c r="D405" s="173">
        <v>2</v>
      </c>
      <c r="E405" s="174">
        <v>1188</v>
      </c>
      <c r="F405" s="174">
        <v>1138</v>
      </c>
      <c r="G405" s="174">
        <v>0</v>
      </c>
      <c r="H405" s="174">
        <v>0</v>
      </c>
      <c r="I405" s="174">
        <v>0</v>
      </c>
      <c r="J405" s="170" t="b">
        <f>IF(ISBLANK(CertifiedCrop[[#This Row],[1. Identifiant interne d’exploitation agricole*]]),"",IF(ISERROR(MATCH(CertifiedCrop[[#This Row],[1. Identifiant interne d’exploitation agricole*]],GroupMember[1. Identifiant interne d’exploitation agricole*],0)),FALSE,TRUE))</f>
        <v>1</v>
      </c>
      <c r="K405" s="170" t="b">
        <f t="array" ref="K405">IF(ISBLANK(CertifiedCrop[[#This Row],[2. Produit agricole certifié*]]),"",IF(ISERROR(MATCH(1,(#REF!=CertifiedCrop[[#This Row],[2. Produit agricole certifié*]])*(#REF!=CertifiedCrop[[#This Row],[3. Variété**]]),0)),FALSE,TRUE))</f>
        <v>0</v>
      </c>
      <c r="L405" s="23" t="str">
        <f t="shared" si="31"/>
        <v/>
      </c>
      <c r="M405" s="63" t="str">
        <f t="shared" si="32"/>
        <v/>
      </c>
      <c r="N405" s="176" t="str">
        <f t="shared" si="33"/>
        <v/>
      </c>
      <c r="O405" s="64">
        <f t="shared" si="34"/>
        <v>594</v>
      </c>
      <c r="P405" s="64">
        <f t="shared" si="35"/>
        <v>569</v>
      </c>
      <c r="Q405" s="11" t="str">
        <f>IFERROR((VLOOKUP(A405,GM_Table,8,FALSE)-SUMIFS(D:D,A:A,A405,B:B,B405,C:C,C405)),"")</f>
        <v/>
      </c>
      <c r="R405" s="11" t="str">
        <f>IFERROR(CONCATENATE(VLOOKUP(A405,GM_Table,12,FALSE)," ",(VLOOKUP(A405,GM_Table,13,FALSE))),"")</f>
        <v/>
      </c>
      <c r="S405" s="178">
        <f>(CertifiedCrop[[#This Row],[Rendement 
estimé/ha]]-CertifiedCrop[[#This Row],[Rendement/ha
de l’année précédente]])/CertifiedCrop[[#This Row],[Rendement/ha
de l’année précédente]]</f>
        <v>4.3936731107205626E-2</v>
      </c>
    </row>
    <row r="406" spans="1:19" x14ac:dyDescent="0.25">
      <c r="A406" s="172" t="s">
        <v>1990</v>
      </c>
      <c r="B406" s="172" t="s">
        <v>3341</v>
      </c>
      <c r="C406" s="172" t="s">
        <v>667</v>
      </c>
      <c r="D406" s="173">
        <v>2</v>
      </c>
      <c r="E406" s="174">
        <v>1171</v>
      </c>
      <c r="F406" s="174">
        <v>1121</v>
      </c>
      <c r="G406" s="174">
        <v>0</v>
      </c>
      <c r="H406" s="174">
        <v>0</v>
      </c>
      <c r="I406" s="174">
        <v>0</v>
      </c>
      <c r="J406" s="170" t="b">
        <f>IF(ISBLANK(CertifiedCrop[[#This Row],[1. Identifiant interne d’exploitation agricole*]]),"",IF(ISERROR(MATCH(CertifiedCrop[[#This Row],[1. Identifiant interne d’exploitation agricole*]],GroupMember[1. Identifiant interne d’exploitation agricole*],0)),FALSE,TRUE))</f>
        <v>1</v>
      </c>
      <c r="K406" s="170" t="b">
        <f t="array" ref="K406">IF(ISBLANK(CertifiedCrop[[#This Row],[2. Produit agricole certifié*]]),"",IF(ISERROR(MATCH(1,(#REF!=CertifiedCrop[[#This Row],[2. Produit agricole certifié*]])*(#REF!=CertifiedCrop[[#This Row],[3. Variété**]]),0)),FALSE,TRUE))</f>
        <v>0</v>
      </c>
      <c r="L406" s="23" t="str">
        <f t="shared" si="31"/>
        <v/>
      </c>
      <c r="M406" s="63" t="str">
        <f t="shared" si="32"/>
        <v/>
      </c>
      <c r="N406" s="176" t="str">
        <f t="shared" si="33"/>
        <v/>
      </c>
      <c r="O406" s="64">
        <f t="shared" si="34"/>
        <v>585.5</v>
      </c>
      <c r="P406" s="64">
        <f t="shared" si="35"/>
        <v>560.5</v>
      </c>
      <c r="Q406" s="11" t="str">
        <f>IFERROR((VLOOKUP(A406,GM_Table,8,FALSE)-SUMIFS(D:D,A:A,A406,B:B,B406,C:C,C406)),"")</f>
        <v/>
      </c>
      <c r="R406" s="11" t="str">
        <f>IFERROR(CONCATENATE(VLOOKUP(A406,GM_Table,12,FALSE)," ",(VLOOKUP(A406,GM_Table,13,FALSE))),"")</f>
        <v/>
      </c>
      <c r="S406" s="178">
        <f>(CertifiedCrop[[#This Row],[Rendement 
estimé/ha]]-CertifiedCrop[[#This Row],[Rendement/ha
de l’année précédente]])/CertifiedCrop[[#This Row],[Rendement/ha
de l’année précédente]]</f>
        <v>4.4603033006244422E-2</v>
      </c>
    </row>
    <row r="407" spans="1:19" x14ac:dyDescent="0.25">
      <c r="A407" s="172" t="s">
        <v>1992</v>
      </c>
      <c r="B407" s="172" t="s">
        <v>3341</v>
      </c>
      <c r="C407" s="172" t="s">
        <v>667</v>
      </c>
      <c r="D407" s="173">
        <v>2</v>
      </c>
      <c r="E407" s="174">
        <v>1157</v>
      </c>
      <c r="F407" s="174">
        <v>1107</v>
      </c>
      <c r="G407" s="174">
        <v>0</v>
      </c>
      <c r="H407" s="174">
        <v>0</v>
      </c>
      <c r="I407" s="174">
        <v>0</v>
      </c>
      <c r="J407" s="170" t="b">
        <f>IF(ISBLANK(CertifiedCrop[[#This Row],[1. Identifiant interne d’exploitation agricole*]]),"",IF(ISERROR(MATCH(CertifiedCrop[[#This Row],[1. Identifiant interne d’exploitation agricole*]],GroupMember[1. Identifiant interne d’exploitation agricole*],0)),FALSE,TRUE))</f>
        <v>1</v>
      </c>
      <c r="K407" s="170" t="b">
        <f t="array" ref="K407">IF(ISBLANK(CertifiedCrop[[#This Row],[2. Produit agricole certifié*]]),"",IF(ISERROR(MATCH(1,(#REF!=CertifiedCrop[[#This Row],[2. Produit agricole certifié*]])*(#REF!=CertifiedCrop[[#This Row],[3. Variété**]]),0)),FALSE,TRUE))</f>
        <v>0</v>
      </c>
      <c r="L407" s="23" t="str">
        <f t="shared" si="31"/>
        <v/>
      </c>
      <c r="M407" s="63" t="str">
        <f t="shared" si="32"/>
        <v/>
      </c>
      <c r="N407" s="176" t="str">
        <f t="shared" si="33"/>
        <v/>
      </c>
      <c r="O407" s="64">
        <f t="shared" si="34"/>
        <v>578.5</v>
      </c>
      <c r="P407" s="64">
        <f t="shared" si="35"/>
        <v>553.5</v>
      </c>
      <c r="Q407" s="11" t="str">
        <f>IFERROR((VLOOKUP(A407,GM_Table,8,FALSE)-SUMIFS(D:D,A:A,A407,B:B,B407,C:C,C407)),"")</f>
        <v/>
      </c>
      <c r="R407" s="11" t="str">
        <f>IFERROR(CONCATENATE(VLOOKUP(A407,GM_Table,12,FALSE)," ",(VLOOKUP(A407,GM_Table,13,FALSE))),"")</f>
        <v/>
      </c>
      <c r="S407" s="178">
        <f>(CertifiedCrop[[#This Row],[Rendement 
estimé/ha]]-CertifiedCrop[[#This Row],[Rendement/ha
de l’année précédente]])/CertifiedCrop[[#This Row],[Rendement/ha
de l’année précédente]]</f>
        <v>4.5167118337850046E-2</v>
      </c>
    </row>
    <row r="408" spans="1:19" x14ac:dyDescent="0.25">
      <c r="A408" s="172" t="s">
        <v>1994</v>
      </c>
      <c r="B408" s="172" t="s">
        <v>3341</v>
      </c>
      <c r="C408" s="172" t="s">
        <v>667</v>
      </c>
      <c r="D408" s="173">
        <v>1.5</v>
      </c>
      <c r="E408" s="174">
        <v>891</v>
      </c>
      <c r="F408" s="174">
        <v>841</v>
      </c>
      <c r="G408" s="174">
        <v>0</v>
      </c>
      <c r="H408" s="174">
        <v>0</v>
      </c>
      <c r="I408" s="174">
        <v>0</v>
      </c>
      <c r="J408" s="170" t="b">
        <f>IF(ISBLANK(CertifiedCrop[[#This Row],[1. Identifiant interne d’exploitation agricole*]]),"",IF(ISERROR(MATCH(CertifiedCrop[[#This Row],[1. Identifiant interne d’exploitation agricole*]],GroupMember[1. Identifiant interne d’exploitation agricole*],0)),FALSE,TRUE))</f>
        <v>1</v>
      </c>
      <c r="K408" s="170" t="b">
        <f t="array" ref="K408">IF(ISBLANK(CertifiedCrop[[#This Row],[2. Produit agricole certifié*]]),"",IF(ISERROR(MATCH(1,(#REF!=CertifiedCrop[[#This Row],[2. Produit agricole certifié*]])*(#REF!=CertifiedCrop[[#This Row],[3. Variété**]]),0)),FALSE,TRUE))</f>
        <v>0</v>
      </c>
      <c r="L408" s="23" t="str">
        <f t="shared" si="31"/>
        <v/>
      </c>
      <c r="M408" s="63" t="str">
        <f t="shared" si="32"/>
        <v/>
      </c>
      <c r="N408" s="176" t="str">
        <f t="shared" si="33"/>
        <v/>
      </c>
      <c r="O408" s="64">
        <f t="shared" si="34"/>
        <v>594</v>
      </c>
      <c r="P408" s="64">
        <f t="shared" si="35"/>
        <v>560.66666666666663</v>
      </c>
      <c r="Q408" s="11" t="str">
        <f>IFERROR((VLOOKUP(A408,GM_Table,8,FALSE)-SUMIFS(D:D,A:A,A408,B:B,B408,C:C,C408)),"")</f>
        <v/>
      </c>
      <c r="R408" s="11" t="str">
        <f>IFERROR(CONCATENATE(VLOOKUP(A408,GM_Table,12,FALSE)," ",(VLOOKUP(A408,GM_Table,13,FALSE))),"")</f>
        <v/>
      </c>
      <c r="S408" s="178">
        <f>(CertifiedCrop[[#This Row],[Rendement 
estimé/ha]]-CertifiedCrop[[#This Row],[Rendement/ha
de l’année précédente]])/CertifiedCrop[[#This Row],[Rendement/ha
de l’année précédente]]</f>
        <v>5.9453032104637406E-2</v>
      </c>
    </row>
    <row r="409" spans="1:19" x14ac:dyDescent="0.25">
      <c r="A409" s="172" t="s">
        <v>1998</v>
      </c>
      <c r="B409" s="172" t="s">
        <v>3341</v>
      </c>
      <c r="C409" s="172" t="s">
        <v>667</v>
      </c>
      <c r="D409" s="173">
        <v>2</v>
      </c>
      <c r="E409" s="174">
        <v>1162</v>
      </c>
      <c r="F409" s="174">
        <v>1112</v>
      </c>
      <c r="G409" s="174">
        <v>0</v>
      </c>
      <c r="H409" s="174">
        <v>0</v>
      </c>
      <c r="I409" s="174">
        <v>0</v>
      </c>
      <c r="J409" s="170" t="b">
        <f>IF(ISBLANK(CertifiedCrop[[#This Row],[1. Identifiant interne d’exploitation agricole*]]),"",IF(ISERROR(MATCH(CertifiedCrop[[#This Row],[1. Identifiant interne d’exploitation agricole*]],GroupMember[1. Identifiant interne d’exploitation agricole*],0)),FALSE,TRUE))</f>
        <v>1</v>
      </c>
      <c r="K409" s="170" t="b">
        <f t="array" ref="K409">IF(ISBLANK(CertifiedCrop[[#This Row],[2. Produit agricole certifié*]]),"",IF(ISERROR(MATCH(1,(#REF!=CertifiedCrop[[#This Row],[2. Produit agricole certifié*]])*(#REF!=CertifiedCrop[[#This Row],[3. Variété**]]),0)),FALSE,TRUE))</f>
        <v>0</v>
      </c>
      <c r="L409" s="23" t="str">
        <f t="shared" si="31"/>
        <v/>
      </c>
      <c r="M409" s="63" t="str">
        <f t="shared" si="32"/>
        <v/>
      </c>
      <c r="N409" s="176" t="str">
        <f t="shared" si="33"/>
        <v/>
      </c>
      <c r="O409" s="64">
        <f t="shared" si="34"/>
        <v>581</v>
      </c>
      <c r="P409" s="64">
        <f t="shared" si="35"/>
        <v>556</v>
      </c>
      <c r="Q409" s="11" t="str">
        <f>IFERROR((VLOOKUP(A409,GM_Table,8,FALSE)-SUMIFS(D:D,A:A,A409,B:B,B409,C:C,C409)),"")</f>
        <v/>
      </c>
      <c r="R409" s="11" t="str">
        <f>IFERROR(CONCATENATE(VLOOKUP(A409,GM_Table,12,FALSE)," ",(VLOOKUP(A409,GM_Table,13,FALSE))),"")</f>
        <v/>
      </c>
      <c r="S409" s="178">
        <f>(CertifiedCrop[[#This Row],[Rendement 
estimé/ha]]-CertifiedCrop[[#This Row],[Rendement/ha
de l’année précédente]])/CertifiedCrop[[#This Row],[Rendement/ha
de l’année précédente]]</f>
        <v>4.4964028776978415E-2</v>
      </c>
    </row>
    <row r="410" spans="1:19" x14ac:dyDescent="0.25">
      <c r="A410" s="172" t="s">
        <v>1999</v>
      </c>
      <c r="B410" s="172" t="s">
        <v>3341</v>
      </c>
      <c r="C410" s="172" t="s">
        <v>667</v>
      </c>
      <c r="D410" s="173">
        <v>1.5</v>
      </c>
      <c r="E410" s="174">
        <v>878</v>
      </c>
      <c r="F410" s="174">
        <v>828</v>
      </c>
      <c r="G410" s="174">
        <v>0</v>
      </c>
      <c r="H410" s="174">
        <v>0</v>
      </c>
      <c r="I410" s="174">
        <v>0</v>
      </c>
      <c r="J410" s="170" t="b">
        <f>IF(ISBLANK(CertifiedCrop[[#This Row],[1. Identifiant interne d’exploitation agricole*]]),"",IF(ISERROR(MATCH(CertifiedCrop[[#This Row],[1. Identifiant interne d’exploitation agricole*]],GroupMember[1. Identifiant interne d’exploitation agricole*],0)),FALSE,TRUE))</f>
        <v>1</v>
      </c>
      <c r="K410" s="170" t="b">
        <f t="array" ref="K410">IF(ISBLANK(CertifiedCrop[[#This Row],[2. Produit agricole certifié*]]),"",IF(ISERROR(MATCH(1,(#REF!=CertifiedCrop[[#This Row],[2. Produit agricole certifié*]])*(#REF!=CertifiedCrop[[#This Row],[3. Variété**]]),0)),FALSE,TRUE))</f>
        <v>0</v>
      </c>
      <c r="L410" s="23" t="str">
        <f t="shared" si="31"/>
        <v/>
      </c>
      <c r="M410" s="63" t="str">
        <f t="shared" si="32"/>
        <v/>
      </c>
      <c r="N410" s="176" t="str">
        <f t="shared" si="33"/>
        <v/>
      </c>
      <c r="O410" s="64">
        <f t="shared" si="34"/>
        <v>585.33333333333337</v>
      </c>
      <c r="P410" s="64">
        <f t="shared" si="35"/>
        <v>552</v>
      </c>
      <c r="Q410" s="11" t="str">
        <f>IFERROR((VLOOKUP(A410,GM_Table,8,FALSE)-SUMIFS(D:D,A:A,A410,B:B,B410,C:C,C410)),"")</f>
        <v/>
      </c>
      <c r="R410" s="11" t="str">
        <f>IFERROR(CONCATENATE(VLOOKUP(A410,GM_Table,12,FALSE)," ",(VLOOKUP(A410,GM_Table,13,FALSE))),"")</f>
        <v/>
      </c>
      <c r="S410" s="178">
        <f>(CertifiedCrop[[#This Row],[Rendement 
estimé/ha]]-CertifiedCrop[[#This Row],[Rendement/ha
de l’année précédente]])/CertifiedCrop[[#This Row],[Rendement/ha
de l’année précédente]]</f>
        <v>6.0386473429951758E-2</v>
      </c>
    </row>
    <row r="411" spans="1:19" x14ac:dyDescent="0.25">
      <c r="A411" s="172" t="s">
        <v>2001</v>
      </c>
      <c r="B411" s="172" t="s">
        <v>3341</v>
      </c>
      <c r="C411" s="172" t="s">
        <v>667</v>
      </c>
      <c r="D411" s="173">
        <v>1</v>
      </c>
      <c r="E411" s="174">
        <v>594</v>
      </c>
      <c r="F411" s="174">
        <v>544</v>
      </c>
      <c r="G411" s="174">
        <v>0</v>
      </c>
      <c r="H411" s="174">
        <v>0</v>
      </c>
      <c r="I411" s="174">
        <v>0</v>
      </c>
      <c r="J411" s="170" t="b">
        <f>IF(ISBLANK(CertifiedCrop[[#This Row],[1. Identifiant interne d’exploitation agricole*]]),"",IF(ISERROR(MATCH(CertifiedCrop[[#This Row],[1. Identifiant interne d’exploitation agricole*]],GroupMember[1. Identifiant interne d’exploitation agricole*],0)),FALSE,TRUE))</f>
        <v>1</v>
      </c>
      <c r="K411" s="170" t="b">
        <f t="array" ref="K411">IF(ISBLANK(CertifiedCrop[[#This Row],[2. Produit agricole certifié*]]),"",IF(ISERROR(MATCH(1,(#REF!=CertifiedCrop[[#This Row],[2. Produit agricole certifié*]])*(#REF!=CertifiedCrop[[#This Row],[3. Variété**]]),0)),FALSE,TRUE))</f>
        <v>0</v>
      </c>
      <c r="L411" s="23" t="str">
        <f t="shared" si="31"/>
        <v/>
      </c>
      <c r="M411" s="63" t="str">
        <f t="shared" si="32"/>
        <v/>
      </c>
      <c r="N411" s="176" t="str">
        <f t="shared" si="33"/>
        <v/>
      </c>
      <c r="O411" s="64">
        <f t="shared" si="34"/>
        <v>594</v>
      </c>
      <c r="P411" s="64">
        <f t="shared" si="35"/>
        <v>544</v>
      </c>
      <c r="Q411" s="11" t="str">
        <f>IFERROR((VLOOKUP(A411,GM_Table,8,FALSE)-SUMIFS(D:D,A:A,A411,B:B,B411,C:C,C411)),"")</f>
        <v/>
      </c>
      <c r="R411" s="11" t="str">
        <f>IFERROR(CONCATENATE(VLOOKUP(A411,GM_Table,12,FALSE)," ",(VLOOKUP(A411,GM_Table,13,FALSE))),"")</f>
        <v/>
      </c>
      <c r="S411" s="178">
        <f>(CertifiedCrop[[#This Row],[Rendement 
estimé/ha]]-CertifiedCrop[[#This Row],[Rendement/ha
de l’année précédente]])/CertifiedCrop[[#This Row],[Rendement/ha
de l’année précédente]]</f>
        <v>9.1911764705882359E-2</v>
      </c>
    </row>
    <row r="412" spans="1:19" x14ac:dyDescent="0.25">
      <c r="A412" s="172" t="s">
        <v>2004</v>
      </c>
      <c r="B412" s="172" t="s">
        <v>3341</v>
      </c>
      <c r="C412" s="172" t="s">
        <v>667</v>
      </c>
      <c r="D412" s="173">
        <v>2</v>
      </c>
      <c r="E412" s="174">
        <v>1197</v>
      </c>
      <c r="F412" s="174">
        <v>1147</v>
      </c>
      <c r="G412" s="174">
        <v>0</v>
      </c>
      <c r="H412" s="174">
        <v>0</v>
      </c>
      <c r="I412" s="174">
        <v>0</v>
      </c>
      <c r="J412" s="170" t="b">
        <f>IF(ISBLANK(CertifiedCrop[[#This Row],[1. Identifiant interne d’exploitation agricole*]]),"",IF(ISERROR(MATCH(CertifiedCrop[[#This Row],[1. Identifiant interne d’exploitation agricole*]],GroupMember[1. Identifiant interne d’exploitation agricole*],0)),FALSE,TRUE))</f>
        <v>1</v>
      </c>
      <c r="K412" s="170" t="b">
        <f t="array" ref="K412">IF(ISBLANK(CertifiedCrop[[#This Row],[2. Produit agricole certifié*]]),"",IF(ISERROR(MATCH(1,(#REF!=CertifiedCrop[[#This Row],[2. Produit agricole certifié*]])*(#REF!=CertifiedCrop[[#This Row],[3. Variété**]]),0)),FALSE,TRUE))</f>
        <v>0</v>
      </c>
      <c r="L412" s="23" t="str">
        <f t="shared" si="31"/>
        <v/>
      </c>
      <c r="M412" s="63" t="str">
        <f t="shared" si="32"/>
        <v/>
      </c>
      <c r="N412" s="176" t="str">
        <f t="shared" si="33"/>
        <v/>
      </c>
      <c r="O412" s="64">
        <f t="shared" si="34"/>
        <v>598.5</v>
      </c>
      <c r="P412" s="64">
        <f t="shared" si="35"/>
        <v>573.5</v>
      </c>
      <c r="Q412" s="11" t="str">
        <f>IFERROR((VLOOKUP(A412,GM_Table,8,FALSE)-SUMIFS(D:D,A:A,A412,B:B,B412,C:C,C412)),"")</f>
        <v/>
      </c>
      <c r="R412" s="11" t="str">
        <f>IFERROR(CONCATENATE(VLOOKUP(A412,GM_Table,12,FALSE)," ",(VLOOKUP(A412,GM_Table,13,FALSE))),"")</f>
        <v/>
      </c>
      <c r="S412" s="178">
        <f>(CertifiedCrop[[#This Row],[Rendement 
estimé/ha]]-CertifiedCrop[[#This Row],[Rendement/ha
de l’année précédente]])/CertifiedCrop[[#This Row],[Rendement/ha
de l’année précédente]]</f>
        <v>4.3591979075850044E-2</v>
      </c>
    </row>
    <row r="413" spans="1:19" x14ac:dyDescent="0.25">
      <c r="A413" s="172" t="s">
        <v>2007</v>
      </c>
      <c r="B413" s="172" t="s">
        <v>3341</v>
      </c>
      <c r="C413" s="172" t="s">
        <v>667</v>
      </c>
      <c r="D413" s="173">
        <v>2</v>
      </c>
      <c r="E413" s="174">
        <v>1188</v>
      </c>
      <c r="F413" s="174">
        <v>1138</v>
      </c>
      <c r="G413" s="174">
        <v>0</v>
      </c>
      <c r="H413" s="174">
        <v>0</v>
      </c>
      <c r="I413" s="174">
        <v>0</v>
      </c>
      <c r="J413" s="170" t="b">
        <f>IF(ISBLANK(CertifiedCrop[[#This Row],[1. Identifiant interne d’exploitation agricole*]]),"",IF(ISERROR(MATCH(CertifiedCrop[[#This Row],[1. Identifiant interne d’exploitation agricole*]],GroupMember[1. Identifiant interne d’exploitation agricole*],0)),FALSE,TRUE))</f>
        <v>1</v>
      </c>
      <c r="K413" s="170" t="b">
        <f t="array" ref="K413">IF(ISBLANK(CertifiedCrop[[#This Row],[2. Produit agricole certifié*]]),"",IF(ISERROR(MATCH(1,(#REF!=CertifiedCrop[[#This Row],[2. Produit agricole certifié*]])*(#REF!=CertifiedCrop[[#This Row],[3. Variété**]]),0)),FALSE,TRUE))</f>
        <v>0</v>
      </c>
      <c r="L413" s="23" t="str">
        <f t="shared" si="31"/>
        <v/>
      </c>
      <c r="M413" s="63" t="str">
        <f t="shared" si="32"/>
        <v/>
      </c>
      <c r="N413" s="176" t="str">
        <f t="shared" si="33"/>
        <v/>
      </c>
      <c r="O413" s="64">
        <f t="shared" si="34"/>
        <v>594</v>
      </c>
      <c r="P413" s="64">
        <f t="shared" si="35"/>
        <v>569</v>
      </c>
      <c r="Q413" s="11" t="str">
        <f>IFERROR((VLOOKUP(A413,GM_Table,8,FALSE)-SUMIFS(D:D,A:A,A413,B:B,B413,C:C,C413)),"")</f>
        <v/>
      </c>
      <c r="R413" s="11" t="str">
        <f>IFERROR(CONCATENATE(VLOOKUP(A413,GM_Table,12,FALSE)," ",(VLOOKUP(A413,GM_Table,13,FALSE))),"")</f>
        <v/>
      </c>
      <c r="S413" s="178">
        <f>(CertifiedCrop[[#This Row],[Rendement 
estimé/ha]]-CertifiedCrop[[#This Row],[Rendement/ha
de l’année précédente]])/CertifiedCrop[[#This Row],[Rendement/ha
de l’année précédente]]</f>
        <v>4.3936731107205626E-2</v>
      </c>
    </row>
    <row r="414" spans="1:19" x14ac:dyDescent="0.25">
      <c r="A414" s="172" t="s">
        <v>2010</v>
      </c>
      <c r="B414" s="172" t="s">
        <v>3341</v>
      </c>
      <c r="C414" s="172" t="s">
        <v>667</v>
      </c>
      <c r="D414" s="173">
        <v>1</v>
      </c>
      <c r="E414" s="174">
        <v>594</v>
      </c>
      <c r="F414" s="174">
        <v>544</v>
      </c>
      <c r="G414" s="174">
        <v>0</v>
      </c>
      <c r="H414" s="174">
        <v>0</v>
      </c>
      <c r="I414" s="174">
        <v>0</v>
      </c>
      <c r="J414" s="170" t="b">
        <f>IF(ISBLANK(CertifiedCrop[[#This Row],[1. Identifiant interne d’exploitation agricole*]]),"",IF(ISERROR(MATCH(CertifiedCrop[[#This Row],[1. Identifiant interne d’exploitation agricole*]],GroupMember[1. Identifiant interne d’exploitation agricole*],0)),FALSE,TRUE))</f>
        <v>1</v>
      </c>
      <c r="K414" s="170" t="b">
        <f t="array" ref="K414">IF(ISBLANK(CertifiedCrop[[#This Row],[2. Produit agricole certifié*]]),"",IF(ISERROR(MATCH(1,(#REF!=CertifiedCrop[[#This Row],[2. Produit agricole certifié*]])*(#REF!=CertifiedCrop[[#This Row],[3. Variété**]]),0)),FALSE,TRUE))</f>
        <v>0</v>
      </c>
      <c r="L414" s="23" t="str">
        <f t="shared" si="31"/>
        <v/>
      </c>
      <c r="M414" s="63" t="str">
        <f t="shared" si="32"/>
        <v/>
      </c>
      <c r="N414" s="176" t="str">
        <f t="shared" si="33"/>
        <v/>
      </c>
      <c r="O414" s="64">
        <f t="shared" si="34"/>
        <v>594</v>
      </c>
      <c r="P414" s="64">
        <f t="shared" si="35"/>
        <v>544</v>
      </c>
      <c r="Q414" s="11" t="str">
        <f>IFERROR((VLOOKUP(A414,GM_Table,8,FALSE)-SUMIFS(D:D,A:A,A414,B:B,B414,C:C,C414)),"")</f>
        <v/>
      </c>
      <c r="R414" s="11" t="str">
        <f>IFERROR(CONCATENATE(VLOOKUP(A414,GM_Table,12,FALSE)," ",(VLOOKUP(A414,GM_Table,13,FALSE))),"")</f>
        <v/>
      </c>
      <c r="S414" s="178">
        <f>(CertifiedCrop[[#This Row],[Rendement 
estimé/ha]]-CertifiedCrop[[#This Row],[Rendement/ha
de l’année précédente]])/CertifiedCrop[[#This Row],[Rendement/ha
de l’année précédente]]</f>
        <v>9.1911764705882359E-2</v>
      </c>
    </row>
    <row r="415" spans="1:19" x14ac:dyDescent="0.25">
      <c r="A415" s="172" t="s">
        <v>2013</v>
      </c>
      <c r="B415" s="172" t="s">
        <v>3341</v>
      </c>
      <c r="C415" s="172" t="s">
        <v>667</v>
      </c>
      <c r="D415" s="173">
        <v>1</v>
      </c>
      <c r="E415" s="174">
        <v>590</v>
      </c>
      <c r="F415" s="174">
        <v>540</v>
      </c>
      <c r="G415" s="174">
        <v>0</v>
      </c>
      <c r="H415" s="174">
        <v>0</v>
      </c>
      <c r="I415" s="174">
        <v>0</v>
      </c>
      <c r="J415" s="170" t="b">
        <f>IF(ISBLANK(CertifiedCrop[[#This Row],[1. Identifiant interne d’exploitation agricole*]]),"",IF(ISERROR(MATCH(CertifiedCrop[[#This Row],[1. Identifiant interne d’exploitation agricole*]],GroupMember[1. Identifiant interne d’exploitation agricole*],0)),FALSE,TRUE))</f>
        <v>1</v>
      </c>
      <c r="K415" s="170" t="b">
        <f t="array" ref="K415">IF(ISBLANK(CertifiedCrop[[#This Row],[2. Produit agricole certifié*]]),"",IF(ISERROR(MATCH(1,(#REF!=CertifiedCrop[[#This Row],[2. Produit agricole certifié*]])*(#REF!=CertifiedCrop[[#This Row],[3. Variété**]]),0)),FALSE,TRUE))</f>
        <v>0</v>
      </c>
      <c r="L415" s="23" t="str">
        <f t="shared" si="31"/>
        <v/>
      </c>
      <c r="M415" s="63" t="str">
        <f t="shared" si="32"/>
        <v/>
      </c>
      <c r="N415" s="176" t="str">
        <f t="shared" si="33"/>
        <v/>
      </c>
      <c r="O415" s="64">
        <f t="shared" si="34"/>
        <v>590</v>
      </c>
      <c r="P415" s="64">
        <f t="shared" si="35"/>
        <v>540</v>
      </c>
      <c r="Q415" s="11" t="str">
        <f>IFERROR((VLOOKUP(A415,GM_Table,8,FALSE)-SUMIFS(D:D,A:A,A415,B:B,B415,C:C,C415)),"")</f>
        <v/>
      </c>
      <c r="R415" s="11" t="str">
        <f>IFERROR(CONCATENATE(VLOOKUP(A415,GM_Table,12,FALSE)," ",(VLOOKUP(A415,GM_Table,13,FALSE))),"")</f>
        <v/>
      </c>
      <c r="S415" s="178">
        <f>(CertifiedCrop[[#This Row],[Rendement 
estimé/ha]]-CertifiedCrop[[#This Row],[Rendement/ha
de l’année précédente]])/CertifiedCrop[[#This Row],[Rendement/ha
de l’année précédente]]</f>
        <v>9.2592592592592587E-2</v>
      </c>
    </row>
    <row r="416" spans="1:19" x14ac:dyDescent="0.25">
      <c r="A416" s="172" t="s">
        <v>2019</v>
      </c>
      <c r="B416" s="172" t="s">
        <v>3341</v>
      </c>
      <c r="C416" s="172" t="s">
        <v>667</v>
      </c>
      <c r="D416" s="173">
        <v>2</v>
      </c>
      <c r="E416" s="174">
        <v>1188</v>
      </c>
      <c r="F416" s="174">
        <v>1138</v>
      </c>
      <c r="G416" s="174">
        <v>0</v>
      </c>
      <c r="H416" s="174">
        <v>0</v>
      </c>
      <c r="I416" s="174">
        <v>0</v>
      </c>
      <c r="J416" s="170" t="b">
        <f>IF(ISBLANK(CertifiedCrop[[#This Row],[1. Identifiant interne d’exploitation agricole*]]),"",IF(ISERROR(MATCH(CertifiedCrop[[#This Row],[1. Identifiant interne d’exploitation agricole*]],GroupMember[1. Identifiant interne d’exploitation agricole*],0)),FALSE,TRUE))</f>
        <v>1</v>
      </c>
      <c r="K416" s="170" t="b">
        <f t="array" ref="K416">IF(ISBLANK(CertifiedCrop[[#This Row],[2. Produit agricole certifié*]]),"",IF(ISERROR(MATCH(1,(#REF!=CertifiedCrop[[#This Row],[2. Produit agricole certifié*]])*(#REF!=CertifiedCrop[[#This Row],[3. Variété**]]),0)),FALSE,TRUE))</f>
        <v>0</v>
      </c>
      <c r="L416" s="23" t="str">
        <f t="shared" si="31"/>
        <v/>
      </c>
      <c r="M416" s="63" t="str">
        <f t="shared" si="32"/>
        <v/>
      </c>
      <c r="N416" s="176" t="str">
        <f t="shared" si="33"/>
        <v/>
      </c>
      <c r="O416" s="64">
        <f t="shared" si="34"/>
        <v>594</v>
      </c>
      <c r="P416" s="64">
        <f t="shared" si="35"/>
        <v>569</v>
      </c>
      <c r="Q416" s="11" t="str">
        <f>IFERROR((VLOOKUP(A416,GM_Table,8,FALSE)-SUMIFS(D:D,A:A,A416,B:B,B416,C:C,C416)),"")</f>
        <v/>
      </c>
      <c r="R416" s="11" t="str">
        <f>IFERROR(CONCATENATE(VLOOKUP(A416,GM_Table,12,FALSE)," ",(VLOOKUP(A416,GM_Table,13,FALSE))),"")</f>
        <v/>
      </c>
      <c r="S416" s="178">
        <f>(CertifiedCrop[[#This Row],[Rendement 
estimé/ha]]-CertifiedCrop[[#This Row],[Rendement/ha
de l’année précédente]])/CertifiedCrop[[#This Row],[Rendement/ha
de l’année précédente]]</f>
        <v>4.3936731107205626E-2</v>
      </c>
    </row>
    <row r="417" spans="1:19" x14ac:dyDescent="0.25">
      <c r="A417" s="172" t="s">
        <v>2024</v>
      </c>
      <c r="B417" s="172" t="s">
        <v>3341</v>
      </c>
      <c r="C417" s="172" t="s">
        <v>667</v>
      </c>
      <c r="D417" s="173">
        <v>1.5</v>
      </c>
      <c r="E417" s="174">
        <v>898</v>
      </c>
      <c r="F417" s="174">
        <v>848</v>
      </c>
      <c r="G417" s="174">
        <v>0</v>
      </c>
      <c r="H417" s="174">
        <v>0</v>
      </c>
      <c r="I417" s="174">
        <v>0</v>
      </c>
      <c r="J417" s="170" t="b">
        <f>IF(ISBLANK(CertifiedCrop[[#This Row],[1. Identifiant interne d’exploitation agricole*]]),"",IF(ISERROR(MATCH(CertifiedCrop[[#This Row],[1. Identifiant interne d’exploitation agricole*]],GroupMember[1. Identifiant interne d’exploitation agricole*],0)),FALSE,TRUE))</f>
        <v>1</v>
      </c>
      <c r="K417" s="170" t="b">
        <f t="array" ref="K417">IF(ISBLANK(CertifiedCrop[[#This Row],[2. Produit agricole certifié*]]),"",IF(ISERROR(MATCH(1,(#REF!=CertifiedCrop[[#This Row],[2. Produit agricole certifié*]])*(#REF!=CertifiedCrop[[#This Row],[3. Variété**]]),0)),FALSE,TRUE))</f>
        <v>0</v>
      </c>
      <c r="L417" s="23" t="str">
        <f t="shared" si="31"/>
        <v/>
      </c>
      <c r="M417" s="63" t="str">
        <f t="shared" si="32"/>
        <v/>
      </c>
      <c r="N417" s="176" t="str">
        <f t="shared" si="33"/>
        <v/>
      </c>
      <c r="O417" s="64">
        <f t="shared" si="34"/>
        <v>598.66666666666663</v>
      </c>
      <c r="P417" s="64">
        <f t="shared" si="35"/>
        <v>565.33333333333337</v>
      </c>
      <c r="Q417" s="11" t="str">
        <f>IFERROR((VLOOKUP(A417,GM_Table,8,FALSE)-SUMIFS(D:D,A:A,A417,B:B,B417,C:C,C417)),"")</f>
        <v/>
      </c>
      <c r="R417" s="11" t="str">
        <f>IFERROR(CONCATENATE(VLOOKUP(A417,GM_Table,12,FALSE)," ",(VLOOKUP(A417,GM_Table,13,FALSE))),"")</f>
        <v/>
      </c>
      <c r="S417" s="178">
        <f>(CertifiedCrop[[#This Row],[Rendement 
estimé/ha]]-CertifiedCrop[[#This Row],[Rendement/ha
de l’année précédente]])/CertifiedCrop[[#This Row],[Rendement/ha
de l’année précédente]]</f>
        <v>5.8962264150943258E-2</v>
      </c>
    </row>
    <row r="418" spans="1:19" x14ac:dyDescent="0.25">
      <c r="A418" s="172" t="s">
        <v>2027</v>
      </c>
      <c r="B418" s="172" t="s">
        <v>3341</v>
      </c>
      <c r="C418" s="172" t="s">
        <v>667</v>
      </c>
      <c r="D418" s="173">
        <v>2</v>
      </c>
      <c r="E418" s="174">
        <v>1188</v>
      </c>
      <c r="F418" s="174">
        <v>1138</v>
      </c>
      <c r="G418" s="174">
        <v>0</v>
      </c>
      <c r="H418" s="174">
        <v>0</v>
      </c>
      <c r="I418" s="174">
        <v>0</v>
      </c>
      <c r="J418" s="170" t="b">
        <f>IF(ISBLANK(CertifiedCrop[[#This Row],[1. Identifiant interne d’exploitation agricole*]]),"",IF(ISERROR(MATCH(CertifiedCrop[[#This Row],[1. Identifiant interne d’exploitation agricole*]],GroupMember[1. Identifiant interne d’exploitation agricole*],0)),FALSE,TRUE))</f>
        <v>1</v>
      </c>
      <c r="K418" s="170" t="b">
        <f t="array" ref="K418">IF(ISBLANK(CertifiedCrop[[#This Row],[2. Produit agricole certifié*]]),"",IF(ISERROR(MATCH(1,(#REF!=CertifiedCrop[[#This Row],[2. Produit agricole certifié*]])*(#REF!=CertifiedCrop[[#This Row],[3. Variété**]]),0)),FALSE,TRUE))</f>
        <v>0</v>
      </c>
      <c r="L418" s="23" t="str">
        <f t="shared" si="31"/>
        <v/>
      </c>
      <c r="M418" s="63" t="str">
        <f t="shared" si="32"/>
        <v/>
      </c>
      <c r="N418" s="176" t="str">
        <f t="shared" si="33"/>
        <v/>
      </c>
      <c r="O418" s="64">
        <f t="shared" si="34"/>
        <v>594</v>
      </c>
      <c r="P418" s="64">
        <f t="shared" si="35"/>
        <v>569</v>
      </c>
      <c r="Q418" s="11" t="str">
        <f>IFERROR((VLOOKUP(A418,GM_Table,8,FALSE)-SUMIFS(D:D,A:A,A418,B:B,B418,C:C,C418)),"")</f>
        <v/>
      </c>
      <c r="R418" s="11" t="str">
        <f>IFERROR(CONCATENATE(VLOOKUP(A418,GM_Table,12,FALSE)," ",(VLOOKUP(A418,GM_Table,13,FALSE))),"")</f>
        <v/>
      </c>
      <c r="S418" s="178">
        <f>(CertifiedCrop[[#This Row],[Rendement 
estimé/ha]]-CertifiedCrop[[#This Row],[Rendement/ha
de l’année précédente]])/CertifiedCrop[[#This Row],[Rendement/ha
de l’année précédente]]</f>
        <v>4.3936731107205626E-2</v>
      </c>
    </row>
    <row r="419" spans="1:19" x14ac:dyDescent="0.25">
      <c r="A419" s="172" t="s">
        <v>2030</v>
      </c>
      <c r="B419" s="172" t="s">
        <v>3341</v>
      </c>
      <c r="C419" s="172" t="s">
        <v>667</v>
      </c>
      <c r="D419" s="173">
        <v>1</v>
      </c>
      <c r="E419" s="174">
        <v>599</v>
      </c>
      <c r="F419" s="174">
        <v>549</v>
      </c>
      <c r="G419" s="174">
        <v>0</v>
      </c>
      <c r="H419" s="174">
        <v>0</v>
      </c>
      <c r="I419" s="174">
        <v>0</v>
      </c>
      <c r="J419" s="170" t="b">
        <f>IF(ISBLANK(CertifiedCrop[[#This Row],[1. Identifiant interne d’exploitation agricole*]]),"",IF(ISERROR(MATCH(CertifiedCrop[[#This Row],[1. Identifiant interne d’exploitation agricole*]],GroupMember[1. Identifiant interne d’exploitation agricole*],0)),FALSE,TRUE))</f>
        <v>1</v>
      </c>
      <c r="K419" s="170" t="b">
        <f t="array" ref="K419">IF(ISBLANK(CertifiedCrop[[#This Row],[2. Produit agricole certifié*]]),"",IF(ISERROR(MATCH(1,(#REF!=CertifiedCrop[[#This Row],[2. Produit agricole certifié*]])*(#REF!=CertifiedCrop[[#This Row],[3. Variété**]]),0)),FALSE,TRUE))</f>
        <v>0</v>
      </c>
      <c r="L419" s="23" t="str">
        <f t="shared" si="31"/>
        <v/>
      </c>
      <c r="M419" s="63" t="str">
        <f t="shared" si="32"/>
        <v/>
      </c>
      <c r="N419" s="176" t="str">
        <f t="shared" si="33"/>
        <v/>
      </c>
      <c r="O419" s="64">
        <f t="shared" si="34"/>
        <v>599</v>
      </c>
      <c r="P419" s="64">
        <f t="shared" si="35"/>
        <v>549</v>
      </c>
      <c r="Q419" s="11" t="str">
        <f>IFERROR((VLOOKUP(A419,GM_Table,8,FALSE)-SUMIFS(D:D,A:A,A419,B:B,B419,C:C,C419)),"")</f>
        <v/>
      </c>
      <c r="R419" s="11" t="str">
        <f>IFERROR(CONCATENATE(VLOOKUP(A419,GM_Table,12,FALSE)," ",(VLOOKUP(A419,GM_Table,13,FALSE))),"")</f>
        <v/>
      </c>
      <c r="S419" s="178">
        <f>(CertifiedCrop[[#This Row],[Rendement 
estimé/ha]]-CertifiedCrop[[#This Row],[Rendement/ha
de l’année précédente]])/CertifiedCrop[[#This Row],[Rendement/ha
de l’année précédente]]</f>
        <v>9.107468123861566E-2</v>
      </c>
    </row>
    <row r="420" spans="1:19" x14ac:dyDescent="0.25">
      <c r="A420" s="172" t="s">
        <v>2032</v>
      </c>
      <c r="B420" s="172" t="s">
        <v>3341</v>
      </c>
      <c r="C420" s="172" t="s">
        <v>667</v>
      </c>
      <c r="D420" s="173">
        <v>1</v>
      </c>
      <c r="E420" s="174">
        <v>590</v>
      </c>
      <c r="F420" s="174">
        <v>540</v>
      </c>
      <c r="G420" s="174">
        <v>0</v>
      </c>
      <c r="H420" s="174">
        <v>0</v>
      </c>
      <c r="I420" s="174">
        <v>0</v>
      </c>
      <c r="J420" s="170" t="b">
        <f>IF(ISBLANK(CertifiedCrop[[#This Row],[1. Identifiant interne d’exploitation agricole*]]),"",IF(ISERROR(MATCH(CertifiedCrop[[#This Row],[1. Identifiant interne d’exploitation agricole*]],GroupMember[1. Identifiant interne d’exploitation agricole*],0)),FALSE,TRUE))</f>
        <v>1</v>
      </c>
      <c r="K420" s="170" t="b">
        <f t="array" ref="K420">IF(ISBLANK(CertifiedCrop[[#This Row],[2. Produit agricole certifié*]]),"",IF(ISERROR(MATCH(1,(#REF!=CertifiedCrop[[#This Row],[2. Produit agricole certifié*]])*(#REF!=CertifiedCrop[[#This Row],[3. Variété**]]),0)),FALSE,TRUE))</f>
        <v>0</v>
      </c>
      <c r="L420" s="23" t="str">
        <f t="shared" si="31"/>
        <v/>
      </c>
      <c r="M420" s="63" t="str">
        <f t="shared" si="32"/>
        <v/>
      </c>
      <c r="N420" s="176" t="str">
        <f t="shared" si="33"/>
        <v/>
      </c>
      <c r="O420" s="64">
        <f t="shared" si="34"/>
        <v>590</v>
      </c>
      <c r="P420" s="64">
        <f t="shared" si="35"/>
        <v>540</v>
      </c>
      <c r="Q420" s="11" t="str">
        <f>IFERROR((VLOOKUP(A420,GM_Table,8,FALSE)-SUMIFS(D:D,A:A,A420,B:B,B420,C:C,C420)),"")</f>
        <v/>
      </c>
      <c r="R420" s="11" t="str">
        <f>IFERROR(CONCATENATE(VLOOKUP(A420,GM_Table,12,FALSE)," ",(VLOOKUP(A420,GM_Table,13,FALSE))),"")</f>
        <v/>
      </c>
      <c r="S420" s="178">
        <f>(CertifiedCrop[[#This Row],[Rendement 
estimé/ha]]-CertifiedCrop[[#This Row],[Rendement/ha
de l’année précédente]])/CertifiedCrop[[#This Row],[Rendement/ha
de l’année précédente]]</f>
        <v>9.2592592592592587E-2</v>
      </c>
    </row>
    <row r="421" spans="1:19" x14ac:dyDescent="0.25">
      <c r="A421" s="172" t="s">
        <v>2035</v>
      </c>
      <c r="B421" s="172" t="s">
        <v>3341</v>
      </c>
      <c r="C421" s="172" t="s">
        <v>667</v>
      </c>
      <c r="D421" s="173">
        <v>1</v>
      </c>
      <c r="E421" s="174">
        <v>599</v>
      </c>
      <c r="F421" s="174">
        <v>549</v>
      </c>
      <c r="G421" s="174">
        <v>0</v>
      </c>
      <c r="H421" s="174">
        <v>0</v>
      </c>
      <c r="I421" s="174">
        <v>0</v>
      </c>
      <c r="J421" s="170" t="b">
        <f>IF(ISBLANK(CertifiedCrop[[#This Row],[1. Identifiant interne d’exploitation agricole*]]),"",IF(ISERROR(MATCH(CertifiedCrop[[#This Row],[1. Identifiant interne d’exploitation agricole*]],GroupMember[1. Identifiant interne d’exploitation agricole*],0)),FALSE,TRUE))</f>
        <v>1</v>
      </c>
      <c r="K421" s="170" t="b">
        <f t="array" ref="K421">IF(ISBLANK(CertifiedCrop[[#This Row],[2. Produit agricole certifié*]]),"",IF(ISERROR(MATCH(1,(#REF!=CertifiedCrop[[#This Row],[2. Produit agricole certifié*]])*(#REF!=CertifiedCrop[[#This Row],[3. Variété**]]),0)),FALSE,TRUE))</f>
        <v>0</v>
      </c>
      <c r="L421" s="23" t="str">
        <f t="shared" si="31"/>
        <v/>
      </c>
      <c r="M421" s="63" t="str">
        <f t="shared" si="32"/>
        <v/>
      </c>
      <c r="N421" s="176" t="str">
        <f t="shared" si="33"/>
        <v/>
      </c>
      <c r="O421" s="64">
        <f t="shared" si="34"/>
        <v>599</v>
      </c>
      <c r="P421" s="64">
        <f t="shared" si="35"/>
        <v>549</v>
      </c>
      <c r="Q421" s="11" t="str">
        <f>IFERROR((VLOOKUP(A421,GM_Table,8,FALSE)-SUMIFS(D:D,A:A,A421,B:B,B421,C:C,C421)),"")</f>
        <v/>
      </c>
      <c r="R421" s="11" t="str">
        <f>IFERROR(CONCATENATE(VLOOKUP(A421,GM_Table,12,FALSE)," ",(VLOOKUP(A421,GM_Table,13,FALSE))),"")</f>
        <v/>
      </c>
      <c r="S421" s="178">
        <f>(CertifiedCrop[[#This Row],[Rendement 
estimé/ha]]-CertifiedCrop[[#This Row],[Rendement/ha
de l’année précédente]])/CertifiedCrop[[#This Row],[Rendement/ha
de l’année précédente]]</f>
        <v>9.107468123861566E-2</v>
      </c>
    </row>
    <row r="422" spans="1:19" x14ac:dyDescent="0.25">
      <c r="A422" s="172" t="s">
        <v>2036</v>
      </c>
      <c r="B422" s="172" t="s">
        <v>3341</v>
      </c>
      <c r="C422" s="172" t="s">
        <v>667</v>
      </c>
      <c r="D422" s="173">
        <v>2</v>
      </c>
      <c r="E422" s="174">
        <v>1188</v>
      </c>
      <c r="F422" s="174">
        <v>1138</v>
      </c>
      <c r="G422" s="174">
        <v>0</v>
      </c>
      <c r="H422" s="174">
        <v>0</v>
      </c>
      <c r="I422" s="174">
        <v>0</v>
      </c>
      <c r="J422" s="170" t="b">
        <f>IF(ISBLANK(CertifiedCrop[[#This Row],[1. Identifiant interne d’exploitation agricole*]]),"",IF(ISERROR(MATCH(CertifiedCrop[[#This Row],[1. Identifiant interne d’exploitation agricole*]],GroupMember[1. Identifiant interne d’exploitation agricole*],0)),FALSE,TRUE))</f>
        <v>1</v>
      </c>
      <c r="K422" s="170" t="b">
        <f t="array" ref="K422">IF(ISBLANK(CertifiedCrop[[#This Row],[2. Produit agricole certifié*]]),"",IF(ISERROR(MATCH(1,(#REF!=CertifiedCrop[[#This Row],[2. Produit agricole certifié*]])*(#REF!=CertifiedCrop[[#This Row],[3. Variété**]]),0)),FALSE,TRUE))</f>
        <v>0</v>
      </c>
      <c r="L422" s="23" t="str">
        <f t="shared" si="31"/>
        <v/>
      </c>
      <c r="M422" s="63" t="str">
        <f t="shared" si="32"/>
        <v/>
      </c>
      <c r="N422" s="176" t="str">
        <f t="shared" si="33"/>
        <v/>
      </c>
      <c r="O422" s="64">
        <f t="shared" si="34"/>
        <v>594</v>
      </c>
      <c r="P422" s="64">
        <f t="shared" si="35"/>
        <v>569</v>
      </c>
      <c r="Q422" s="11" t="str">
        <f>IFERROR((VLOOKUP(A422,GM_Table,8,FALSE)-SUMIFS(D:D,A:A,A422,B:B,B422,C:C,C422)),"")</f>
        <v/>
      </c>
      <c r="R422" s="11" t="str">
        <f>IFERROR(CONCATENATE(VLOOKUP(A422,GM_Table,12,FALSE)," ",(VLOOKUP(A422,GM_Table,13,FALSE))),"")</f>
        <v/>
      </c>
      <c r="S422" s="178">
        <f>(CertifiedCrop[[#This Row],[Rendement 
estimé/ha]]-CertifiedCrop[[#This Row],[Rendement/ha
de l’année précédente]])/CertifiedCrop[[#This Row],[Rendement/ha
de l’année précédente]]</f>
        <v>4.3936731107205626E-2</v>
      </c>
    </row>
    <row r="423" spans="1:19" x14ac:dyDescent="0.25">
      <c r="A423" s="172" t="s">
        <v>2039</v>
      </c>
      <c r="B423" s="172" t="s">
        <v>3341</v>
      </c>
      <c r="C423" s="172" t="s">
        <v>667</v>
      </c>
      <c r="D423" s="173">
        <v>1</v>
      </c>
      <c r="E423" s="174">
        <v>590</v>
      </c>
      <c r="F423" s="174">
        <v>540</v>
      </c>
      <c r="G423" s="174">
        <v>0</v>
      </c>
      <c r="H423" s="174">
        <v>0</v>
      </c>
      <c r="I423" s="174">
        <v>0</v>
      </c>
      <c r="J423" s="170" t="b">
        <f>IF(ISBLANK(CertifiedCrop[[#This Row],[1. Identifiant interne d’exploitation agricole*]]),"",IF(ISERROR(MATCH(CertifiedCrop[[#This Row],[1. Identifiant interne d’exploitation agricole*]],GroupMember[1. Identifiant interne d’exploitation agricole*],0)),FALSE,TRUE))</f>
        <v>1</v>
      </c>
      <c r="K423" s="170" t="b">
        <f t="array" ref="K423">IF(ISBLANK(CertifiedCrop[[#This Row],[2. Produit agricole certifié*]]),"",IF(ISERROR(MATCH(1,(#REF!=CertifiedCrop[[#This Row],[2. Produit agricole certifié*]])*(#REF!=CertifiedCrop[[#This Row],[3. Variété**]]),0)),FALSE,TRUE))</f>
        <v>0</v>
      </c>
      <c r="L423" s="23" t="str">
        <f t="shared" si="31"/>
        <v/>
      </c>
      <c r="M423" s="63" t="str">
        <f t="shared" si="32"/>
        <v/>
      </c>
      <c r="N423" s="176" t="str">
        <f t="shared" si="33"/>
        <v/>
      </c>
      <c r="O423" s="64">
        <f t="shared" si="34"/>
        <v>590</v>
      </c>
      <c r="P423" s="64">
        <f t="shared" si="35"/>
        <v>540</v>
      </c>
      <c r="Q423" s="11" t="str">
        <f>IFERROR((VLOOKUP(A423,GM_Table,8,FALSE)-SUMIFS(D:D,A:A,A423,B:B,B423,C:C,C423)),"")</f>
        <v/>
      </c>
      <c r="R423" s="11" t="str">
        <f>IFERROR(CONCATENATE(VLOOKUP(A423,GM_Table,12,FALSE)," ",(VLOOKUP(A423,GM_Table,13,FALSE))),"")</f>
        <v/>
      </c>
      <c r="S423" s="178">
        <f>(CertifiedCrop[[#This Row],[Rendement 
estimé/ha]]-CertifiedCrop[[#This Row],[Rendement/ha
de l’année précédente]])/CertifiedCrop[[#This Row],[Rendement/ha
de l’année précédente]]</f>
        <v>9.2592592592592587E-2</v>
      </c>
    </row>
    <row r="424" spans="1:19" x14ac:dyDescent="0.25">
      <c r="A424" s="172" t="s">
        <v>2042</v>
      </c>
      <c r="B424" s="172" t="s">
        <v>3341</v>
      </c>
      <c r="C424" s="172" t="s">
        <v>667</v>
      </c>
      <c r="D424" s="173">
        <v>1</v>
      </c>
      <c r="E424" s="174">
        <v>573</v>
      </c>
      <c r="F424" s="174">
        <v>523</v>
      </c>
      <c r="G424" s="174">
        <v>0</v>
      </c>
      <c r="H424" s="174">
        <v>0</v>
      </c>
      <c r="I424" s="174">
        <v>0</v>
      </c>
      <c r="J424" s="170" t="b">
        <f>IF(ISBLANK(CertifiedCrop[[#This Row],[1. Identifiant interne d’exploitation agricole*]]),"",IF(ISERROR(MATCH(CertifiedCrop[[#This Row],[1. Identifiant interne d’exploitation agricole*]],GroupMember[1. Identifiant interne d’exploitation agricole*],0)),FALSE,TRUE))</f>
        <v>1</v>
      </c>
      <c r="K424" s="170" t="b">
        <f t="array" ref="K424">IF(ISBLANK(CertifiedCrop[[#This Row],[2. Produit agricole certifié*]]),"",IF(ISERROR(MATCH(1,(#REF!=CertifiedCrop[[#This Row],[2. Produit agricole certifié*]])*(#REF!=CertifiedCrop[[#This Row],[3. Variété**]]),0)),FALSE,TRUE))</f>
        <v>0</v>
      </c>
      <c r="L424" s="23" t="str">
        <f t="shared" si="31"/>
        <v/>
      </c>
      <c r="M424" s="63" t="str">
        <f t="shared" si="32"/>
        <v/>
      </c>
      <c r="N424" s="176" t="str">
        <f t="shared" si="33"/>
        <v/>
      </c>
      <c r="O424" s="64">
        <f t="shared" si="34"/>
        <v>573</v>
      </c>
      <c r="P424" s="64">
        <f t="shared" si="35"/>
        <v>523</v>
      </c>
      <c r="Q424" s="11" t="str">
        <f>IFERROR((VLOOKUP(A424,GM_Table,8,FALSE)-SUMIFS(D:D,A:A,A424,B:B,B424,C:C,C424)),"")</f>
        <v/>
      </c>
      <c r="R424" s="11" t="str">
        <f>IFERROR(CONCATENATE(VLOOKUP(A424,GM_Table,12,FALSE)," ",(VLOOKUP(A424,GM_Table,13,FALSE))),"")</f>
        <v/>
      </c>
      <c r="S424" s="178">
        <f>(CertifiedCrop[[#This Row],[Rendement 
estimé/ha]]-CertifiedCrop[[#This Row],[Rendement/ha
de l’année précédente]])/CertifiedCrop[[#This Row],[Rendement/ha
de l’année précédente]]</f>
        <v>9.5602294455066919E-2</v>
      </c>
    </row>
    <row r="425" spans="1:19" x14ac:dyDescent="0.25">
      <c r="A425" s="172" t="s">
        <v>2044</v>
      </c>
      <c r="B425" s="172" t="s">
        <v>3341</v>
      </c>
      <c r="C425" s="172" t="s">
        <v>667</v>
      </c>
      <c r="D425" s="173">
        <v>3</v>
      </c>
      <c r="E425" s="174">
        <v>1730</v>
      </c>
      <c r="F425" s="174">
        <v>1680</v>
      </c>
      <c r="G425" s="174">
        <v>0</v>
      </c>
      <c r="H425" s="174">
        <v>0</v>
      </c>
      <c r="I425" s="174">
        <v>0</v>
      </c>
      <c r="J425" s="170" t="b">
        <f>IF(ISBLANK(CertifiedCrop[[#This Row],[1. Identifiant interne d’exploitation agricole*]]),"",IF(ISERROR(MATCH(CertifiedCrop[[#This Row],[1. Identifiant interne d’exploitation agricole*]],GroupMember[1. Identifiant interne d’exploitation agricole*],0)),FALSE,TRUE))</f>
        <v>1</v>
      </c>
      <c r="K425" s="170" t="b">
        <f t="array" ref="K425">IF(ISBLANK(CertifiedCrop[[#This Row],[2. Produit agricole certifié*]]),"",IF(ISERROR(MATCH(1,(#REF!=CertifiedCrop[[#This Row],[2. Produit agricole certifié*]])*(#REF!=CertifiedCrop[[#This Row],[3. Variété**]]),0)),FALSE,TRUE))</f>
        <v>0</v>
      </c>
      <c r="L425" s="23" t="str">
        <f t="shared" si="31"/>
        <v/>
      </c>
      <c r="M425" s="63" t="str">
        <f t="shared" si="32"/>
        <v/>
      </c>
      <c r="N425" s="176" t="str">
        <f t="shared" si="33"/>
        <v/>
      </c>
      <c r="O425" s="64">
        <f t="shared" si="34"/>
        <v>576.66666666666663</v>
      </c>
      <c r="P425" s="64">
        <f t="shared" si="35"/>
        <v>560</v>
      </c>
      <c r="Q425" s="11" t="str">
        <f>IFERROR((VLOOKUP(A425,GM_Table,8,FALSE)-SUMIFS(D:D,A:A,A425,B:B,B425,C:C,C425)),"")</f>
        <v/>
      </c>
      <c r="R425" s="11" t="str">
        <f>IFERROR(CONCATENATE(VLOOKUP(A425,GM_Table,12,FALSE)," ",(VLOOKUP(A425,GM_Table,13,FALSE))),"")</f>
        <v/>
      </c>
      <c r="S425" s="178">
        <f>(CertifiedCrop[[#This Row],[Rendement 
estimé/ha]]-CertifiedCrop[[#This Row],[Rendement/ha
de l’année précédente]])/CertifiedCrop[[#This Row],[Rendement/ha
de l’année précédente]]</f>
        <v>2.9761904761904694E-2</v>
      </c>
    </row>
    <row r="426" spans="1:19" x14ac:dyDescent="0.25">
      <c r="A426" s="172" t="s">
        <v>2047</v>
      </c>
      <c r="B426" s="172" t="s">
        <v>3341</v>
      </c>
      <c r="C426" s="172" t="s">
        <v>667</v>
      </c>
      <c r="D426" s="173">
        <v>2</v>
      </c>
      <c r="E426" s="174">
        <v>1162</v>
      </c>
      <c r="F426" s="174">
        <v>1112</v>
      </c>
      <c r="G426" s="174">
        <v>0</v>
      </c>
      <c r="H426" s="174">
        <v>0</v>
      </c>
      <c r="I426" s="174">
        <v>0</v>
      </c>
      <c r="J426" s="170" t="b">
        <f>IF(ISBLANK(CertifiedCrop[[#This Row],[1. Identifiant interne d’exploitation agricole*]]),"",IF(ISERROR(MATCH(CertifiedCrop[[#This Row],[1. Identifiant interne d’exploitation agricole*]],GroupMember[1. Identifiant interne d’exploitation agricole*],0)),FALSE,TRUE))</f>
        <v>1</v>
      </c>
      <c r="K426" s="170" t="b">
        <f t="array" ref="K426">IF(ISBLANK(CertifiedCrop[[#This Row],[2. Produit agricole certifié*]]),"",IF(ISERROR(MATCH(1,(#REF!=CertifiedCrop[[#This Row],[2. Produit agricole certifié*]])*(#REF!=CertifiedCrop[[#This Row],[3. Variété**]]),0)),FALSE,TRUE))</f>
        <v>0</v>
      </c>
      <c r="L426" s="23" t="str">
        <f t="shared" si="31"/>
        <v/>
      </c>
      <c r="M426" s="63" t="str">
        <f t="shared" si="32"/>
        <v/>
      </c>
      <c r="N426" s="176" t="str">
        <f t="shared" si="33"/>
        <v/>
      </c>
      <c r="O426" s="64">
        <f t="shared" si="34"/>
        <v>581</v>
      </c>
      <c r="P426" s="64">
        <f t="shared" si="35"/>
        <v>556</v>
      </c>
      <c r="Q426" s="11" t="str">
        <f>IFERROR((VLOOKUP(A426,GM_Table,8,FALSE)-SUMIFS(D:D,A:A,A426,B:B,B426,C:C,C426)),"")</f>
        <v/>
      </c>
      <c r="R426" s="11" t="str">
        <f>IFERROR(CONCATENATE(VLOOKUP(A426,GM_Table,12,FALSE)," ",(VLOOKUP(A426,GM_Table,13,FALSE))),"")</f>
        <v/>
      </c>
      <c r="S426" s="178">
        <f>(CertifiedCrop[[#This Row],[Rendement 
estimé/ha]]-CertifiedCrop[[#This Row],[Rendement/ha
de l’année précédente]])/CertifiedCrop[[#This Row],[Rendement/ha
de l’année précédente]]</f>
        <v>4.4964028776978415E-2</v>
      </c>
    </row>
    <row r="427" spans="1:19" x14ac:dyDescent="0.25">
      <c r="A427" s="172" t="s">
        <v>2048</v>
      </c>
      <c r="B427" s="172" t="s">
        <v>3341</v>
      </c>
      <c r="C427" s="172" t="s">
        <v>667</v>
      </c>
      <c r="D427" s="173">
        <v>1.5</v>
      </c>
      <c r="E427" s="174">
        <v>891</v>
      </c>
      <c r="F427" s="174">
        <v>841</v>
      </c>
      <c r="G427" s="174">
        <v>0</v>
      </c>
      <c r="H427" s="174">
        <v>0</v>
      </c>
      <c r="I427" s="174">
        <v>0</v>
      </c>
      <c r="J427" s="170" t="b">
        <f>IF(ISBLANK(CertifiedCrop[[#This Row],[1. Identifiant interne d’exploitation agricole*]]),"",IF(ISERROR(MATCH(CertifiedCrop[[#This Row],[1. Identifiant interne d’exploitation agricole*]],GroupMember[1. Identifiant interne d’exploitation agricole*],0)),FALSE,TRUE))</f>
        <v>1</v>
      </c>
      <c r="K427" s="170" t="b">
        <f t="array" ref="K427">IF(ISBLANK(CertifiedCrop[[#This Row],[2. Produit agricole certifié*]]),"",IF(ISERROR(MATCH(1,(#REF!=CertifiedCrop[[#This Row],[2. Produit agricole certifié*]])*(#REF!=CertifiedCrop[[#This Row],[3. Variété**]]),0)),FALSE,TRUE))</f>
        <v>0</v>
      </c>
      <c r="L427" s="23" t="str">
        <f t="shared" si="31"/>
        <v/>
      </c>
      <c r="M427" s="63" t="str">
        <f t="shared" si="32"/>
        <v/>
      </c>
      <c r="N427" s="176" t="str">
        <f t="shared" si="33"/>
        <v/>
      </c>
      <c r="O427" s="64">
        <f t="shared" si="34"/>
        <v>594</v>
      </c>
      <c r="P427" s="64">
        <f t="shared" si="35"/>
        <v>560.66666666666663</v>
      </c>
      <c r="Q427" s="11" t="str">
        <f>IFERROR((VLOOKUP(A427,GM_Table,8,FALSE)-SUMIFS(D:D,A:A,A427,B:B,B427,C:C,C427)),"")</f>
        <v/>
      </c>
      <c r="R427" s="11" t="str">
        <f>IFERROR(CONCATENATE(VLOOKUP(A427,GM_Table,12,FALSE)," ",(VLOOKUP(A427,GM_Table,13,FALSE))),"")</f>
        <v/>
      </c>
      <c r="S427" s="178">
        <f>(CertifiedCrop[[#This Row],[Rendement 
estimé/ha]]-CertifiedCrop[[#This Row],[Rendement/ha
de l’année précédente]])/CertifiedCrop[[#This Row],[Rendement/ha
de l’année précédente]]</f>
        <v>5.9453032104637406E-2</v>
      </c>
    </row>
    <row r="428" spans="1:19" x14ac:dyDescent="0.25">
      <c r="A428" s="172" t="s">
        <v>2050</v>
      </c>
      <c r="B428" s="172" t="s">
        <v>3341</v>
      </c>
      <c r="C428" s="172" t="s">
        <v>667</v>
      </c>
      <c r="D428" s="173">
        <v>2</v>
      </c>
      <c r="E428" s="174">
        <v>1145</v>
      </c>
      <c r="F428" s="174">
        <v>1095</v>
      </c>
      <c r="G428" s="174">
        <v>0</v>
      </c>
      <c r="H428" s="174">
        <v>0</v>
      </c>
      <c r="I428" s="174">
        <v>0</v>
      </c>
      <c r="J428" s="170" t="b">
        <f>IF(ISBLANK(CertifiedCrop[[#This Row],[1. Identifiant interne d’exploitation agricole*]]),"",IF(ISERROR(MATCH(CertifiedCrop[[#This Row],[1. Identifiant interne d’exploitation agricole*]],GroupMember[1. Identifiant interne d’exploitation agricole*],0)),FALSE,TRUE))</f>
        <v>1</v>
      </c>
      <c r="K428" s="170" t="b">
        <f t="array" ref="K428">IF(ISBLANK(CertifiedCrop[[#This Row],[2. Produit agricole certifié*]]),"",IF(ISERROR(MATCH(1,(#REF!=CertifiedCrop[[#This Row],[2. Produit agricole certifié*]])*(#REF!=CertifiedCrop[[#This Row],[3. Variété**]]),0)),FALSE,TRUE))</f>
        <v>0</v>
      </c>
      <c r="L428" s="23" t="str">
        <f t="shared" si="31"/>
        <v/>
      </c>
      <c r="M428" s="63" t="str">
        <f t="shared" si="32"/>
        <v/>
      </c>
      <c r="N428" s="176" t="str">
        <f t="shared" si="33"/>
        <v/>
      </c>
      <c r="O428" s="64">
        <f t="shared" si="34"/>
        <v>572.5</v>
      </c>
      <c r="P428" s="64">
        <f t="shared" si="35"/>
        <v>547.5</v>
      </c>
      <c r="Q428" s="11" t="str">
        <f>IFERROR((VLOOKUP(A428,GM_Table,8,FALSE)-SUMIFS(D:D,A:A,A428,B:B,B428,C:C,C428)),"")</f>
        <v/>
      </c>
      <c r="R428" s="11" t="str">
        <f>IFERROR(CONCATENATE(VLOOKUP(A428,GM_Table,12,FALSE)," ",(VLOOKUP(A428,GM_Table,13,FALSE))),"")</f>
        <v/>
      </c>
      <c r="S428" s="178">
        <f>(CertifiedCrop[[#This Row],[Rendement 
estimé/ha]]-CertifiedCrop[[#This Row],[Rendement/ha
de l’année précédente]])/CertifiedCrop[[#This Row],[Rendement/ha
de l’année précédente]]</f>
        <v>4.5662100456621002E-2</v>
      </c>
    </row>
    <row r="429" spans="1:19" x14ac:dyDescent="0.25">
      <c r="A429" s="172" t="s">
        <v>2052</v>
      </c>
      <c r="B429" s="172" t="s">
        <v>3341</v>
      </c>
      <c r="C429" s="172" t="s">
        <v>667</v>
      </c>
      <c r="D429" s="173">
        <v>1</v>
      </c>
      <c r="E429" s="174">
        <v>581</v>
      </c>
      <c r="F429" s="174">
        <v>531</v>
      </c>
      <c r="G429" s="174">
        <v>0</v>
      </c>
      <c r="H429" s="174">
        <v>0</v>
      </c>
      <c r="I429" s="174">
        <v>0</v>
      </c>
      <c r="J429" s="170" t="b">
        <f>IF(ISBLANK(CertifiedCrop[[#This Row],[1. Identifiant interne d’exploitation agricole*]]),"",IF(ISERROR(MATCH(CertifiedCrop[[#This Row],[1. Identifiant interne d’exploitation agricole*]],GroupMember[1. Identifiant interne d’exploitation agricole*],0)),FALSE,TRUE))</f>
        <v>1</v>
      </c>
      <c r="K429" s="170" t="b">
        <f t="array" ref="K429">IF(ISBLANK(CertifiedCrop[[#This Row],[2. Produit agricole certifié*]]),"",IF(ISERROR(MATCH(1,(#REF!=CertifiedCrop[[#This Row],[2. Produit agricole certifié*]])*(#REF!=CertifiedCrop[[#This Row],[3. Variété**]]),0)),FALSE,TRUE))</f>
        <v>0</v>
      </c>
      <c r="L429" s="23" t="str">
        <f t="shared" si="31"/>
        <v/>
      </c>
      <c r="M429" s="63" t="str">
        <f t="shared" si="32"/>
        <v/>
      </c>
      <c r="N429" s="176" t="str">
        <f t="shared" si="33"/>
        <v/>
      </c>
      <c r="O429" s="64">
        <f t="shared" si="34"/>
        <v>581</v>
      </c>
      <c r="P429" s="64">
        <f t="shared" si="35"/>
        <v>531</v>
      </c>
      <c r="Q429" s="11" t="str">
        <f>IFERROR((VLOOKUP(A429,GM_Table,8,FALSE)-SUMIFS(D:D,A:A,A429,B:B,B429,C:C,C429)),"")</f>
        <v/>
      </c>
      <c r="R429" s="11" t="str">
        <f>IFERROR(CONCATENATE(VLOOKUP(A429,GM_Table,12,FALSE)," ",(VLOOKUP(A429,GM_Table,13,FALSE))),"")</f>
        <v/>
      </c>
      <c r="S429" s="178">
        <f>(CertifiedCrop[[#This Row],[Rendement 
estimé/ha]]-CertifiedCrop[[#This Row],[Rendement/ha
de l’année précédente]])/CertifiedCrop[[#This Row],[Rendement/ha
de l’année précédente]]</f>
        <v>9.4161958568738227E-2</v>
      </c>
    </row>
    <row r="430" spans="1:19" x14ac:dyDescent="0.25">
      <c r="A430" s="172" t="s">
        <v>2056</v>
      </c>
      <c r="B430" s="172" t="s">
        <v>3341</v>
      </c>
      <c r="C430" s="172" t="s">
        <v>667</v>
      </c>
      <c r="D430" s="173">
        <v>2</v>
      </c>
      <c r="E430" s="174">
        <v>1170</v>
      </c>
      <c r="F430" s="174">
        <v>1120</v>
      </c>
      <c r="G430" s="174">
        <v>0</v>
      </c>
      <c r="H430" s="174">
        <v>0</v>
      </c>
      <c r="I430" s="174">
        <v>0</v>
      </c>
      <c r="J430" s="170" t="b">
        <f>IF(ISBLANK(CertifiedCrop[[#This Row],[1. Identifiant interne d’exploitation agricole*]]),"",IF(ISERROR(MATCH(CertifiedCrop[[#This Row],[1. Identifiant interne d’exploitation agricole*]],GroupMember[1. Identifiant interne d’exploitation agricole*],0)),FALSE,TRUE))</f>
        <v>1</v>
      </c>
      <c r="K430" s="170" t="b">
        <f t="array" ref="K430">IF(ISBLANK(CertifiedCrop[[#This Row],[2. Produit agricole certifié*]]),"",IF(ISERROR(MATCH(1,(#REF!=CertifiedCrop[[#This Row],[2. Produit agricole certifié*]])*(#REF!=CertifiedCrop[[#This Row],[3. Variété**]]),0)),FALSE,TRUE))</f>
        <v>0</v>
      </c>
      <c r="L430" s="23" t="str">
        <f t="shared" si="31"/>
        <v/>
      </c>
      <c r="M430" s="63" t="str">
        <f t="shared" si="32"/>
        <v/>
      </c>
      <c r="N430" s="176" t="str">
        <f t="shared" si="33"/>
        <v/>
      </c>
      <c r="O430" s="64">
        <f t="shared" si="34"/>
        <v>585</v>
      </c>
      <c r="P430" s="64">
        <f t="shared" si="35"/>
        <v>560</v>
      </c>
      <c r="Q430" s="11" t="str">
        <f>IFERROR((VLOOKUP(A430,GM_Table,8,FALSE)-SUMIFS(D:D,A:A,A430,B:B,B430,C:C,C430)),"")</f>
        <v/>
      </c>
      <c r="R430" s="11" t="str">
        <f>IFERROR(CONCATENATE(VLOOKUP(A430,GM_Table,12,FALSE)," ",(VLOOKUP(A430,GM_Table,13,FALSE))),"")</f>
        <v/>
      </c>
      <c r="S430" s="178">
        <f>(CertifiedCrop[[#This Row],[Rendement 
estimé/ha]]-CertifiedCrop[[#This Row],[Rendement/ha
de l’année précédente]])/CertifiedCrop[[#This Row],[Rendement/ha
de l’année précédente]]</f>
        <v>4.4642857142857144E-2</v>
      </c>
    </row>
    <row r="431" spans="1:19" x14ac:dyDescent="0.25">
      <c r="A431" s="172" t="s">
        <v>2059</v>
      </c>
      <c r="B431" s="172" t="s">
        <v>3341</v>
      </c>
      <c r="C431" s="172" t="s">
        <v>667</v>
      </c>
      <c r="D431" s="173">
        <v>1</v>
      </c>
      <c r="E431" s="174">
        <v>581</v>
      </c>
      <c r="F431" s="174">
        <v>531</v>
      </c>
      <c r="G431" s="174">
        <v>0</v>
      </c>
      <c r="H431" s="174">
        <v>0</v>
      </c>
      <c r="I431" s="174">
        <v>0</v>
      </c>
      <c r="J431" s="170" t="b">
        <f>IF(ISBLANK(CertifiedCrop[[#This Row],[1. Identifiant interne d’exploitation agricole*]]),"",IF(ISERROR(MATCH(CertifiedCrop[[#This Row],[1. Identifiant interne d’exploitation agricole*]],GroupMember[1. Identifiant interne d’exploitation agricole*],0)),FALSE,TRUE))</f>
        <v>1</v>
      </c>
      <c r="K431" s="170" t="b">
        <f t="array" ref="K431">IF(ISBLANK(CertifiedCrop[[#This Row],[2. Produit agricole certifié*]]),"",IF(ISERROR(MATCH(1,(#REF!=CertifiedCrop[[#This Row],[2. Produit agricole certifié*]])*(#REF!=CertifiedCrop[[#This Row],[3. Variété**]]),0)),FALSE,TRUE))</f>
        <v>0</v>
      </c>
      <c r="L431" s="23" t="str">
        <f t="shared" si="31"/>
        <v/>
      </c>
      <c r="M431" s="63" t="str">
        <f t="shared" si="32"/>
        <v/>
      </c>
      <c r="N431" s="176" t="str">
        <f t="shared" si="33"/>
        <v/>
      </c>
      <c r="O431" s="64">
        <f t="shared" si="34"/>
        <v>581</v>
      </c>
      <c r="P431" s="64">
        <f t="shared" si="35"/>
        <v>531</v>
      </c>
      <c r="Q431" s="11" t="str">
        <f>IFERROR((VLOOKUP(A431,GM_Table,8,FALSE)-SUMIFS(D:D,A:A,A431,B:B,B431,C:C,C431)),"")</f>
        <v/>
      </c>
      <c r="R431" s="11" t="str">
        <f>IFERROR(CONCATENATE(VLOOKUP(A431,GM_Table,12,FALSE)," ",(VLOOKUP(A431,GM_Table,13,FALSE))),"")</f>
        <v/>
      </c>
      <c r="S431" s="178">
        <f>(CertifiedCrop[[#This Row],[Rendement 
estimé/ha]]-CertifiedCrop[[#This Row],[Rendement/ha
de l’année précédente]])/CertifiedCrop[[#This Row],[Rendement/ha
de l’année précédente]]</f>
        <v>9.4161958568738227E-2</v>
      </c>
    </row>
    <row r="432" spans="1:19" x14ac:dyDescent="0.25">
      <c r="A432" s="172" t="s">
        <v>2061</v>
      </c>
      <c r="B432" s="172" t="s">
        <v>3341</v>
      </c>
      <c r="C432" s="172" t="s">
        <v>667</v>
      </c>
      <c r="D432" s="173">
        <v>1.34</v>
      </c>
      <c r="E432" s="174">
        <v>802</v>
      </c>
      <c r="F432" s="174">
        <v>752</v>
      </c>
      <c r="G432" s="174">
        <v>0</v>
      </c>
      <c r="H432" s="174">
        <v>0</v>
      </c>
      <c r="I432" s="174">
        <v>0</v>
      </c>
      <c r="J432" s="170" t="b">
        <f>IF(ISBLANK(CertifiedCrop[[#This Row],[1. Identifiant interne d’exploitation agricole*]]),"",IF(ISERROR(MATCH(CertifiedCrop[[#This Row],[1. Identifiant interne d’exploitation agricole*]],GroupMember[1. Identifiant interne d’exploitation agricole*],0)),FALSE,TRUE))</f>
        <v>1</v>
      </c>
      <c r="K432" s="170" t="b">
        <f t="array" ref="K432">IF(ISBLANK(CertifiedCrop[[#This Row],[2. Produit agricole certifié*]]),"",IF(ISERROR(MATCH(1,(#REF!=CertifiedCrop[[#This Row],[2. Produit agricole certifié*]])*(#REF!=CertifiedCrop[[#This Row],[3. Variété**]]),0)),FALSE,TRUE))</f>
        <v>0</v>
      </c>
      <c r="L432" s="23" t="str">
        <f t="shared" si="31"/>
        <v/>
      </c>
      <c r="M432" s="63" t="str">
        <f t="shared" si="32"/>
        <v/>
      </c>
      <c r="N432" s="176" t="str">
        <f t="shared" si="33"/>
        <v/>
      </c>
      <c r="O432" s="64">
        <f t="shared" si="34"/>
        <v>598.50746268656712</v>
      </c>
      <c r="P432" s="64">
        <f t="shared" si="35"/>
        <v>561.19402985074623</v>
      </c>
      <c r="Q432" s="11" t="str">
        <f>IFERROR((VLOOKUP(A432,GM_Table,8,FALSE)-SUMIFS(D:D,A:A,A432,B:B,B432,C:C,C432)),"")</f>
        <v/>
      </c>
      <c r="R432" s="11" t="str">
        <f>IFERROR(CONCATENATE(VLOOKUP(A432,GM_Table,12,FALSE)," ",(VLOOKUP(A432,GM_Table,13,FALSE))),"")</f>
        <v/>
      </c>
      <c r="S432" s="178">
        <f>(CertifiedCrop[[#This Row],[Rendement 
estimé/ha]]-CertifiedCrop[[#This Row],[Rendement/ha
de l’année précédente]])/CertifiedCrop[[#This Row],[Rendement/ha
de l’année précédente]]</f>
        <v>6.6489361702127658E-2</v>
      </c>
    </row>
    <row r="433" spans="1:19" x14ac:dyDescent="0.25">
      <c r="A433" s="172" t="s">
        <v>2065</v>
      </c>
      <c r="B433" s="172" t="s">
        <v>3341</v>
      </c>
      <c r="C433" s="172" t="s">
        <v>667</v>
      </c>
      <c r="D433" s="173">
        <v>3.44</v>
      </c>
      <c r="E433" s="174">
        <v>2058</v>
      </c>
      <c r="F433" s="174">
        <v>2008</v>
      </c>
      <c r="G433" s="174">
        <v>0</v>
      </c>
      <c r="H433" s="174">
        <v>0</v>
      </c>
      <c r="I433" s="174">
        <v>0</v>
      </c>
      <c r="J433" s="170" t="b">
        <f>IF(ISBLANK(CertifiedCrop[[#This Row],[1. Identifiant interne d’exploitation agricole*]]),"",IF(ISERROR(MATCH(CertifiedCrop[[#This Row],[1. Identifiant interne d’exploitation agricole*]],GroupMember[1. Identifiant interne d’exploitation agricole*],0)),FALSE,TRUE))</f>
        <v>1</v>
      </c>
      <c r="K433" s="170" t="b">
        <f t="array" ref="K433">IF(ISBLANK(CertifiedCrop[[#This Row],[2. Produit agricole certifié*]]),"",IF(ISERROR(MATCH(1,(#REF!=CertifiedCrop[[#This Row],[2. Produit agricole certifié*]])*(#REF!=CertifiedCrop[[#This Row],[3. Variété**]]),0)),FALSE,TRUE))</f>
        <v>0</v>
      </c>
      <c r="L433" s="23" t="str">
        <f t="shared" si="31"/>
        <v/>
      </c>
      <c r="M433" s="63" t="str">
        <f t="shared" si="32"/>
        <v/>
      </c>
      <c r="N433" s="176" t="str">
        <f t="shared" si="33"/>
        <v/>
      </c>
      <c r="O433" s="64">
        <f t="shared" si="34"/>
        <v>598.25581395348843</v>
      </c>
      <c r="P433" s="64">
        <f t="shared" si="35"/>
        <v>583.7209302325582</v>
      </c>
      <c r="Q433" s="11" t="str">
        <f>IFERROR((VLOOKUP(A433,GM_Table,8,FALSE)-SUMIFS(D:D,A:A,A433,B:B,B433,C:C,C433)),"")</f>
        <v/>
      </c>
      <c r="R433" s="11" t="str">
        <f>IFERROR(CONCATENATE(VLOOKUP(A433,GM_Table,12,FALSE)," ",(VLOOKUP(A433,GM_Table,13,FALSE))),"")</f>
        <v/>
      </c>
      <c r="S433" s="178">
        <f>(CertifiedCrop[[#This Row],[Rendement 
estimé/ha]]-CertifiedCrop[[#This Row],[Rendement/ha
de l’année précédente]])/CertifiedCrop[[#This Row],[Rendement/ha
de l’année précédente]]</f>
        <v>2.4900398406374487E-2</v>
      </c>
    </row>
    <row r="434" spans="1:19" x14ac:dyDescent="0.25">
      <c r="A434" s="172" t="s">
        <v>2066</v>
      </c>
      <c r="B434" s="172" t="s">
        <v>3341</v>
      </c>
      <c r="C434" s="172" t="s">
        <v>667</v>
      </c>
      <c r="D434" s="173">
        <v>1.2</v>
      </c>
      <c r="E434" s="174">
        <v>697</v>
      </c>
      <c r="F434" s="174">
        <v>647</v>
      </c>
      <c r="G434" s="174">
        <v>0</v>
      </c>
      <c r="H434" s="174">
        <v>0</v>
      </c>
      <c r="I434" s="174">
        <v>0</v>
      </c>
      <c r="J434" s="170" t="b">
        <f>IF(ISBLANK(CertifiedCrop[[#This Row],[1. Identifiant interne d’exploitation agricole*]]),"",IF(ISERROR(MATCH(CertifiedCrop[[#This Row],[1. Identifiant interne d’exploitation agricole*]],GroupMember[1. Identifiant interne d’exploitation agricole*],0)),FALSE,TRUE))</f>
        <v>1</v>
      </c>
      <c r="K434" s="170" t="b">
        <f t="array" ref="K434">IF(ISBLANK(CertifiedCrop[[#This Row],[2. Produit agricole certifié*]]),"",IF(ISERROR(MATCH(1,(#REF!=CertifiedCrop[[#This Row],[2. Produit agricole certifié*]])*(#REF!=CertifiedCrop[[#This Row],[3. Variété**]]),0)),FALSE,TRUE))</f>
        <v>0</v>
      </c>
      <c r="L434" s="23" t="str">
        <f t="shared" si="31"/>
        <v/>
      </c>
      <c r="M434" s="63" t="str">
        <f t="shared" si="32"/>
        <v/>
      </c>
      <c r="N434" s="176" t="str">
        <f t="shared" si="33"/>
        <v/>
      </c>
      <c r="O434" s="64">
        <f t="shared" si="34"/>
        <v>580.83333333333337</v>
      </c>
      <c r="P434" s="64">
        <f t="shared" si="35"/>
        <v>539.16666666666674</v>
      </c>
      <c r="Q434" s="11" t="str">
        <f>IFERROR((VLOOKUP(A434,GM_Table,8,FALSE)-SUMIFS(D:D,A:A,A434,B:B,B434,C:C,C434)),"")</f>
        <v/>
      </c>
      <c r="R434" s="11" t="str">
        <f>IFERROR(CONCATENATE(VLOOKUP(A434,GM_Table,12,FALSE)," ",(VLOOKUP(A434,GM_Table,13,FALSE))),"")</f>
        <v/>
      </c>
      <c r="S434" s="178">
        <f>(CertifiedCrop[[#This Row],[Rendement 
estimé/ha]]-CertifiedCrop[[#This Row],[Rendement/ha
de l’année précédente]])/CertifiedCrop[[#This Row],[Rendement/ha
de l’année précédente]]</f>
        <v>7.727975270479126E-2</v>
      </c>
    </row>
    <row r="435" spans="1:19" x14ac:dyDescent="0.25">
      <c r="A435" s="172" t="s">
        <v>2068</v>
      </c>
      <c r="B435" s="172" t="s">
        <v>3341</v>
      </c>
      <c r="C435" s="172" t="s">
        <v>667</v>
      </c>
      <c r="D435" s="173">
        <v>1.25</v>
      </c>
      <c r="E435" s="174">
        <v>732</v>
      </c>
      <c r="F435" s="174">
        <v>682</v>
      </c>
      <c r="G435" s="174">
        <v>0</v>
      </c>
      <c r="H435" s="174">
        <v>0</v>
      </c>
      <c r="I435" s="174">
        <v>0</v>
      </c>
      <c r="J435" s="170" t="b">
        <f>IF(ISBLANK(CertifiedCrop[[#This Row],[1. Identifiant interne d’exploitation agricole*]]),"",IF(ISERROR(MATCH(CertifiedCrop[[#This Row],[1. Identifiant interne d’exploitation agricole*]],GroupMember[1. Identifiant interne d’exploitation agricole*],0)),FALSE,TRUE))</f>
        <v>1</v>
      </c>
      <c r="K435" s="170" t="b">
        <f t="array" ref="K435">IF(ISBLANK(CertifiedCrop[[#This Row],[2. Produit agricole certifié*]]),"",IF(ISERROR(MATCH(1,(#REF!=CertifiedCrop[[#This Row],[2. Produit agricole certifié*]])*(#REF!=CertifiedCrop[[#This Row],[3. Variété**]]),0)),FALSE,TRUE))</f>
        <v>0</v>
      </c>
      <c r="L435" s="23" t="str">
        <f t="shared" ref="L435:L498" si="36">IF((F435-G435)&lt;0,"!","")</f>
        <v/>
      </c>
      <c r="M435" s="63" t="str">
        <f t="shared" ref="M435:M498" si="37">IFERROR(IF((F435-G435)/G435&gt;25%,"!",IF((F435-G435)/G435&lt;-25%,"!","")),"")</f>
        <v/>
      </c>
      <c r="N435" s="176" t="str">
        <f t="shared" ref="N435:N498" si="38">IFERROR(IF((G435-H435)/H435&gt;25%,"!",IF((G435-H435)/H435&lt;-25%,"!","")),"")</f>
        <v/>
      </c>
      <c r="O435" s="64">
        <f t="shared" ref="O435:O498" si="39">IFERROR(E435/D435,"")</f>
        <v>585.6</v>
      </c>
      <c r="P435" s="64">
        <f t="shared" ref="P435:P498" si="40">IFERROR(F435/D435,"")</f>
        <v>545.6</v>
      </c>
      <c r="Q435" s="11" t="str">
        <f>IFERROR((VLOOKUP(A435,GM_Table,8,FALSE)-SUMIFS(D:D,A:A,A435,B:B,B435,C:C,C435)),"")</f>
        <v/>
      </c>
      <c r="R435" s="11" t="str">
        <f>IFERROR(CONCATENATE(VLOOKUP(A435,GM_Table,12,FALSE)," ",(VLOOKUP(A435,GM_Table,13,FALSE))),"")</f>
        <v/>
      </c>
      <c r="S435" s="178">
        <f>(CertifiedCrop[[#This Row],[Rendement 
estimé/ha]]-CertifiedCrop[[#This Row],[Rendement/ha
de l’année précédente]])/CertifiedCrop[[#This Row],[Rendement/ha
de l’année précédente]]</f>
        <v>7.3313782991202336E-2</v>
      </c>
    </row>
    <row r="436" spans="1:19" x14ac:dyDescent="0.25">
      <c r="A436" s="172" t="s">
        <v>2070</v>
      </c>
      <c r="B436" s="172" t="s">
        <v>3341</v>
      </c>
      <c r="C436" s="172" t="s">
        <v>667</v>
      </c>
      <c r="D436" s="173">
        <v>2.2400000000000002</v>
      </c>
      <c r="E436" s="174">
        <v>1292</v>
      </c>
      <c r="F436" s="174">
        <v>1242</v>
      </c>
      <c r="G436" s="174">
        <v>0</v>
      </c>
      <c r="H436" s="174">
        <v>0</v>
      </c>
      <c r="I436" s="174">
        <v>0</v>
      </c>
      <c r="J436" s="170" t="b">
        <f>IF(ISBLANK(CertifiedCrop[[#This Row],[1. Identifiant interne d’exploitation agricole*]]),"",IF(ISERROR(MATCH(CertifiedCrop[[#This Row],[1. Identifiant interne d’exploitation agricole*]],GroupMember[1. Identifiant interne d’exploitation agricole*],0)),FALSE,TRUE))</f>
        <v>1</v>
      </c>
      <c r="K436" s="170" t="b">
        <f t="array" ref="K436">IF(ISBLANK(CertifiedCrop[[#This Row],[2. Produit agricole certifié*]]),"",IF(ISERROR(MATCH(1,(#REF!=CertifiedCrop[[#This Row],[2. Produit agricole certifié*]])*(#REF!=CertifiedCrop[[#This Row],[3. Variété**]]),0)),FALSE,TRUE))</f>
        <v>0</v>
      </c>
      <c r="L436" s="23" t="str">
        <f t="shared" si="36"/>
        <v/>
      </c>
      <c r="M436" s="63" t="str">
        <f t="shared" si="37"/>
        <v/>
      </c>
      <c r="N436" s="176" t="str">
        <f t="shared" si="38"/>
        <v/>
      </c>
      <c r="O436" s="64">
        <f t="shared" si="39"/>
        <v>576.78571428571422</v>
      </c>
      <c r="P436" s="64">
        <f t="shared" si="40"/>
        <v>554.46428571428567</v>
      </c>
      <c r="Q436" s="11" t="str">
        <f>IFERROR((VLOOKUP(A436,GM_Table,8,FALSE)-SUMIFS(D:D,A:A,A436,B:B,B436,C:C,C436)),"")</f>
        <v/>
      </c>
      <c r="R436" s="11" t="str">
        <f>IFERROR(CONCATENATE(VLOOKUP(A436,GM_Table,12,FALSE)," ",(VLOOKUP(A436,GM_Table,13,FALSE))),"")</f>
        <v/>
      </c>
      <c r="S436" s="178">
        <f>(CertifiedCrop[[#This Row],[Rendement 
estimé/ha]]-CertifiedCrop[[#This Row],[Rendement/ha
de l’année précédente]])/CertifiedCrop[[#This Row],[Rendement/ha
de l’année précédente]]</f>
        <v>4.0257648953301105E-2</v>
      </c>
    </row>
    <row r="437" spans="1:19" x14ac:dyDescent="0.25">
      <c r="A437" s="172" t="s">
        <v>2072</v>
      </c>
      <c r="B437" s="172" t="s">
        <v>3341</v>
      </c>
      <c r="C437" s="172" t="s">
        <v>667</v>
      </c>
      <c r="D437" s="173">
        <v>1.68</v>
      </c>
      <c r="E437" s="174">
        <v>983</v>
      </c>
      <c r="F437" s="174">
        <v>933</v>
      </c>
      <c r="G437" s="174">
        <v>0</v>
      </c>
      <c r="H437" s="174">
        <v>0</v>
      </c>
      <c r="I437" s="174">
        <v>0</v>
      </c>
      <c r="J437" s="170" t="b">
        <f>IF(ISBLANK(CertifiedCrop[[#This Row],[1. Identifiant interne d’exploitation agricole*]]),"",IF(ISERROR(MATCH(CertifiedCrop[[#This Row],[1. Identifiant interne d’exploitation agricole*]],GroupMember[1. Identifiant interne d’exploitation agricole*],0)),FALSE,TRUE))</f>
        <v>1</v>
      </c>
      <c r="K437" s="170" t="b">
        <f t="array" ref="K437">IF(ISBLANK(CertifiedCrop[[#This Row],[2. Produit agricole certifié*]]),"",IF(ISERROR(MATCH(1,(#REF!=CertifiedCrop[[#This Row],[2. Produit agricole certifié*]])*(#REF!=CertifiedCrop[[#This Row],[3. Variété**]]),0)),FALSE,TRUE))</f>
        <v>0</v>
      </c>
      <c r="L437" s="23" t="str">
        <f t="shared" si="36"/>
        <v/>
      </c>
      <c r="M437" s="63" t="str">
        <f t="shared" si="37"/>
        <v/>
      </c>
      <c r="N437" s="176" t="str">
        <f t="shared" si="38"/>
        <v/>
      </c>
      <c r="O437" s="64">
        <f t="shared" si="39"/>
        <v>585.11904761904759</v>
      </c>
      <c r="P437" s="64">
        <f t="shared" si="40"/>
        <v>555.35714285714289</v>
      </c>
      <c r="Q437" s="11" t="str">
        <f>IFERROR((VLOOKUP(A437,GM_Table,8,FALSE)-SUMIFS(D:D,A:A,A437,B:B,B437,C:C,C437)),"")</f>
        <v/>
      </c>
      <c r="R437" s="11" t="str">
        <f>IFERROR(CONCATENATE(VLOOKUP(A437,GM_Table,12,FALSE)," ",(VLOOKUP(A437,GM_Table,13,FALSE))),"")</f>
        <v/>
      </c>
      <c r="S437" s="178">
        <f>(CertifiedCrop[[#This Row],[Rendement 
estimé/ha]]-CertifiedCrop[[#This Row],[Rendement/ha
de l’année précédente]])/CertifiedCrop[[#This Row],[Rendement/ha
de l’année précédente]]</f>
        <v>5.3590568060021326E-2</v>
      </c>
    </row>
    <row r="438" spans="1:19" x14ac:dyDescent="0.25">
      <c r="A438" s="172" t="s">
        <v>2075</v>
      </c>
      <c r="B438" s="172" t="s">
        <v>3341</v>
      </c>
      <c r="C438" s="172" t="s">
        <v>667</v>
      </c>
      <c r="D438" s="173">
        <v>1.95</v>
      </c>
      <c r="E438" s="174">
        <v>1167</v>
      </c>
      <c r="F438" s="174">
        <v>1117</v>
      </c>
      <c r="G438" s="174">
        <v>0</v>
      </c>
      <c r="H438" s="174">
        <v>0</v>
      </c>
      <c r="I438" s="174">
        <v>0</v>
      </c>
      <c r="J438" s="170" t="b">
        <f>IF(ISBLANK(CertifiedCrop[[#This Row],[1. Identifiant interne d’exploitation agricole*]]),"",IF(ISERROR(MATCH(CertifiedCrop[[#This Row],[1. Identifiant interne d’exploitation agricole*]],GroupMember[1. Identifiant interne d’exploitation agricole*],0)),FALSE,TRUE))</f>
        <v>1</v>
      </c>
      <c r="K438" s="170" t="b">
        <f t="array" ref="K438">IF(ISBLANK(CertifiedCrop[[#This Row],[2. Produit agricole certifié*]]),"",IF(ISERROR(MATCH(1,(#REF!=CertifiedCrop[[#This Row],[2. Produit agricole certifié*]])*(#REF!=CertifiedCrop[[#This Row],[3. Variété**]]),0)),FALSE,TRUE))</f>
        <v>0</v>
      </c>
      <c r="L438" s="23" t="str">
        <f t="shared" si="36"/>
        <v/>
      </c>
      <c r="M438" s="63" t="str">
        <f t="shared" si="37"/>
        <v/>
      </c>
      <c r="N438" s="176" t="str">
        <f t="shared" si="38"/>
        <v/>
      </c>
      <c r="O438" s="64">
        <f t="shared" si="39"/>
        <v>598.46153846153845</v>
      </c>
      <c r="P438" s="64">
        <f t="shared" si="40"/>
        <v>572.82051282051282</v>
      </c>
      <c r="Q438" s="11" t="str">
        <f>IFERROR((VLOOKUP(A438,GM_Table,8,FALSE)-SUMIFS(D:D,A:A,A438,B:B,B438,C:C,C438)),"")</f>
        <v/>
      </c>
      <c r="R438" s="11" t="str">
        <f>IFERROR(CONCATENATE(VLOOKUP(A438,GM_Table,12,FALSE)," ",(VLOOKUP(A438,GM_Table,13,FALSE))),"")</f>
        <v/>
      </c>
      <c r="S438" s="178">
        <f>(CertifiedCrop[[#This Row],[Rendement 
estimé/ha]]-CertifiedCrop[[#This Row],[Rendement/ha
de l’année précédente]])/CertifiedCrop[[#This Row],[Rendement/ha
de l’année précédente]]</f>
        <v>4.4762757385854959E-2</v>
      </c>
    </row>
    <row r="439" spans="1:19" x14ac:dyDescent="0.25">
      <c r="A439" s="172" t="s">
        <v>2078</v>
      </c>
      <c r="B439" s="172" t="s">
        <v>3341</v>
      </c>
      <c r="C439" s="172" t="s">
        <v>667</v>
      </c>
      <c r="D439" s="173">
        <v>2.34</v>
      </c>
      <c r="E439" s="174">
        <v>1390</v>
      </c>
      <c r="F439" s="174">
        <v>1340</v>
      </c>
      <c r="G439" s="174">
        <v>0</v>
      </c>
      <c r="H439" s="174">
        <v>0</v>
      </c>
      <c r="I439" s="174">
        <v>0</v>
      </c>
      <c r="J439" s="170" t="b">
        <f>IF(ISBLANK(CertifiedCrop[[#This Row],[1. Identifiant interne d’exploitation agricole*]]),"",IF(ISERROR(MATCH(CertifiedCrop[[#This Row],[1. Identifiant interne d’exploitation agricole*]],GroupMember[1. Identifiant interne d’exploitation agricole*],0)),FALSE,TRUE))</f>
        <v>1</v>
      </c>
      <c r="K439" s="170" t="b">
        <f t="array" ref="K439">IF(ISBLANK(CertifiedCrop[[#This Row],[2. Produit agricole certifié*]]),"",IF(ISERROR(MATCH(1,(#REF!=CertifiedCrop[[#This Row],[2. Produit agricole certifié*]])*(#REF!=CertifiedCrop[[#This Row],[3. Variété**]]),0)),FALSE,TRUE))</f>
        <v>0</v>
      </c>
      <c r="L439" s="23" t="str">
        <f t="shared" si="36"/>
        <v/>
      </c>
      <c r="M439" s="63" t="str">
        <f t="shared" si="37"/>
        <v/>
      </c>
      <c r="N439" s="176" t="str">
        <f t="shared" si="38"/>
        <v/>
      </c>
      <c r="O439" s="64">
        <f t="shared" si="39"/>
        <v>594.01709401709411</v>
      </c>
      <c r="P439" s="64">
        <f t="shared" si="40"/>
        <v>572.64957264957263</v>
      </c>
      <c r="Q439" s="11" t="str">
        <f>IFERROR((VLOOKUP(A439,GM_Table,8,FALSE)-SUMIFS(D:D,A:A,A439,B:B,B439,C:C,C439)),"")</f>
        <v/>
      </c>
      <c r="R439" s="11" t="str">
        <f>IFERROR(CONCATENATE(VLOOKUP(A439,GM_Table,12,FALSE)," ",(VLOOKUP(A439,GM_Table,13,FALSE))),"")</f>
        <v/>
      </c>
      <c r="S439" s="178">
        <f>(CertifiedCrop[[#This Row],[Rendement 
estimé/ha]]-CertifiedCrop[[#This Row],[Rendement/ha
de l’année précédente]])/CertifiedCrop[[#This Row],[Rendement/ha
de l’année précédente]]</f>
        <v>3.7313432835821086E-2</v>
      </c>
    </row>
    <row r="440" spans="1:19" x14ac:dyDescent="0.25">
      <c r="A440" s="172" t="s">
        <v>2080</v>
      </c>
      <c r="B440" s="172" t="s">
        <v>3341</v>
      </c>
      <c r="C440" s="172" t="s">
        <v>667</v>
      </c>
      <c r="D440" s="173">
        <v>1.25</v>
      </c>
      <c r="E440" s="174">
        <v>732</v>
      </c>
      <c r="F440" s="174">
        <v>682</v>
      </c>
      <c r="G440" s="174">
        <v>0</v>
      </c>
      <c r="H440" s="174">
        <v>0</v>
      </c>
      <c r="I440" s="174">
        <v>0</v>
      </c>
      <c r="J440" s="170" t="b">
        <f>IF(ISBLANK(CertifiedCrop[[#This Row],[1. Identifiant interne d’exploitation agricole*]]),"",IF(ISERROR(MATCH(CertifiedCrop[[#This Row],[1. Identifiant interne d’exploitation agricole*]],GroupMember[1. Identifiant interne d’exploitation agricole*],0)),FALSE,TRUE))</f>
        <v>1</v>
      </c>
      <c r="K440" s="170" t="b">
        <f t="array" ref="K440">IF(ISBLANK(CertifiedCrop[[#This Row],[2. Produit agricole certifié*]]),"",IF(ISERROR(MATCH(1,(#REF!=CertifiedCrop[[#This Row],[2. Produit agricole certifié*]])*(#REF!=CertifiedCrop[[#This Row],[3. Variété**]]),0)),FALSE,TRUE))</f>
        <v>0</v>
      </c>
      <c r="L440" s="23" t="str">
        <f t="shared" si="36"/>
        <v/>
      </c>
      <c r="M440" s="63" t="str">
        <f t="shared" si="37"/>
        <v/>
      </c>
      <c r="N440" s="176" t="str">
        <f t="shared" si="38"/>
        <v/>
      </c>
      <c r="O440" s="64">
        <f t="shared" si="39"/>
        <v>585.6</v>
      </c>
      <c r="P440" s="64">
        <f t="shared" si="40"/>
        <v>545.6</v>
      </c>
      <c r="Q440" s="11" t="str">
        <f>IFERROR((VLOOKUP(A440,GM_Table,8,FALSE)-SUMIFS(D:D,A:A,A440,B:B,B440,C:C,C440)),"")</f>
        <v/>
      </c>
      <c r="R440" s="11" t="str">
        <f>IFERROR(CONCATENATE(VLOOKUP(A440,GM_Table,12,FALSE)," ",(VLOOKUP(A440,GM_Table,13,FALSE))),"")</f>
        <v/>
      </c>
      <c r="S440" s="178">
        <f>(CertifiedCrop[[#This Row],[Rendement 
estimé/ha]]-CertifiedCrop[[#This Row],[Rendement/ha
de l’année précédente]])/CertifiedCrop[[#This Row],[Rendement/ha
de l’année précédente]]</f>
        <v>7.3313782991202336E-2</v>
      </c>
    </row>
    <row r="441" spans="1:19" x14ac:dyDescent="0.25">
      <c r="A441" s="172" t="s">
        <v>2081</v>
      </c>
      <c r="B441" s="172" t="s">
        <v>3341</v>
      </c>
      <c r="C441" s="172" t="s">
        <v>667</v>
      </c>
      <c r="D441" s="173">
        <v>2.4</v>
      </c>
      <c r="E441" s="174">
        <v>1409</v>
      </c>
      <c r="F441" s="174">
        <v>1359</v>
      </c>
      <c r="G441" s="174">
        <v>0</v>
      </c>
      <c r="H441" s="174">
        <v>0</v>
      </c>
      <c r="I441" s="174">
        <v>0</v>
      </c>
      <c r="J441" s="170" t="b">
        <f>IF(ISBLANK(CertifiedCrop[[#This Row],[1. Identifiant interne d’exploitation agricole*]]),"",IF(ISERROR(MATCH(CertifiedCrop[[#This Row],[1. Identifiant interne d’exploitation agricole*]],GroupMember[1. Identifiant interne d’exploitation agricole*],0)),FALSE,TRUE))</f>
        <v>1</v>
      </c>
      <c r="K441" s="170" t="b">
        <f t="array" ref="K441">IF(ISBLANK(CertifiedCrop[[#This Row],[2. Produit agricole certifié*]]),"",IF(ISERROR(MATCH(1,(#REF!=CertifiedCrop[[#This Row],[2. Produit agricole certifié*]])*(#REF!=CertifiedCrop[[#This Row],[3. Variété**]]),0)),FALSE,TRUE))</f>
        <v>0</v>
      </c>
      <c r="L441" s="23" t="str">
        <f t="shared" si="36"/>
        <v/>
      </c>
      <c r="M441" s="63" t="str">
        <f t="shared" si="37"/>
        <v/>
      </c>
      <c r="N441" s="176" t="str">
        <f t="shared" si="38"/>
        <v/>
      </c>
      <c r="O441" s="64">
        <f t="shared" si="39"/>
        <v>587.08333333333337</v>
      </c>
      <c r="P441" s="64">
        <f t="shared" si="40"/>
        <v>566.25</v>
      </c>
      <c r="Q441" s="11" t="str">
        <f>IFERROR((VLOOKUP(A441,GM_Table,8,FALSE)-SUMIFS(D:D,A:A,A441,B:B,B441,C:C,C441)),"")</f>
        <v/>
      </c>
      <c r="R441" s="11" t="str">
        <f>IFERROR(CONCATENATE(VLOOKUP(A441,GM_Table,12,FALSE)," ",(VLOOKUP(A441,GM_Table,13,FALSE))),"")</f>
        <v/>
      </c>
      <c r="S441" s="178">
        <f>(CertifiedCrop[[#This Row],[Rendement 
estimé/ha]]-CertifiedCrop[[#This Row],[Rendement/ha
de l’année précédente]])/CertifiedCrop[[#This Row],[Rendement/ha
de l’année précédente]]</f>
        <v>3.6791758646063349E-2</v>
      </c>
    </row>
    <row r="442" spans="1:19" x14ac:dyDescent="0.25">
      <c r="A442" s="172" t="s">
        <v>2084</v>
      </c>
      <c r="B442" s="172" t="s">
        <v>3341</v>
      </c>
      <c r="C442" s="172" t="s">
        <v>667</v>
      </c>
      <c r="D442" s="173">
        <v>1.85</v>
      </c>
      <c r="E442" s="174">
        <v>1090</v>
      </c>
      <c r="F442" s="174">
        <v>1040</v>
      </c>
      <c r="G442" s="174">
        <v>0</v>
      </c>
      <c r="H442" s="174">
        <v>0</v>
      </c>
      <c r="I442" s="174">
        <v>0</v>
      </c>
      <c r="J442" s="170" t="b">
        <f>IF(ISBLANK(CertifiedCrop[[#This Row],[1. Identifiant interne d’exploitation agricole*]]),"",IF(ISERROR(MATCH(CertifiedCrop[[#This Row],[1. Identifiant interne d’exploitation agricole*]],GroupMember[1. Identifiant interne d’exploitation agricole*],0)),FALSE,TRUE))</f>
        <v>1</v>
      </c>
      <c r="K442" s="170" t="b">
        <f t="array" ref="K442">IF(ISBLANK(CertifiedCrop[[#This Row],[2. Produit agricole certifié*]]),"",IF(ISERROR(MATCH(1,(#REF!=CertifiedCrop[[#This Row],[2. Produit agricole certifié*]])*(#REF!=CertifiedCrop[[#This Row],[3. Variété**]]),0)),FALSE,TRUE))</f>
        <v>0</v>
      </c>
      <c r="L442" s="23" t="str">
        <f t="shared" si="36"/>
        <v/>
      </c>
      <c r="M442" s="63" t="str">
        <f t="shared" si="37"/>
        <v/>
      </c>
      <c r="N442" s="176" t="str">
        <f t="shared" si="38"/>
        <v/>
      </c>
      <c r="O442" s="64">
        <f t="shared" si="39"/>
        <v>589.18918918918916</v>
      </c>
      <c r="P442" s="64">
        <f t="shared" si="40"/>
        <v>562.16216216216219</v>
      </c>
      <c r="Q442" s="11" t="str">
        <f>IFERROR((VLOOKUP(A442,GM_Table,8,FALSE)-SUMIFS(D:D,A:A,A442,B:B,B442,C:C,C442)),"")</f>
        <v/>
      </c>
      <c r="R442" s="11" t="str">
        <f>IFERROR(CONCATENATE(VLOOKUP(A442,GM_Table,12,FALSE)," ",(VLOOKUP(A442,GM_Table,13,FALSE))),"")</f>
        <v/>
      </c>
      <c r="S442" s="178">
        <f>(CertifiedCrop[[#This Row],[Rendement 
estimé/ha]]-CertifiedCrop[[#This Row],[Rendement/ha
de l’année précédente]])/CertifiedCrop[[#This Row],[Rendement/ha
de l’année précédente]]</f>
        <v>4.8076923076922982E-2</v>
      </c>
    </row>
    <row r="443" spans="1:19" x14ac:dyDescent="0.25">
      <c r="A443" s="172" t="s">
        <v>2087</v>
      </c>
      <c r="B443" s="172" t="s">
        <v>3341</v>
      </c>
      <c r="C443" s="172" t="s">
        <v>667</v>
      </c>
      <c r="D443" s="173">
        <v>1.45</v>
      </c>
      <c r="E443" s="174">
        <v>843</v>
      </c>
      <c r="F443" s="174">
        <v>793</v>
      </c>
      <c r="G443" s="174">
        <v>0</v>
      </c>
      <c r="H443" s="174">
        <v>0</v>
      </c>
      <c r="I443" s="174">
        <v>0</v>
      </c>
      <c r="J443" s="170" t="b">
        <f>IF(ISBLANK(CertifiedCrop[[#This Row],[1. Identifiant interne d’exploitation agricole*]]),"",IF(ISERROR(MATCH(CertifiedCrop[[#This Row],[1. Identifiant interne d’exploitation agricole*]],GroupMember[1. Identifiant interne d’exploitation agricole*],0)),FALSE,TRUE))</f>
        <v>1</v>
      </c>
      <c r="K443" s="170" t="b">
        <f t="array" ref="K443">IF(ISBLANK(CertifiedCrop[[#This Row],[2. Produit agricole certifié*]]),"",IF(ISERROR(MATCH(1,(#REF!=CertifiedCrop[[#This Row],[2. Produit agricole certifié*]])*(#REF!=CertifiedCrop[[#This Row],[3. Variété**]]),0)),FALSE,TRUE))</f>
        <v>0</v>
      </c>
      <c r="L443" s="23" t="str">
        <f t="shared" si="36"/>
        <v/>
      </c>
      <c r="M443" s="63" t="str">
        <f t="shared" si="37"/>
        <v/>
      </c>
      <c r="N443" s="176" t="str">
        <f t="shared" si="38"/>
        <v/>
      </c>
      <c r="O443" s="64">
        <f t="shared" si="39"/>
        <v>581.37931034482756</v>
      </c>
      <c r="P443" s="64">
        <f t="shared" si="40"/>
        <v>546.89655172413791</v>
      </c>
      <c r="Q443" s="11" t="str">
        <f>IFERROR((VLOOKUP(A443,GM_Table,8,FALSE)-SUMIFS(D:D,A:A,A443,B:B,B443,C:C,C443)),"")</f>
        <v/>
      </c>
      <c r="R443" s="11" t="str">
        <f>IFERROR(CONCATENATE(VLOOKUP(A443,GM_Table,12,FALSE)," ",(VLOOKUP(A443,GM_Table,13,FALSE))),"")</f>
        <v/>
      </c>
      <c r="S443" s="178">
        <f>(CertifiedCrop[[#This Row],[Rendement 
estimé/ha]]-CertifiedCrop[[#This Row],[Rendement/ha
de l’année précédente]])/CertifiedCrop[[#This Row],[Rendement/ha
de l’année précédente]]</f>
        <v>6.3051702395964693E-2</v>
      </c>
    </row>
    <row r="444" spans="1:19" x14ac:dyDescent="0.25">
      <c r="A444" s="172" t="s">
        <v>2090</v>
      </c>
      <c r="B444" s="172" t="s">
        <v>3341</v>
      </c>
      <c r="C444" s="172" t="s">
        <v>667</v>
      </c>
      <c r="D444" s="173">
        <v>1.4</v>
      </c>
      <c r="E444" s="174">
        <v>820</v>
      </c>
      <c r="F444" s="174">
        <v>770</v>
      </c>
      <c r="G444" s="174">
        <v>0</v>
      </c>
      <c r="H444" s="174">
        <v>0</v>
      </c>
      <c r="I444" s="174">
        <v>0</v>
      </c>
      <c r="J444" s="170" t="b">
        <f>IF(ISBLANK(CertifiedCrop[[#This Row],[1. Identifiant interne d’exploitation agricole*]]),"",IF(ISERROR(MATCH(CertifiedCrop[[#This Row],[1. Identifiant interne d’exploitation agricole*]],GroupMember[1. Identifiant interne d’exploitation agricole*],0)),FALSE,TRUE))</f>
        <v>1</v>
      </c>
      <c r="K444" s="170" t="b">
        <f t="array" ref="K444">IF(ISBLANK(CertifiedCrop[[#This Row],[2. Produit agricole certifié*]]),"",IF(ISERROR(MATCH(1,(#REF!=CertifiedCrop[[#This Row],[2. Produit agricole certifié*]])*(#REF!=CertifiedCrop[[#This Row],[3. Variété**]]),0)),FALSE,TRUE))</f>
        <v>0</v>
      </c>
      <c r="L444" s="23" t="str">
        <f t="shared" si="36"/>
        <v/>
      </c>
      <c r="M444" s="63" t="str">
        <f t="shared" si="37"/>
        <v/>
      </c>
      <c r="N444" s="176" t="str">
        <f t="shared" si="38"/>
        <v/>
      </c>
      <c r="O444" s="64">
        <f t="shared" si="39"/>
        <v>585.71428571428578</v>
      </c>
      <c r="P444" s="64">
        <f t="shared" si="40"/>
        <v>550</v>
      </c>
      <c r="Q444" s="11" t="str">
        <f>IFERROR((VLOOKUP(A444,GM_Table,8,FALSE)-SUMIFS(D:D,A:A,A444,B:B,B444,C:C,C444)),"")</f>
        <v/>
      </c>
      <c r="R444" s="11" t="str">
        <f>IFERROR(CONCATENATE(VLOOKUP(A444,GM_Table,12,FALSE)," ",(VLOOKUP(A444,GM_Table,13,FALSE))),"")</f>
        <v/>
      </c>
      <c r="S444" s="178">
        <f>(CertifiedCrop[[#This Row],[Rendement 
estimé/ha]]-CertifiedCrop[[#This Row],[Rendement/ha
de l’année précédente]])/CertifiedCrop[[#This Row],[Rendement/ha
de l’année précédente]]</f>
        <v>6.4935064935065054E-2</v>
      </c>
    </row>
    <row r="445" spans="1:19" x14ac:dyDescent="0.25">
      <c r="A445" s="172" t="s">
        <v>2092</v>
      </c>
      <c r="B445" s="172" t="s">
        <v>3341</v>
      </c>
      <c r="C445" s="172" t="s">
        <v>667</v>
      </c>
      <c r="D445" s="173">
        <v>1.45</v>
      </c>
      <c r="E445" s="174">
        <v>861</v>
      </c>
      <c r="F445" s="174">
        <v>811</v>
      </c>
      <c r="G445" s="174">
        <v>0</v>
      </c>
      <c r="H445" s="174">
        <v>0</v>
      </c>
      <c r="I445" s="174">
        <v>0</v>
      </c>
      <c r="J445" s="170" t="b">
        <f>IF(ISBLANK(CertifiedCrop[[#This Row],[1. Identifiant interne d’exploitation agricole*]]),"",IF(ISERROR(MATCH(CertifiedCrop[[#This Row],[1. Identifiant interne d’exploitation agricole*]],GroupMember[1. Identifiant interne d’exploitation agricole*],0)),FALSE,TRUE))</f>
        <v>1</v>
      </c>
      <c r="K445" s="170" t="b">
        <f t="array" ref="K445">IF(ISBLANK(CertifiedCrop[[#This Row],[2. Produit agricole certifié*]]),"",IF(ISERROR(MATCH(1,(#REF!=CertifiedCrop[[#This Row],[2. Produit agricole certifié*]])*(#REF!=CertifiedCrop[[#This Row],[3. Variété**]]),0)),FALSE,TRUE))</f>
        <v>0</v>
      </c>
      <c r="L445" s="23" t="str">
        <f t="shared" si="36"/>
        <v/>
      </c>
      <c r="M445" s="63" t="str">
        <f t="shared" si="37"/>
        <v/>
      </c>
      <c r="N445" s="176" t="str">
        <f t="shared" si="38"/>
        <v/>
      </c>
      <c r="O445" s="64">
        <f t="shared" si="39"/>
        <v>593.79310344827593</v>
      </c>
      <c r="P445" s="64">
        <f t="shared" si="40"/>
        <v>559.31034482758628</v>
      </c>
      <c r="Q445" s="11" t="str">
        <f>IFERROR((VLOOKUP(A445,GM_Table,8,FALSE)-SUMIFS(D:D,A:A,A445,B:B,B445,C:C,C445)),"")</f>
        <v/>
      </c>
      <c r="R445" s="11" t="str">
        <f>IFERROR(CONCATENATE(VLOOKUP(A445,GM_Table,12,FALSE)," ",(VLOOKUP(A445,GM_Table,13,FALSE))),"")</f>
        <v/>
      </c>
      <c r="S445" s="178">
        <f>(CertifiedCrop[[#This Row],[Rendement 
estimé/ha]]-CertifiedCrop[[#This Row],[Rendement/ha
de l’année précédente]])/CertifiedCrop[[#This Row],[Rendement/ha
de l’année précédente]]</f>
        <v>6.1652281134401958E-2</v>
      </c>
    </row>
    <row r="446" spans="1:19" x14ac:dyDescent="0.25">
      <c r="A446" s="172" t="s">
        <v>2094</v>
      </c>
      <c r="B446" s="172" t="s">
        <v>3341</v>
      </c>
      <c r="C446" s="172" t="s">
        <v>667</v>
      </c>
      <c r="D446" s="173">
        <v>1.35</v>
      </c>
      <c r="E446" s="174">
        <v>806</v>
      </c>
      <c r="F446" s="174">
        <v>756</v>
      </c>
      <c r="G446" s="174">
        <v>0</v>
      </c>
      <c r="H446" s="174">
        <v>0</v>
      </c>
      <c r="I446" s="174">
        <v>0</v>
      </c>
      <c r="J446" s="170" t="b">
        <f>IF(ISBLANK(CertifiedCrop[[#This Row],[1. Identifiant interne d’exploitation agricole*]]),"",IF(ISERROR(MATCH(CertifiedCrop[[#This Row],[1. Identifiant interne d’exploitation agricole*]],GroupMember[1. Identifiant interne d’exploitation agricole*],0)),FALSE,TRUE))</f>
        <v>1</v>
      </c>
      <c r="K446" s="170" t="b">
        <f t="array" ref="K446">IF(ISBLANK(CertifiedCrop[[#This Row],[2. Produit agricole certifié*]]),"",IF(ISERROR(MATCH(1,(#REF!=CertifiedCrop[[#This Row],[2. Produit agricole certifié*]])*(#REF!=CertifiedCrop[[#This Row],[3. Variété**]]),0)),FALSE,TRUE))</f>
        <v>0</v>
      </c>
      <c r="L446" s="23" t="str">
        <f t="shared" si="36"/>
        <v/>
      </c>
      <c r="M446" s="63" t="str">
        <f t="shared" si="37"/>
        <v/>
      </c>
      <c r="N446" s="176" t="str">
        <f t="shared" si="38"/>
        <v/>
      </c>
      <c r="O446" s="64">
        <f t="shared" si="39"/>
        <v>597.03703703703695</v>
      </c>
      <c r="P446" s="64">
        <f t="shared" si="40"/>
        <v>560</v>
      </c>
      <c r="Q446" s="11" t="str">
        <f>IFERROR((VLOOKUP(A446,GM_Table,8,FALSE)-SUMIFS(D:D,A:A,A446,B:B,B446,C:C,C446)),"")</f>
        <v/>
      </c>
      <c r="R446" s="11" t="str">
        <f>IFERROR(CONCATENATE(VLOOKUP(A446,GM_Table,12,FALSE)," ",(VLOOKUP(A446,GM_Table,13,FALSE))),"")</f>
        <v/>
      </c>
      <c r="S446" s="178">
        <f>(CertifiedCrop[[#This Row],[Rendement 
estimé/ha]]-CertifiedCrop[[#This Row],[Rendement/ha
de l’année précédente]])/CertifiedCrop[[#This Row],[Rendement/ha
de l’année précédente]]</f>
        <v>6.6137566137565981E-2</v>
      </c>
    </row>
    <row r="447" spans="1:19" x14ac:dyDescent="0.25">
      <c r="A447" s="172" t="s">
        <v>2097</v>
      </c>
      <c r="B447" s="172" t="s">
        <v>3341</v>
      </c>
      <c r="C447" s="172" t="s">
        <v>667</v>
      </c>
      <c r="D447" s="173">
        <v>1.99</v>
      </c>
      <c r="E447" s="174">
        <v>1182</v>
      </c>
      <c r="F447" s="174">
        <v>1132</v>
      </c>
      <c r="G447" s="174">
        <v>0</v>
      </c>
      <c r="H447" s="174">
        <v>0</v>
      </c>
      <c r="I447" s="174">
        <v>0</v>
      </c>
      <c r="J447" s="170" t="b">
        <f>IF(ISBLANK(CertifiedCrop[[#This Row],[1. Identifiant interne d’exploitation agricole*]]),"",IF(ISERROR(MATCH(CertifiedCrop[[#This Row],[1. Identifiant interne d’exploitation agricole*]],GroupMember[1. Identifiant interne d’exploitation agricole*],0)),FALSE,TRUE))</f>
        <v>1</v>
      </c>
      <c r="K447" s="170" t="b">
        <f t="array" ref="K447">IF(ISBLANK(CertifiedCrop[[#This Row],[2. Produit agricole certifié*]]),"",IF(ISERROR(MATCH(1,(#REF!=CertifiedCrop[[#This Row],[2. Produit agricole certifié*]])*(#REF!=CertifiedCrop[[#This Row],[3. Variété**]]),0)),FALSE,TRUE))</f>
        <v>0</v>
      </c>
      <c r="L447" s="23" t="str">
        <f t="shared" si="36"/>
        <v/>
      </c>
      <c r="M447" s="63" t="str">
        <f t="shared" si="37"/>
        <v/>
      </c>
      <c r="N447" s="176" t="str">
        <f t="shared" si="38"/>
        <v/>
      </c>
      <c r="O447" s="64">
        <f t="shared" si="39"/>
        <v>593.96984924623121</v>
      </c>
      <c r="P447" s="64">
        <f t="shared" si="40"/>
        <v>568.84422110552759</v>
      </c>
      <c r="Q447" s="11" t="str">
        <f>IFERROR((VLOOKUP(A447,GM_Table,8,FALSE)-SUMIFS(D:D,A:A,A447,B:B,B447,C:C,C447)),"")</f>
        <v/>
      </c>
      <c r="R447" s="11" t="str">
        <f>IFERROR(CONCATENATE(VLOOKUP(A447,GM_Table,12,FALSE)," ",(VLOOKUP(A447,GM_Table,13,FALSE))),"")</f>
        <v/>
      </c>
      <c r="S447" s="178">
        <f>(CertifiedCrop[[#This Row],[Rendement 
estimé/ha]]-CertifiedCrop[[#This Row],[Rendement/ha
de l’année précédente]])/CertifiedCrop[[#This Row],[Rendement/ha
de l’année précédente]]</f>
        <v>4.4169611307420663E-2</v>
      </c>
    </row>
    <row r="448" spans="1:19" x14ac:dyDescent="0.25">
      <c r="A448" s="172" t="s">
        <v>2099</v>
      </c>
      <c r="B448" s="172" t="s">
        <v>3341</v>
      </c>
      <c r="C448" s="172" t="s">
        <v>667</v>
      </c>
      <c r="D448" s="173">
        <v>2.2999999999999998</v>
      </c>
      <c r="E448" s="174">
        <v>1366</v>
      </c>
      <c r="F448" s="174">
        <v>1316</v>
      </c>
      <c r="G448" s="174">
        <v>0</v>
      </c>
      <c r="H448" s="174">
        <v>0</v>
      </c>
      <c r="I448" s="174">
        <v>0</v>
      </c>
      <c r="J448" s="170" t="b">
        <f>IF(ISBLANK(CertifiedCrop[[#This Row],[1. Identifiant interne d’exploitation agricole*]]),"",IF(ISERROR(MATCH(CertifiedCrop[[#This Row],[1. Identifiant interne d’exploitation agricole*]],GroupMember[1. Identifiant interne d’exploitation agricole*],0)),FALSE,TRUE))</f>
        <v>1</v>
      </c>
      <c r="K448" s="170" t="b">
        <f t="array" ref="K448">IF(ISBLANK(CertifiedCrop[[#This Row],[2. Produit agricole certifié*]]),"",IF(ISERROR(MATCH(1,(#REF!=CertifiedCrop[[#This Row],[2. Produit agricole certifié*]])*(#REF!=CertifiedCrop[[#This Row],[3. Variété**]]),0)),FALSE,TRUE))</f>
        <v>0</v>
      </c>
      <c r="L448" s="23" t="str">
        <f t="shared" si="36"/>
        <v/>
      </c>
      <c r="M448" s="63" t="str">
        <f t="shared" si="37"/>
        <v/>
      </c>
      <c r="N448" s="176" t="str">
        <f t="shared" si="38"/>
        <v/>
      </c>
      <c r="O448" s="64">
        <f t="shared" si="39"/>
        <v>593.91304347826087</v>
      </c>
      <c r="P448" s="64">
        <f t="shared" si="40"/>
        <v>572.17391304347825</v>
      </c>
      <c r="Q448" s="11" t="str">
        <f>IFERROR((VLOOKUP(A448,GM_Table,8,FALSE)-SUMIFS(D:D,A:A,A448,B:B,B448,C:C,C448)),"")</f>
        <v/>
      </c>
      <c r="R448" s="11" t="str">
        <f>IFERROR(CONCATENATE(VLOOKUP(A448,GM_Table,12,FALSE)," ",(VLOOKUP(A448,GM_Table,13,FALSE))),"")</f>
        <v/>
      </c>
      <c r="S448" s="178">
        <f>(CertifiedCrop[[#This Row],[Rendement 
estimé/ha]]-CertifiedCrop[[#This Row],[Rendement/ha
de l’année précédente]])/CertifiedCrop[[#This Row],[Rendement/ha
de l’année précédente]]</f>
        <v>3.7993920972644403E-2</v>
      </c>
    </row>
    <row r="449" spans="1:19" x14ac:dyDescent="0.25">
      <c r="A449" s="172" t="s">
        <v>2102</v>
      </c>
      <c r="B449" s="172" t="s">
        <v>3341</v>
      </c>
      <c r="C449" s="172" t="s">
        <v>667</v>
      </c>
      <c r="D449" s="173">
        <v>1.5</v>
      </c>
      <c r="E449" s="174">
        <v>885</v>
      </c>
      <c r="F449" s="174">
        <v>835</v>
      </c>
      <c r="G449" s="174">
        <v>0</v>
      </c>
      <c r="H449" s="174">
        <v>0</v>
      </c>
      <c r="I449" s="174">
        <v>0</v>
      </c>
      <c r="J449" s="170" t="b">
        <f>IF(ISBLANK(CertifiedCrop[[#This Row],[1. Identifiant interne d’exploitation agricole*]]),"",IF(ISERROR(MATCH(CertifiedCrop[[#This Row],[1. Identifiant interne d’exploitation agricole*]],GroupMember[1. Identifiant interne d’exploitation agricole*],0)),FALSE,TRUE))</f>
        <v>1</v>
      </c>
      <c r="K449" s="170" t="b">
        <f t="array" ref="K449">IF(ISBLANK(CertifiedCrop[[#This Row],[2. Produit agricole certifié*]]),"",IF(ISERROR(MATCH(1,(#REF!=CertifiedCrop[[#This Row],[2. Produit agricole certifié*]])*(#REF!=CertifiedCrop[[#This Row],[3. Variété**]]),0)),FALSE,TRUE))</f>
        <v>0</v>
      </c>
      <c r="L449" s="23" t="str">
        <f t="shared" si="36"/>
        <v/>
      </c>
      <c r="M449" s="63" t="str">
        <f t="shared" si="37"/>
        <v/>
      </c>
      <c r="N449" s="176" t="str">
        <f t="shared" si="38"/>
        <v/>
      </c>
      <c r="O449" s="64">
        <f t="shared" si="39"/>
        <v>590</v>
      </c>
      <c r="P449" s="64">
        <f t="shared" si="40"/>
        <v>556.66666666666663</v>
      </c>
      <c r="Q449" s="11" t="str">
        <f>IFERROR((VLOOKUP(A449,GM_Table,8,FALSE)-SUMIFS(D:D,A:A,A449,B:B,B449,C:C,C449)),"")</f>
        <v/>
      </c>
      <c r="R449" s="11" t="str">
        <f>IFERROR(CONCATENATE(VLOOKUP(A449,GM_Table,12,FALSE)," ",(VLOOKUP(A449,GM_Table,13,FALSE))),"")</f>
        <v/>
      </c>
      <c r="S449" s="178">
        <f>(CertifiedCrop[[#This Row],[Rendement 
estimé/ha]]-CertifiedCrop[[#This Row],[Rendement/ha
de l’année précédente]])/CertifiedCrop[[#This Row],[Rendement/ha
de l’année précédente]]</f>
        <v>5.9880239520958153E-2</v>
      </c>
    </row>
    <row r="450" spans="1:19" x14ac:dyDescent="0.25">
      <c r="A450" s="172" t="s">
        <v>2104</v>
      </c>
      <c r="B450" s="172" t="s">
        <v>3341</v>
      </c>
      <c r="C450" s="172" t="s">
        <v>667</v>
      </c>
      <c r="D450" s="173">
        <v>2</v>
      </c>
      <c r="E450" s="174">
        <v>1188</v>
      </c>
      <c r="F450" s="174">
        <v>1138</v>
      </c>
      <c r="G450" s="174">
        <v>0</v>
      </c>
      <c r="H450" s="174">
        <v>0</v>
      </c>
      <c r="I450" s="174">
        <v>0</v>
      </c>
      <c r="J450" s="170" t="b">
        <f>IF(ISBLANK(CertifiedCrop[[#This Row],[1. Identifiant interne d’exploitation agricole*]]),"",IF(ISERROR(MATCH(CertifiedCrop[[#This Row],[1. Identifiant interne d’exploitation agricole*]],GroupMember[1. Identifiant interne d’exploitation agricole*],0)),FALSE,TRUE))</f>
        <v>1</v>
      </c>
      <c r="K450" s="170" t="b">
        <f t="array" ref="K450">IF(ISBLANK(CertifiedCrop[[#This Row],[2. Produit agricole certifié*]]),"",IF(ISERROR(MATCH(1,(#REF!=CertifiedCrop[[#This Row],[2. Produit agricole certifié*]])*(#REF!=CertifiedCrop[[#This Row],[3. Variété**]]),0)),FALSE,TRUE))</f>
        <v>0</v>
      </c>
      <c r="L450" s="23" t="str">
        <f t="shared" si="36"/>
        <v/>
      </c>
      <c r="M450" s="63" t="str">
        <f t="shared" si="37"/>
        <v/>
      </c>
      <c r="N450" s="176" t="str">
        <f t="shared" si="38"/>
        <v/>
      </c>
      <c r="O450" s="64">
        <f t="shared" si="39"/>
        <v>594</v>
      </c>
      <c r="P450" s="64">
        <f t="shared" si="40"/>
        <v>569</v>
      </c>
      <c r="Q450" s="11" t="str">
        <f>IFERROR((VLOOKUP(A450,GM_Table,8,FALSE)-SUMIFS(D:D,A:A,A450,B:B,B450,C:C,C450)),"")</f>
        <v/>
      </c>
      <c r="R450" s="11" t="str">
        <f>IFERROR(CONCATENATE(VLOOKUP(A450,GM_Table,12,FALSE)," ",(VLOOKUP(A450,GM_Table,13,FALSE))),"")</f>
        <v/>
      </c>
      <c r="S450" s="178">
        <f>(CertifiedCrop[[#This Row],[Rendement 
estimé/ha]]-CertifiedCrop[[#This Row],[Rendement/ha
de l’année précédente]])/CertifiedCrop[[#This Row],[Rendement/ha
de l’année précédente]]</f>
        <v>4.3936731107205626E-2</v>
      </c>
    </row>
    <row r="451" spans="1:19" x14ac:dyDescent="0.25">
      <c r="A451" s="172" t="s">
        <v>2106</v>
      </c>
      <c r="B451" s="172" t="s">
        <v>3341</v>
      </c>
      <c r="C451" s="172" t="s">
        <v>667</v>
      </c>
      <c r="D451" s="173">
        <v>1.3</v>
      </c>
      <c r="E451" s="174">
        <v>778</v>
      </c>
      <c r="F451" s="174">
        <v>728</v>
      </c>
      <c r="G451" s="174">
        <v>0</v>
      </c>
      <c r="H451" s="174">
        <v>0</v>
      </c>
      <c r="I451" s="174">
        <v>0</v>
      </c>
      <c r="J451" s="170" t="b">
        <f>IF(ISBLANK(CertifiedCrop[[#This Row],[1. Identifiant interne d’exploitation agricole*]]),"",IF(ISERROR(MATCH(CertifiedCrop[[#This Row],[1. Identifiant interne d’exploitation agricole*]],GroupMember[1. Identifiant interne d’exploitation agricole*],0)),FALSE,TRUE))</f>
        <v>1</v>
      </c>
      <c r="K451" s="170" t="b">
        <f t="array" ref="K451">IF(ISBLANK(CertifiedCrop[[#This Row],[2. Produit agricole certifié*]]),"",IF(ISERROR(MATCH(1,(#REF!=CertifiedCrop[[#This Row],[2. Produit agricole certifié*]])*(#REF!=CertifiedCrop[[#This Row],[3. Variété**]]),0)),FALSE,TRUE))</f>
        <v>0</v>
      </c>
      <c r="L451" s="23" t="str">
        <f t="shared" si="36"/>
        <v/>
      </c>
      <c r="M451" s="63" t="str">
        <f t="shared" si="37"/>
        <v/>
      </c>
      <c r="N451" s="176" t="str">
        <f t="shared" si="38"/>
        <v/>
      </c>
      <c r="O451" s="64">
        <f t="shared" si="39"/>
        <v>598.46153846153845</v>
      </c>
      <c r="P451" s="64">
        <f t="shared" si="40"/>
        <v>560</v>
      </c>
      <c r="Q451" s="11" t="str">
        <f>IFERROR((VLOOKUP(A451,GM_Table,8,FALSE)-SUMIFS(D:D,A:A,A451,B:B,B451,C:C,C451)),"")</f>
        <v/>
      </c>
      <c r="R451" s="11" t="str">
        <f>IFERROR(CONCATENATE(VLOOKUP(A451,GM_Table,12,FALSE)," ",(VLOOKUP(A451,GM_Table,13,FALSE))),"")</f>
        <v/>
      </c>
      <c r="S451" s="178">
        <f>(CertifiedCrop[[#This Row],[Rendement 
estimé/ha]]-CertifiedCrop[[#This Row],[Rendement/ha
de l’année précédente]])/CertifiedCrop[[#This Row],[Rendement/ha
de l’année précédente]]</f>
        <v>6.8681318681318659E-2</v>
      </c>
    </row>
    <row r="452" spans="1:19" x14ac:dyDescent="0.25">
      <c r="A452" s="172" t="s">
        <v>2109</v>
      </c>
      <c r="B452" s="172" t="s">
        <v>3341</v>
      </c>
      <c r="C452" s="172" t="s">
        <v>667</v>
      </c>
      <c r="D452" s="173">
        <v>2.4</v>
      </c>
      <c r="E452" s="174">
        <v>1426</v>
      </c>
      <c r="F452" s="174">
        <v>1376</v>
      </c>
      <c r="G452" s="174">
        <v>0</v>
      </c>
      <c r="H452" s="174">
        <v>0</v>
      </c>
      <c r="I452" s="174">
        <v>0</v>
      </c>
      <c r="J452" s="170" t="b">
        <f>IF(ISBLANK(CertifiedCrop[[#This Row],[1. Identifiant interne d’exploitation agricole*]]),"",IF(ISERROR(MATCH(CertifiedCrop[[#This Row],[1. Identifiant interne d’exploitation agricole*]],GroupMember[1. Identifiant interne d’exploitation agricole*],0)),FALSE,TRUE))</f>
        <v>1</v>
      </c>
      <c r="K452" s="170" t="b">
        <f t="array" ref="K452">IF(ISBLANK(CertifiedCrop[[#This Row],[2. Produit agricole certifié*]]),"",IF(ISERROR(MATCH(1,(#REF!=CertifiedCrop[[#This Row],[2. Produit agricole certifié*]])*(#REF!=CertifiedCrop[[#This Row],[3. Variété**]]),0)),FALSE,TRUE))</f>
        <v>0</v>
      </c>
      <c r="L452" s="23" t="str">
        <f t="shared" si="36"/>
        <v/>
      </c>
      <c r="M452" s="63" t="str">
        <f t="shared" si="37"/>
        <v/>
      </c>
      <c r="N452" s="176" t="str">
        <f t="shared" si="38"/>
        <v/>
      </c>
      <c r="O452" s="64">
        <f t="shared" si="39"/>
        <v>594.16666666666674</v>
      </c>
      <c r="P452" s="64">
        <f t="shared" si="40"/>
        <v>573.33333333333337</v>
      </c>
      <c r="Q452" s="11" t="str">
        <f>IFERROR((VLOOKUP(A452,GM_Table,8,FALSE)-SUMIFS(D:D,A:A,A452,B:B,B452,C:C,C452)),"")</f>
        <v/>
      </c>
      <c r="R452" s="11" t="str">
        <f>IFERROR(CONCATENATE(VLOOKUP(A452,GM_Table,12,FALSE)," ",(VLOOKUP(A452,GM_Table,13,FALSE))),"")</f>
        <v/>
      </c>
      <c r="S452" s="178">
        <f>(CertifiedCrop[[#This Row],[Rendement 
estimé/ha]]-CertifiedCrop[[#This Row],[Rendement/ha
de l’année précédente]])/CertifiedCrop[[#This Row],[Rendement/ha
de l’année précédente]]</f>
        <v>3.6337209302325646E-2</v>
      </c>
    </row>
    <row r="453" spans="1:19" x14ac:dyDescent="0.25">
      <c r="A453" s="172" t="s">
        <v>2111</v>
      </c>
      <c r="B453" s="172" t="s">
        <v>3341</v>
      </c>
      <c r="C453" s="172" t="s">
        <v>667</v>
      </c>
      <c r="D453" s="173">
        <v>1.9</v>
      </c>
      <c r="E453" s="174">
        <v>1137</v>
      </c>
      <c r="F453" s="174">
        <v>1087</v>
      </c>
      <c r="G453" s="174">
        <v>0</v>
      </c>
      <c r="H453" s="174">
        <v>0</v>
      </c>
      <c r="I453" s="174">
        <v>0</v>
      </c>
      <c r="J453" s="170" t="b">
        <f>IF(ISBLANK(CertifiedCrop[[#This Row],[1. Identifiant interne d’exploitation agricole*]]),"",IF(ISERROR(MATCH(CertifiedCrop[[#This Row],[1. Identifiant interne d’exploitation agricole*]],GroupMember[1. Identifiant interne d’exploitation agricole*],0)),FALSE,TRUE))</f>
        <v>1</v>
      </c>
      <c r="K453" s="170" t="b">
        <f t="array" ref="K453">IF(ISBLANK(CertifiedCrop[[#This Row],[2. Produit agricole certifié*]]),"",IF(ISERROR(MATCH(1,(#REF!=CertifiedCrop[[#This Row],[2. Produit agricole certifié*]])*(#REF!=CertifiedCrop[[#This Row],[3. Variété**]]),0)),FALSE,TRUE))</f>
        <v>0</v>
      </c>
      <c r="L453" s="23" t="str">
        <f t="shared" si="36"/>
        <v/>
      </c>
      <c r="M453" s="63" t="str">
        <f t="shared" si="37"/>
        <v/>
      </c>
      <c r="N453" s="176" t="str">
        <f t="shared" si="38"/>
        <v/>
      </c>
      <c r="O453" s="64">
        <f t="shared" si="39"/>
        <v>598.42105263157896</v>
      </c>
      <c r="P453" s="64">
        <f t="shared" si="40"/>
        <v>572.1052631578948</v>
      </c>
      <c r="Q453" s="11" t="str">
        <f>IFERROR((VLOOKUP(A453,GM_Table,8,FALSE)-SUMIFS(D:D,A:A,A453,B:B,B453,C:C,C453)),"")</f>
        <v/>
      </c>
      <c r="R453" s="11" t="str">
        <f>IFERROR(CONCATENATE(VLOOKUP(A453,GM_Table,12,FALSE)," ",(VLOOKUP(A453,GM_Table,13,FALSE))),"")</f>
        <v/>
      </c>
      <c r="S453" s="178">
        <f>(CertifiedCrop[[#This Row],[Rendement 
estimé/ha]]-CertifiedCrop[[#This Row],[Rendement/ha
de l’année précédente]])/CertifiedCrop[[#This Row],[Rendement/ha
de l’année précédente]]</f>
        <v>4.5998160073596965E-2</v>
      </c>
    </row>
    <row r="454" spans="1:19" x14ac:dyDescent="0.25">
      <c r="A454" s="172" t="s">
        <v>2114</v>
      </c>
      <c r="B454" s="172" t="s">
        <v>3341</v>
      </c>
      <c r="C454" s="172" t="s">
        <v>667</v>
      </c>
      <c r="D454" s="173">
        <v>5.5</v>
      </c>
      <c r="E454" s="174">
        <v>3242</v>
      </c>
      <c r="F454" s="174">
        <v>3192</v>
      </c>
      <c r="G454" s="174">
        <v>0</v>
      </c>
      <c r="H454" s="174">
        <v>0</v>
      </c>
      <c r="I454" s="174">
        <v>0</v>
      </c>
      <c r="J454" s="170" t="b">
        <f>IF(ISBLANK(CertifiedCrop[[#This Row],[1. Identifiant interne d’exploitation agricole*]]),"",IF(ISERROR(MATCH(CertifiedCrop[[#This Row],[1. Identifiant interne d’exploitation agricole*]],GroupMember[1. Identifiant interne d’exploitation agricole*],0)),FALSE,TRUE))</f>
        <v>1</v>
      </c>
      <c r="K454" s="170" t="b">
        <f t="array" ref="K454">IF(ISBLANK(CertifiedCrop[[#This Row],[2. Produit agricole certifié*]]),"",IF(ISERROR(MATCH(1,(#REF!=CertifiedCrop[[#This Row],[2. Produit agricole certifié*]])*(#REF!=CertifiedCrop[[#This Row],[3. Variété**]]),0)),FALSE,TRUE))</f>
        <v>0</v>
      </c>
      <c r="L454" s="23" t="str">
        <f t="shared" si="36"/>
        <v/>
      </c>
      <c r="M454" s="63" t="str">
        <f t="shared" si="37"/>
        <v/>
      </c>
      <c r="N454" s="176" t="str">
        <f t="shared" si="38"/>
        <v/>
      </c>
      <c r="O454" s="64">
        <f t="shared" si="39"/>
        <v>589.4545454545455</v>
      </c>
      <c r="P454" s="64">
        <f t="shared" si="40"/>
        <v>580.36363636363637</v>
      </c>
      <c r="Q454" s="11" t="str">
        <f>IFERROR((VLOOKUP(A454,GM_Table,8,FALSE)-SUMIFS(D:D,A:A,A454,B:B,B454,C:C,C454)),"")</f>
        <v/>
      </c>
      <c r="R454" s="11" t="str">
        <f>IFERROR(CONCATENATE(VLOOKUP(A454,GM_Table,12,FALSE)," ",(VLOOKUP(A454,GM_Table,13,FALSE))),"")</f>
        <v/>
      </c>
      <c r="S454" s="178">
        <f>(CertifiedCrop[[#This Row],[Rendement 
estimé/ha]]-CertifiedCrop[[#This Row],[Rendement/ha
de l’année précédente]])/CertifiedCrop[[#This Row],[Rendement/ha
de l’année précédente]]</f>
        <v>1.5664160401002561E-2</v>
      </c>
    </row>
    <row r="455" spans="1:19" x14ac:dyDescent="0.25">
      <c r="A455" s="172" t="s">
        <v>2119</v>
      </c>
      <c r="B455" s="172" t="s">
        <v>3341</v>
      </c>
      <c r="C455" s="172" t="s">
        <v>667</v>
      </c>
      <c r="D455" s="173">
        <v>2.2999999999999998</v>
      </c>
      <c r="E455" s="174">
        <v>1376</v>
      </c>
      <c r="F455" s="174">
        <v>1326</v>
      </c>
      <c r="G455" s="174">
        <v>0</v>
      </c>
      <c r="H455" s="174">
        <v>0</v>
      </c>
      <c r="I455" s="174">
        <v>0</v>
      </c>
      <c r="J455" s="170" t="b">
        <f>IF(ISBLANK(CertifiedCrop[[#This Row],[1. Identifiant interne d’exploitation agricole*]]),"",IF(ISERROR(MATCH(CertifiedCrop[[#This Row],[1. Identifiant interne d’exploitation agricole*]],GroupMember[1. Identifiant interne d’exploitation agricole*],0)),FALSE,TRUE))</f>
        <v>1</v>
      </c>
      <c r="K455" s="170" t="b">
        <f t="array" ref="K455">IF(ISBLANK(CertifiedCrop[[#This Row],[2. Produit agricole certifié*]]),"",IF(ISERROR(MATCH(1,(#REF!=CertifiedCrop[[#This Row],[2. Produit agricole certifié*]])*(#REF!=CertifiedCrop[[#This Row],[3. Variété**]]),0)),FALSE,TRUE))</f>
        <v>0</v>
      </c>
      <c r="L455" s="23" t="str">
        <f t="shared" si="36"/>
        <v/>
      </c>
      <c r="M455" s="63" t="str">
        <f t="shared" si="37"/>
        <v/>
      </c>
      <c r="N455" s="176" t="str">
        <f t="shared" si="38"/>
        <v/>
      </c>
      <c r="O455" s="64">
        <f t="shared" si="39"/>
        <v>598.26086956521749</v>
      </c>
      <c r="P455" s="64">
        <f t="shared" si="40"/>
        <v>576.52173913043487</v>
      </c>
      <c r="Q455" s="11" t="str">
        <f>IFERROR((VLOOKUP(A455,GM_Table,8,FALSE)-SUMIFS(D:D,A:A,A455,B:B,B455,C:C,C455)),"")</f>
        <v/>
      </c>
      <c r="R455" s="11" t="str">
        <f>IFERROR(CONCATENATE(VLOOKUP(A455,GM_Table,12,FALSE)," ",(VLOOKUP(A455,GM_Table,13,FALSE))),"")</f>
        <v/>
      </c>
      <c r="S455" s="178">
        <f>(CertifiedCrop[[#This Row],[Rendement 
estimé/ha]]-CertifiedCrop[[#This Row],[Rendement/ha
de l’année précédente]])/CertifiedCrop[[#This Row],[Rendement/ha
de l’année précédente]]</f>
        <v>3.7707390648567138E-2</v>
      </c>
    </row>
    <row r="456" spans="1:19" x14ac:dyDescent="0.25">
      <c r="A456" s="172" t="s">
        <v>2121</v>
      </c>
      <c r="B456" s="172" t="s">
        <v>3341</v>
      </c>
      <c r="C456" s="172" t="s">
        <v>667</v>
      </c>
      <c r="D456" s="173">
        <v>1.66</v>
      </c>
      <c r="E456" s="174">
        <v>886</v>
      </c>
      <c r="F456" s="174">
        <v>836</v>
      </c>
      <c r="G456" s="174">
        <v>0</v>
      </c>
      <c r="H456" s="174">
        <v>0</v>
      </c>
      <c r="I456" s="174">
        <v>0</v>
      </c>
      <c r="J456" s="170" t="b">
        <f>IF(ISBLANK(CertifiedCrop[[#This Row],[1. Identifiant interne d’exploitation agricole*]]),"",IF(ISERROR(MATCH(CertifiedCrop[[#This Row],[1. Identifiant interne d’exploitation agricole*]],GroupMember[1. Identifiant interne d’exploitation agricole*],0)),FALSE,TRUE))</f>
        <v>1</v>
      </c>
      <c r="K456" s="170" t="b">
        <f t="array" ref="K456">IF(ISBLANK(CertifiedCrop[[#This Row],[2. Produit agricole certifié*]]),"",IF(ISERROR(MATCH(1,(#REF!=CertifiedCrop[[#This Row],[2. Produit agricole certifié*]])*(#REF!=CertifiedCrop[[#This Row],[3. Variété**]]),0)),FALSE,TRUE))</f>
        <v>0</v>
      </c>
      <c r="L456" s="23" t="str">
        <f t="shared" si="36"/>
        <v/>
      </c>
      <c r="M456" s="63" t="str">
        <f t="shared" si="37"/>
        <v/>
      </c>
      <c r="N456" s="176" t="str">
        <f t="shared" si="38"/>
        <v/>
      </c>
      <c r="O456" s="64">
        <f t="shared" si="39"/>
        <v>533.73493975903614</v>
      </c>
      <c r="P456" s="64">
        <f t="shared" si="40"/>
        <v>503.61445783132535</v>
      </c>
      <c r="Q456" s="11" t="str">
        <f>IFERROR((VLOOKUP(A456,GM_Table,8,FALSE)-SUMIFS(D:D,A:A,A456,B:B,B456,C:C,C456)),"")</f>
        <v/>
      </c>
      <c r="R456" s="11" t="str">
        <f>IFERROR(CONCATENATE(VLOOKUP(A456,GM_Table,12,FALSE)," ",(VLOOKUP(A456,GM_Table,13,FALSE))),"")</f>
        <v/>
      </c>
      <c r="S456" s="178">
        <f>(CertifiedCrop[[#This Row],[Rendement 
estimé/ha]]-CertifiedCrop[[#This Row],[Rendement/ha
de l’année précédente]])/CertifiedCrop[[#This Row],[Rendement/ha
de l’année précédente]]</f>
        <v>5.9808612440191262E-2</v>
      </c>
    </row>
    <row r="457" spans="1:19" x14ac:dyDescent="0.25">
      <c r="A457" s="172" t="s">
        <v>2124</v>
      </c>
      <c r="B457" s="172" t="s">
        <v>3341</v>
      </c>
      <c r="C457" s="172" t="s">
        <v>667</v>
      </c>
      <c r="D457" s="173">
        <v>1.4</v>
      </c>
      <c r="E457" s="174">
        <v>820</v>
      </c>
      <c r="F457" s="174">
        <v>770</v>
      </c>
      <c r="G457" s="174">
        <v>0</v>
      </c>
      <c r="H457" s="174">
        <v>0</v>
      </c>
      <c r="I457" s="174">
        <v>0</v>
      </c>
      <c r="J457" s="170" t="b">
        <f>IF(ISBLANK(CertifiedCrop[[#This Row],[1. Identifiant interne d’exploitation agricole*]]),"",IF(ISERROR(MATCH(CertifiedCrop[[#This Row],[1. Identifiant interne d’exploitation agricole*]],GroupMember[1. Identifiant interne d’exploitation agricole*],0)),FALSE,TRUE))</f>
        <v>1</v>
      </c>
      <c r="K457" s="170" t="b">
        <f t="array" ref="K457">IF(ISBLANK(CertifiedCrop[[#This Row],[2. Produit agricole certifié*]]),"",IF(ISERROR(MATCH(1,(#REF!=CertifiedCrop[[#This Row],[2. Produit agricole certifié*]])*(#REF!=CertifiedCrop[[#This Row],[3. Variété**]]),0)),FALSE,TRUE))</f>
        <v>0</v>
      </c>
      <c r="L457" s="23" t="str">
        <f t="shared" si="36"/>
        <v/>
      </c>
      <c r="M457" s="63" t="str">
        <f t="shared" si="37"/>
        <v/>
      </c>
      <c r="N457" s="176" t="str">
        <f t="shared" si="38"/>
        <v/>
      </c>
      <c r="O457" s="64">
        <f t="shared" si="39"/>
        <v>585.71428571428578</v>
      </c>
      <c r="P457" s="64">
        <f t="shared" si="40"/>
        <v>550</v>
      </c>
      <c r="Q457" s="11" t="str">
        <f>IFERROR((VLOOKUP(A457,GM_Table,8,FALSE)-SUMIFS(D:D,A:A,A457,B:B,B457,C:C,C457)),"")</f>
        <v/>
      </c>
      <c r="R457" s="11" t="str">
        <f>IFERROR(CONCATENATE(VLOOKUP(A457,GM_Table,12,FALSE)," ",(VLOOKUP(A457,GM_Table,13,FALSE))),"")</f>
        <v/>
      </c>
      <c r="S457" s="178">
        <f>(CertifiedCrop[[#This Row],[Rendement 
estimé/ha]]-CertifiedCrop[[#This Row],[Rendement/ha
de l’année précédente]])/CertifiedCrop[[#This Row],[Rendement/ha
de l’année précédente]]</f>
        <v>6.4935064935065054E-2</v>
      </c>
    </row>
    <row r="458" spans="1:19" x14ac:dyDescent="0.25">
      <c r="A458" s="172" t="s">
        <v>2127</v>
      </c>
      <c r="B458" s="172" t="s">
        <v>3341</v>
      </c>
      <c r="C458" s="172" t="s">
        <v>667</v>
      </c>
      <c r="D458" s="173">
        <v>3.66</v>
      </c>
      <c r="E458" s="174">
        <v>2094</v>
      </c>
      <c r="F458" s="174">
        <v>2044</v>
      </c>
      <c r="G458" s="174">
        <v>0</v>
      </c>
      <c r="H458" s="174">
        <v>0</v>
      </c>
      <c r="I458" s="174">
        <v>0</v>
      </c>
      <c r="J458" s="170" t="b">
        <f>IF(ISBLANK(CertifiedCrop[[#This Row],[1. Identifiant interne d’exploitation agricole*]]),"",IF(ISERROR(MATCH(CertifiedCrop[[#This Row],[1. Identifiant interne d’exploitation agricole*]],GroupMember[1. Identifiant interne d’exploitation agricole*],0)),FALSE,TRUE))</f>
        <v>1</v>
      </c>
      <c r="K458" s="170" t="b">
        <f t="array" ref="K458">IF(ISBLANK(CertifiedCrop[[#This Row],[2. Produit agricole certifié*]]),"",IF(ISERROR(MATCH(1,(#REF!=CertifiedCrop[[#This Row],[2. Produit agricole certifié*]])*(#REF!=CertifiedCrop[[#This Row],[3. Variété**]]),0)),FALSE,TRUE))</f>
        <v>0</v>
      </c>
      <c r="L458" s="23" t="str">
        <f t="shared" si="36"/>
        <v/>
      </c>
      <c r="M458" s="63" t="str">
        <f t="shared" si="37"/>
        <v/>
      </c>
      <c r="N458" s="176" t="str">
        <f t="shared" si="38"/>
        <v/>
      </c>
      <c r="O458" s="64">
        <f t="shared" si="39"/>
        <v>572.13114754098353</v>
      </c>
      <c r="P458" s="64">
        <f t="shared" si="40"/>
        <v>558.46994535519127</v>
      </c>
      <c r="Q458" s="11" t="str">
        <f>IFERROR((VLOOKUP(A458,GM_Table,8,FALSE)-SUMIFS(D:D,A:A,A458,B:B,B458,C:C,C458)),"")</f>
        <v/>
      </c>
      <c r="R458" s="11" t="str">
        <f>IFERROR(CONCATENATE(VLOOKUP(A458,GM_Table,12,FALSE)," ",(VLOOKUP(A458,GM_Table,13,FALSE))),"")</f>
        <v/>
      </c>
      <c r="S458" s="178">
        <f>(CertifiedCrop[[#This Row],[Rendement 
estimé/ha]]-CertifiedCrop[[#This Row],[Rendement/ha
de l’année précédente]])/CertifiedCrop[[#This Row],[Rendement/ha
de l’année précédente]]</f>
        <v>2.4461839530332524E-2</v>
      </c>
    </row>
    <row r="459" spans="1:19" x14ac:dyDescent="0.25">
      <c r="A459" s="172" t="s">
        <v>2129</v>
      </c>
      <c r="B459" s="172" t="s">
        <v>3341</v>
      </c>
      <c r="C459" s="172" t="s">
        <v>667</v>
      </c>
      <c r="D459" s="173">
        <v>1.66</v>
      </c>
      <c r="E459" s="174">
        <v>957</v>
      </c>
      <c r="F459" s="174">
        <v>907</v>
      </c>
      <c r="G459" s="174">
        <v>0</v>
      </c>
      <c r="H459" s="174">
        <v>0</v>
      </c>
      <c r="I459" s="174">
        <v>0</v>
      </c>
      <c r="J459" s="170" t="b">
        <f>IF(ISBLANK(CertifiedCrop[[#This Row],[1. Identifiant interne d’exploitation agricole*]]),"",IF(ISERROR(MATCH(CertifiedCrop[[#This Row],[1. Identifiant interne d’exploitation agricole*]],GroupMember[1. Identifiant interne d’exploitation agricole*],0)),FALSE,TRUE))</f>
        <v>1</v>
      </c>
      <c r="K459" s="170" t="b">
        <f t="array" ref="K459">IF(ISBLANK(CertifiedCrop[[#This Row],[2. Produit agricole certifié*]]),"",IF(ISERROR(MATCH(1,(#REF!=CertifiedCrop[[#This Row],[2. Produit agricole certifié*]])*(#REF!=CertifiedCrop[[#This Row],[3. Variété**]]),0)),FALSE,TRUE))</f>
        <v>0</v>
      </c>
      <c r="L459" s="23" t="str">
        <f t="shared" si="36"/>
        <v/>
      </c>
      <c r="M459" s="63" t="str">
        <f t="shared" si="37"/>
        <v/>
      </c>
      <c r="N459" s="176" t="str">
        <f t="shared" si="38"/>
        <v/>
      </c>
      <c r="O459" s="64">
        <f t="shared" si="39"/>
        <v>576.50602409638554</v>
      </c>
      <c r="P459" s="64">
        <f t="shared" si="40"/>
        <v>546.38554216867476</v>
      </c>
      <c r="Q459" s="11" t="str">
        <f>IFERROR((VLOOKUP(A459,GM_Table,8,FALSE)-SUMIFS(D:D,A:A,A459,B:B,B459,C:C,C459)),"")</f>
        <v/>
      </c>
      <c r="R459" s="11" t="str">
        <f>IFERROR(CONCATENATE(VLOOKUP(A459,GM_Table,12,FALSE)," ",(VLOOKUP(A459,GM_Table,13,FALSE))),"")</f>
        <v/>
      </c>
      <c r="S459" s="178">
        <f>(CertifiedCrop[[#This Row],[Rendement 
estimé/ha]]-CertifiedCrop[[#This Row],[Rendement/ha
de l’année précédente]])/CertifiedCrop[[#This Row],[Rendement/ha
de l’année précédente]]</f>
        <v>5.5126791620727561E-2</v>
      </c>
    </row>
    <row r="460" spans="1:19" x14ac:dyDescent="0.25">
      <c r="A460" s="172" t="s">
        <v>2131</v>
      </c>
      <c r="B460" s="172" t="s">
        <v>3341</v>
      </c>
      <c r="C460" s="172" t="s">
        <v>667</v>
      </c>
      <c r="D460" s="173">
        <v>2.4</v>
      </c>
      <c r="E460" s="174">
        <v>1394</v>
      </c>
      <c r="F460" s="174">
        <v>1344</v>
      </c>
      <c r="G460" s="174">
        <v>0</v>
      </c>
      <c r="H460" s="174">
        <v>0</v>
      </c>
      <c r="I460" s="174">
        <v>0</v>
      </c>
      <c r="J460" s="170" t="b">
        <f>IF(ISBLANK(CertifiedCrop[[#This Row],[1. Identifiant interne d’exploitation agricole*]]),"",IF(ISERROR(MATCH(CertifiedCrop[[#This Row],[1. Identifiant interne d’exploitation agricole*]],GroupMember[1. Identifiant interne d’exploitation agricole*],0)),FALSE,TRUE))</f>
        <v>1</v>
      </c>
      <c r="K460" s="170" t="b">
        <f t="array" ref="K460">IF(ISBLANK(CertifiedCrop[[#This Row],[2. Produit agricole certifié*]]),"",IF(ISERROR(MATCH(1,(#REF!=CertifiedCrop[[#This Row],[2. Produit agricole certifié*]])*(#REF!=CertifiedCrop[[#This Row],[3. Variété**]]),0)),FALSE,TRUE))</f>
        <v>0</v>
      </c>
      <c r="L460" s="23" t="str">
        <f t="shared" si="36"/>
        <v/>
      </c>
      <c r="M460" s="63" t="str">
        <f t="shared" si="37"/>
        <v/>
      </c>
      <c r="N460" s="176" t="str">
        <f t="shared" si="38"/>
        <v/>
      </c>
      <c r="O460" s="64">
        <f t="shared" si="39"/>
        <v>580.83333333333337</v>
      </c>
      <c r="P460" s="64">
        <f t="shared" si="40"/>
        <v>560</v>
      </c>
      <c r="Q460" s="11" t="str">
        <f>IFERROR((VLOOKUP(A460,GM_Table,8,FALSE)-SUMIFS(D:D,A:A,A460,B:B,B460,C:C,C460)),"")</f>
        <v/>
      </c>
      <c r="R460" s="11" t="str">
        <f>IFERROR(CONCATENATE(VLOOKUP(A460,GM_Table,12,FALSE)," ",(VLOOKUP(A460,GM_Table,13,FALSE))),"")</f>
        <v/>
      </c>
      <c r="S460" s="178">
        <f>(CertifiedCrop[[#This Row],[Rendement 
estimé/ha]]-CertifiedCrop[[#This Row],[Rendement/ha
de l’année précédente]])/CertifiedCrop[[#This Row],[Rendement/ha
de l’année précédente]]</f>
        <v>3.7202380952381021E-2</v>
      </c>
    </row>
    <row r="461" spans="1:19" x14ac:dyDescent="0.25">
      <c r="A461" s="172" t="s">
        <v>2133</v>
      </c>
      <c r="B461" s="172" t="s">
        <v>3341</v>
      </c>
      <c r="C461" s="172" t="s">
        <v>667</v>
      </c>
      <c r="D461" s="173">
        <v>1.05</v>
      </c>
      <c r="E461" s="174">
        <v>592</v>
      </c>
      <c r="F461" s="174">
        <v>542</v>
      </c>
      <c r="G461" s="174">
        <v>0</v>
      </c>
      <c r="H461" s="174">
        <v>0</v>
      </c>
      <c r="I461" s="174">
        <v>0</v>
      </c>
      <c r="J461" s="170" t="b">
        <f>IF(ISBLANK(CertifiedCrop[[#This Row],[1. Identifiant interne d’exploitation agricole*]]),"",IF(ISERROR(MATCH(CertifiedCrop[[#This Row],[1. Identifiant interne d’exploitation agricole*]],GroupMember[1. Identifiant interne d’exploitation agricole*],0)),FALSE,TRUE))</f>
        <v>1</v>
      </c>
      <c r="K461" s="170" t="b">
        <f t="array" ref="K461">IF(ISBLANK(CertifiedCrop[[#This Row],[2. Produit agricole certifié*]]),"",IF(ISERROR(MATCH(1,(#REF!=CertifiedCrop[[#This Row],[2. Produit agricole certifié*]])*(#REF!=CertifiedCrop[[#This Row],[3. Variété**]]),0)),FALSE,TRUE))</f>
        <v>0</v>
      </c>
      <c r="L461" s="23" t="str">
        <f t="shared" si="36"/>
        <v/>
      </c>
      <c r="M461" s="63" t="str">
        <f t="shared" si="37"/>
        <v/>
      </c>
      <c r="N461" s="176" t="str">
        <f t="shared" si="38"/>
        <v/>
      </c>
      <c r="O461" s="64">
        <f t="shared" si="39"/>
        <v>563.80952380952374</v>
      </c>
      <c r="P461" s="64">
        <f t="shared" si="40"/>
        <v>516.19047619047615</v>
      </c>
      <c r="Q461" s="11" t="str">
        <f>IFERROR((VLOOKUP(A461,GM_Table,8,FALSE)-SUMIFS(D:D,A:A,A461,B:B,B461,C:C,C461)),"")</f>
        <v/>
      </c>
      <c r="R461" s="11" t="str">
        <f>IFERROR(CONCATENATE(VLOOKUP(A461,GM_Table,12,FALSE)," ",(VLOOKUP(A461,GM_Table,13,FALSE))),"")</f>
        <v/>
      </c>
      <c r="S461" s="178">
        <f>(CertifiedCrop[[#This Row],[Rendement 
estimé/ha]]-CertifiedCrop[[#This Row],[Rendement/ha
de l’année précédente]])/CertifiedCrop[[#This Row],[Rendement/ha
de l’année précédente]]</f>
        <v>9.225092250922505E-2</v>
      </c>
    </row>
    <row r="462" spans="1:19" x14ac:dyDescent="0.25">
      <c r="A462" s="172" t="s">
        <v>2135</v>
      </c>
      <c r="B462" s="172" t="s">
        <v>3341</v>
      </c>
      <c r="C462" s="172" t="s">
        <v>667</v>
      </c>
      <c r="D462" s="173">
        <v>1.55</v>
      </c>
      <c r="E462" s="174">
        <v>887</v>
      </c>
      <c r="F462" s="174">
        <v>837</v>
      </c>
      <c r="G462" s="174">
        <v>0</v>
      </c>
      <c r="H462" s="174">
        <v>0</v>
      </c>
      <c r="I462" s="174">
        <v>0</v>
      </c>
      <c r="J462" s="170" t="b">
        <f>IF(ISBLANK(CertifiedCrop[[#This Row],[1. Identifiant interne d’exploitation agricole*]]),"",IF(ISERROR(MATCH(CertifiedCrop[[#This Row],[1. Identifiant interne d’exploitation agricole*]],GroupMember[1. Identifiant interne d’exploitation agricole*],0)),FALSE,TRUE))</f>
        <v>1</v>
      </c>
      <c r="K462" s="170" t="b">
        <f t="array" ref="K462">IF(ISBLANK(CertifiedCrop[[#This Row],[2. Produit agricole certifié*]]),"",IF(ISERROR(MATCH(1,(#REF!=CertifiedCrop[[#This Row],[2. Produit agricole certifié*]])*(#REF!=CertifiedCrop[[#This Row],[3. Variété**]]),0)),FALSE,TRUE))</f>
        <v>0</v>
      </c>
      <c r="L462" s="23" t="str">
        <f t="shared" si="36"/>
        <v/>
      </c>
      <c r="M462" s="63" t="str">
        <f t="shared" si="37"/>
        <v/>
      </c>
      <c r="N462" s="176" t="str">
        <f t="shared" si="38"/>
        <v/>
      </c>
      <c r="O462" s="64">
        <f t="shared" si="39"/>
        <v>572.25806451612902</v>
      </c>
      <c r="P462" s="64">
        <f t="shared" si="40"/>
        <v>540</v>
      </c>
      <c r="Q462" s="11" t="str">
        <f>IFERROR((VLOOKUP(A462,GM_Table,8,FALSE)-SUMIFS(D:D,A:A,A462,B:B,B462,C:C,C462)),"")</f>
        <v/>
      </c>
      <c r="R462" s="11" t="str">
        <f>IFERROR(CONCATENATE(VLOOKUP(A462,GM_Table,12,FALSE)," ",(VLOOKUP(A462,GM_Table,13,FALSE))),"")</f>
        <v/>
      </c>
      <c r="S462" s="178">
        <f>(CertifiedCrop[[#This Row],[Rendement 
estimé/ha]]-CertifiedCrop[[#This Row],[Rendement/ha
de l’année précédente]])/CertifiedCrop[[#This Row],[Rendement/ha
de l’année précédente]]</f>
        <v>5.9737156511350045E-2</v>
      </c>
    </row>
    <row r="463" spans="1:19" x14ac:dyDescent="0.25">
      <c r="A463" s="172" t="s">
        <v>2137</v>
      </c>
      <c r="B463" s="172" t="s">
        <v>3341</v>
      </c>
      <c r="C463" s="172" t="s">
        <v>667</v>
      </c>
      <c r="D463" s="173">
        <v>3.99</v>
      </c>
      <c r="E463" s="174">
        <v>2317</v>
      </c>
      <c r="F463" s="174">
        <v>2267</v>
      </c>
      <c r="G463" s="174">
        <v>0</v>
      </c>
      <c r="H463" s="174">
        <v>0</v>
      </c>
      <c r="I463" s="174">
        <v>0</v>
      </c>
      <c r="J463" s="170" t="b">
        <f>IF(ISBLANK(CertifiedCrop[[#This Row],[1. Identifiant interne d’exploitation agricole*]]),"",IF(ISERROR(MATCH(CertifiedCrop[[#This Row],[1. Identifiant interne d’exploitation agricole*]],GroupMember[1. Identifiant interne d’exploitation agricole*],0)),FALSE,TRUE))</f>
        <v>1</v>
      </c>
      <c r="K463" s="170" t="b">
        <f t="array" ref="K463">IF(ISBLANK(CertifiedCrop[[#This Row],[2. Produit agricole certifié*]]),"",IF(ISERROR(MATCH(1,(#REF!=CertifiedCrop[[#This Row],[2. Produit agricole certifié*]])*(#REF!=CertifiedCrop[[#This Row],[3. Variété**]]),0)),FALSE,TRUE))</f>
        <v>0</v>
      </c>
      <c r="L463" s="23" t="str">
        <f t="shared" si="36"/>
        <v/>
      </c>
      <c r="M463" s="63" t="str">
        <f t="shared" si="37"/>
        <v/>
      </c>
      <c r="N463" s="176" t="str">
        <f t="shared" si="38"/>
        <v/>
      </c>
      <c r="O463" s="64">
        <f t="shared" si="39"/>
        <v>580.70175438596493</v>
      </c>
      <c r="P463" s="64">
        <f t="shared" si="40"/>
        <v>568.17042606516293</v>
      </c>
      <c r="Q463" s="11" t="str">
        <f>IFERROR((VLOOKUP(A463,GM_Table,8,FALSE)-SUMIFS(D:D,A:A,A463,B:B,B463,C:C,C463)),"")</f>
        <v/>
      </c>
      <c r="R463" s="11" t="str">
        <f>IFERROR(CONCATENATE(VLOOKUP(A463,GM_Table,12,FALSE)," ",(VLOOKUP(A463,GM_Table,13,FALSE))),"")</f>
        <v/>
      </c>
      <c r="S463" s="178">
        <f>(CertifiedCrop[[#This Row],[Rendement 
estimé/ha]]-CertifiedCrop[[#This Row],[Rendement/ha
de l’année précédente]])/CertifiedCrop[[#This Row],[Rendement/ha
de l’année précédente]]</f>
        <v>2.205558006175562E-2</v>
      </c>
    </row>
    <row r="464" spans="1:19" x14ac:dyDescent="0.25">
      <c r="A464" s="172" t="s">
        <v>2138</v>
      </c>
      <c r="B464" s="172" t="s">
        <v>3341</v>
      </c>
      <c r="C464" s="172" t="s">
        <v>667</v>
      </c>
      <c r="D464" s="173">
        <v>3.2</v>
      </c>
      <c r="E464" s="174">
        <v>1872</v>
      </c>
      <c r="F464" s="174">
        <v>1822</v>
      </c>
      <c r="G464" s="174">
        <v>0</v>
      </c>
      <c r="H464" s="174">
        <v>0</v>
      </c>
      <c r="I464" s="174">
        <v>0</v>
      </c>
      <c r="J464" s="170" t="b">
        <f>IF(ISBLANK(CertifiedCrop[[#This Row],[1. Identifiant interne d’exploitation agricole*]]),"",IF(ISERROR(MATCH(CertifiedCrop[[#This Row],[1. Identifiant interne d’exploitation agricole*]],GroupMember[1. Identifiant interne d’exploitation agricole*],0)),FALSE,TRUE))</f>
        <v>1</v>
      </c>
      <c r="K464" s="170" t="b">
        <f t="array" ref="K464">IF(ISBLANK(CertifiedCrop[[#This Row],[2. Produit agricole certifié*]]),"",IF(ISERROR(MATCH(1,(#REF!=CertifiedCrop[[#This Row],[2. Produit agricole certifié*]])*(#REF!=CertifiedCrop[[#This Row],[3. Variété**]]),0)),FALSE,TRUE))</f>
        <v>0</v>
      </c>
      <c r="L464" s="23" t="str">
        <f t="shared" si="36"/>
        <v/>
      </c>
      <c r="M464" s="63" t="str">
        <f t="shared" si="37"/>
        <v/>
      </c>
      <c r="N464" s="176" t="str">
        <f t="shared" si="38"/>
        <v/>
      </c>
      <c r="O464" s="64">
        <f t="shared" si="39"/>
        <v>585</v>
      </c>
      <c r="P464" s="64">
        <f t="shared" si="40"/>
        <v>569.375</v>
      </c>
      <c r="Q464" s="11" t="str">
        <f>IFERROR((VLOOKUP(A464,GM_Table,8,FALSE)-SUMIFS(D:D,A:A,A464,B:B,B464,C:C,C464)),"")</f>
        <v/>
      </c>
      <c r="R464" s="11" t="str">
        <f>IFERROR(CONCATENATE(VLOOKUP(A464,GM_Table,12,FALSE)," ",(VLOOKUP(A464,GM_Table,13,FALSE))),"")</f>
        <v/>
      </c>
      <c r="S464" s="178">
        <f>(CertifiedCrop[[#This Row],[Rendement 
estimé/ha]]-CertifiedCrop[[#This Row],[Rendement/ha
de l’année précédente]])/CertifiedCrop[[#This Row],[Rendement/ha
de l’année précédente]]</f>
        <v>2.7442371020856202E-2</v>
      </c>
    </row>
    <row r="465" spans="1:19" x14ac:dyDescent="0.25">
      <c r="A465" s="172" t="s">
        <v>2139</v>
      </c>
      <c r="B465" s="172" t="s">
        <v>3341</v>
      </c>
      <c r="C465" s="172" t="s">
        <v>667</v>
      </c>
      <c r="D465" s="173">
        <v>1.5</v>
      </c>
      <c r="E465" s="174">
        <v>872</v>
      </c>
      <c r="F465" s="174">
        <v>822</v>
      </c>
      <c r="G465" s="174">
        <v>0</v>
      </c>
      <c r="H465" s="174">
        <v>0</v>
      </c>
      <c r="I465" s="174">
        <v>0</v>
      </c>
      <c r="J465" s="170" t="b">
        <f>IF(ISBLANK(CertifiedCrop[[#This Row],[1. Identifiant interne d’exploitation agricole*]]),"",IF(ISERROR(MATCH(CertifiedCrop[[#This Row],[1. Identifiant interne d’exploitation agricole*]],GroupMember[1. Identifiant interne d’exploitation agricole*],0)),FALSE,TRUE))</f>
        <v>1</v>
      </c>
      <c r="K465" s="170" t="b">
        <f t="array" ref="K465">IF(ISBLANK(CertifiedCrop[[#This Row],[2. Produit agricole certifié*]]),"",IF(ISERROR(MATCH(1,(#REF!=CertifiedCrop[[#This Row],[2. Produit agricole certifié*]])*(#REF!=CertifiedCrop[[#This Row],[3. Variété**]]),0)),FALSE,TRUE))</f>
        <v>0</v>
      </c>
      <c r="L465" s="23" t="str">
        <f t="shared" si="36"/>
        <v/>
      </c>
      <c r="M465" s="63" t="str">
        <f t="shared" si="37"/>
        <v/>
      </c>
      <c r="N465" s="176" t="str">
        <f t="shared" si="38"/>
        <v/>
      </c>
      <c r="O465" s="64">
        <f t="shared" si="39"/>
        <v>581.33333333333337</v>
      </c>
      <c r="P465" s="64">
        <f t="shared" si="40"/>
        <v>548</v>
      </c>
      <c r="Q465" s="11" t="str">
        <f>IFERROR((VLOOKUP(A465,GM_Table,8,FALSE)-SUMIFS(D:D,A:A,A465,B:B,B465,C:C,C465)),"")</f>
        <v/>
      </c>
      <c r="R465" s="11" t="str">
        <f>IFERROR(CONCATENATE(VLOOKUP(A465,GM_Table,12,FALSE)," ",(VLOOKUP(A465,GM_Table,13,FALSE))),"")</f>
        <v/>
      </c>
      <c r="S465" s="178">
        <f>(CertifiedCrop[[#This Row],[Rendement 
estimé/ha]]-CertifiedCrop[[#This Row],[Rendement/ha
de l’année précédente]])/CertifiedCrop[[#This Row],[Rendement/ha
de l’année précédente]]</f>
        <v>6.0827250608272578E-2</v>
      </c>
    </row>
    <row r="466" spans="1:19" x14ac:dyDescent="0.25">
      <c r="A466" s="172" t="s">
        <v>2142</v>
      </c>
      <c r="B466" s="172" t="s">
        <v>3341</v>
      </c>
      <c r="C466" s="172" t="s">
        <v>667</v>
      </c>
      <c r="D466" s="173">
        <v>2.1</v>
      </c>
      <c r="E466" s="174">
        <v>1257</v>
      </c>
      <c r="F466" s="174">
        <v>1207</v>
      </c>
      <c r="G466" s="174">
        <v>0</v>
      </c>
      <c r="H466" s="174">
        <v>0</v>
      </c>
      <c r="I466" s="174">
        <v>0</v>
      </c>
      <c r="J466" s="170" t="b">
        <f>IF(ISBLANK(CertifiedCrop[[#This Row],[1. Identifiant interne d’exploitation agricole*]]),"",IF(ISERROR(MATCH(CertifiedCrop[[#This Row],[1. Identifiant interne d’exploitation agricole*]],GroupMember[1. Identifiant interne d’exploitation agricole*],0)),FALSE,TRUE))</f>
        <v>1</v>
      </c>
      <c r="K466" s="170" t="b">
        <f t="array" ref="K466">IF(ISBLANK(CertifiedCrop[[#This Row],[2. Produit agricole certifié*]]),"",IF(ISERROR(MATCH(1,(#REF!=CertifiedCrop[[#This Row],[2. Produit agricole certifié*]])*(#REF!=CertifiedCrop[[#This Row],[3. Variété**]]),0)),FALSE,TRUE))</f>
        <v>0</v>
      </c>
      <c r="L466" s="23" t="str">
        <f t="shared" si="36"/>
        <v/>
      </c>
      <c r="M466" s="63" t="str">
        <f t="shared" si="37"/>
        <v/>
      </c>
      <c r="N466" s="176" t="str">
        <f t="shared" si="38"/>
        <v/>
      </c>
      <c r="O466" s="64">
        <f t="shared" si="39"/>
        <v>598.57142857142856</v>
      </c>
      <c r="P466" s="64">
        <f t="shared" si="40"/>
        <v>574.7619047619047</v>
      </c>
      <c r="Q466" s="11" t="str">
        <f>IFERROR((VLOOKUP(A466,GM_Table,8,FALSE)-SUMIFS(D:D,A:A,A466,B:B,B466,C:C,C466)),"")</f>
        <v/>
      </c>
      <c r="R466" s="11" t="str">
        <f>IFERROR(CONCATENATE(VLOOKUP(A466,GM_Table,12,FALSE)," ",(VLOOKUP(A466,GM_Table,13,FALSE))),"")</f>
        <v/>
      </c>
      <c r="S466" s="178">
        <f>(CertifiedCrop[[#This Row],[Rendement 
estimé/ha]]-CertifiedCrop[[#This Row],[Rendement/ha
de l’année précédente]])/CertifiedCrop[[#This Row],[Rendement/ha
de l’année précédente]]</f>
        <v>4.1425020712510432E-2</v>
      </c>
    </row>
    <row r="467" spans="1:19" x14ac:dyDescent="0.25">
      <c r="A467" s="172" t="s">
        <v>2144</v>
      </c>
      <c r="B467" s="172" t="s">
        <v>3341</v>
      </c>
      <c r="C467" s="172" t="s">
        <v>667</v>
      </c>
      <c r="D467" s="173">
        <v>2.25</v>
      </c>
      <c r="E467" s="174">
        <v>1346</v>
      </c>
      <c r="F467" s="174">
        <v>1296</v>
      </c>
      <c r="G467" s="174">
        <v>0</v>
      </c>
      <c r="H467" s="174">
        <v>0</v>
      </c>
      <c r="I467" s="174">
        <v>0</v>
      </c>
      <c r="J467" s="170" t="b">
        <f>IF(ISBLANK(CertifiedCrop[[#This Row],[1. Identifiant interne d’exploitation agricole*]]),"",IF(ISERROR(MATCH(CertifiedCrop[[#This Row],[1. Identifiant interne d’exploitation agricole*]],GroupMember[1. Identifiant interne d’exploitation agricole*],0)),FALSE,TRUE))</f>
        <v>1</v>
      </c>
      <c r="K467" s="170" t="b">
        <f t="array" ref="K467">IF(ISBLANK(CertifiedCrop[[#This Row],[2. Produit agricole certifié*]]),"",IF(ISERROR(MATCH(1,(#REF!=CertifiedCrop[[#This Row],[2. Produit agricole certifié*]])*(#REF!=CertifiedCrop[[#This Row],[3. Variété**]]),0)),FALSE,TRUE))</f>
        <v>0</v>
      </c>
      <c r="L467" s="23" t="str">
        <f t="shared" si="36"/>
        <v/>
      </c>
      <c r="M467" s="63" t="str">
        <f t="shared" si="37"/>
        <v/>
      </c>
      <c r="N467" s="176" t="str">
        <f t="shared" si="38"/>
        <v/>
      </c>
      <c r="O467" s="64">
        <f t="shared" si="39"/>
        <v>598.22222222222217</v>
      </c>
      <c r="P467" s="64">
        <f t="shared" si="40"/>
        <v>576</v>
      </c>
      <c r="Q467" s="11" t="str">
        <f>IFERROR((VLOOKUP(A467,GM_Table,8,FALSE)-SUMIFS(D:D,A:A,A467,B:B,B467,C:C,C467)),"")</f>
        <v/>
      </c>
      <c r="R467" s="11" t="str">
        <f>IFERROR(CONCATENATE(VLOOKUP(A467,GM_Table,12,FALSE)," ",(VLOOKUP(A467,GM_Table,13,FALSE))),"")</f>
        <v/>
      </c>
      <c r="S467" s="178">
        <f>(CertifiedCrop[[#This Row],[Rendement 
estimé/ha]]-CertifiedCrop[[#This Row],[Rendement/ha
de l’année précédente]])/CertifiedCrop[[#This Row],[Rendement/ha
de l’année précédente]]</f>
        <v>3.8580246913580162E-2</v>
      </c>
    </row>
    <row r="468" spans="1:19" x14ac:dyDescent="0.25">
      <c r="A468" s="172" t="s">
        <v>2147</v>
      </c>
      <c r="B468" s="172" t="s">
        <v>3341</v>
      </c>
      <c r="C468" s="172" t="s">
        <v>667</v>
      </c>
      <c r="D468" s="173">
        <v>1.2</v>
      </c>
      <c r="E468" s="174">
        <v>697</v>
      </c>
      <c r="F468" s="174">
        <v>647</v>
      </c>
      <c r="G468" s="174">
        <v>0</v>
      </c>
      <c r="H468" s="174">
        <v>0</v>
      </c>
      <c r="I468" s="174">
        <v>0</v>
      </c>
      <c r="J468" s="170" t="b">
        <f>IF(ISBLANK(CertifiedCrop[[#This Row],[1. Identifiant interne d’exploitation agricole*]]),"",IF(ISERROR(MATCH(CertifiedCrop[[#This Row],[1. Identifiant interne d’exploitation agricole*]],GroupMember[1. Identifiant interne d’exploitation agricole*],0)),FALSE,TRUE))</f>
        <v>1</v>
      </c>
      <c r="K468" s="170" t="b">
        <f t="array" ref="K468">IF(ISBLANK(CertifiedCrop[[#This Row],[2. Produit agricole certifié*]]),"",IF(ISERROR(MATCH(1,(#REF!=CertifiedCrop[[#This Row],[2. Produit agricole certifié*]])*(#REF!=CertifiedCrop[[#This Row],[3. Variété**]]),0)),FALSE,TRUE))</f>
        <v>0</v>
      </c>
      <c r="L468" s="23" t="str">
        <f t="shared" si="36"/>
        <v/>
      </c>
      <c r="M468" s="63" t="str">
        <f t="shared" si="37"/>
        <v/>
      </c>
      <c r="N468" s="176" t="str">
        <f t="shared" si="38"/>
        <v/>
      </c>
      <c r="O468" s="64">
        <f t="shared" si="39"/>
        <v>580.83333333333337</v>
      </c>
      <c r="P468" s="64">
        <f t="shared" si="40"/>
        <v>539.16666666666674</v>
      </c>
      <c r="Q468" s="11" t="str">
        <f>IFERROR((VLOOKUP(A468,GM_Table,8,FALSE)-SUMIFS(D:D,A:A,A468,B:B,B468,C:C,C468)),"")</f>
        <v/>
      </c>
      <c r="R468" s="11" t="str">
        <f>IFERROR(CONCATENATE(VLOOKUP(A468,GM_Table,12,FALSE)," ",(VLOOKUP(A468,GM_Table,13,FALSE))),"")</f>
        <v/>
      </c>
      <c r="S468" s="178">
        <f>(CertifiedCrop[[#This Row],[Rendement 
estimé/ha]]-CertifiedCrop[[#This Row],[Rendement/ha
de l’année précédente]])/CertifiedCrop[[#This Row],[Rendement/ha
de l’année précédente]]</f>
        <v>7.727975270479126E-2</v>
      </c>
    </row>
    <row r="469" spans="1:19" x14ac:dyDescent="0.25">
      <c r="A469" s="172" t="s">
        <v>2149</v>
      </c>
      <c r="B469" s="172" t="s">
        <v>3341</v>
      </c>
      <c r="C469" s="172" t="s">
        <v>667</v>
      </c>
      <c r="D469" s="173">
        <v>3.67</v>
      </c>
      <c r="E469" s="174">
        <v>2148</v>
      </c>
      <c r="F469" s="174">
        <v>2098</v>
      </c>
      <c r="G469" s="174">
        <v>0</v>
      </c>
      <c r="H469" s="174">
        <v>0</v>
      </c>
      <c r="I469" s="174">
        <v>0</v>
      </c>
      <c r="J469" s="170" t="b">
        <f>IF(ISBLANK(CertifiedCrop[[#This Row],[1. Identifiant interne d’exploitation agricole*]]),"",IF(ISERROR(MATCH(CertifiedCrop[[#This Row],[1. Identifiant interne d’exploitation agricole*]],GroupMember[1. Identifiant interne d’exploitation agricole*],0)),FALSE,TRUE))</f>
        <v>1</v>
      </c>
      <c r="K469" s="170" t="b">
        <f t="array" ref="K469">IF(ISBLANK(CertifiedCrop[[#This Row],[2. Produit agricole certifié*]]),"",IF(ISERROR(MATCH(1,(#REF!=CertifiedCrop[[#This Row],[2. Produit agricole certifié*]])*(#REF!=CertifiedCrop[[#This Row],[3. Variété**]]),0)),FALSE,TRUE))</f>
        <v>0</v>
      </c>
      <c r="L469" s="23" t="str">
        <f t="shared" si="36"/>
        <v/>
      </c>
      <c r="M469" s="63" t="str">
        <f t="shared" si="37"/>
        <v/>
      </c>
      <c r="N469" s="176" t="str">
        <f t="shared" si="38"/>
        <v/>
      </c>
      <c r="O469" s="64">
        <f t="shared" si="39"/>
        <v>585.2861035422344</v>
      </c>
      <c r="P469" s="64">
        <f t="shared" si="40"/>
        <v>571.66212534059946</v>
      </c>
      <c r="Q469" s="11" t="str">
        <f>IFERROR((VLOOKUP(A469,GM_Table,8,FALSE)-SUMIFS(D:D,A:A,A469,B:B,B469,C:C,C469)),"")</f>
        <v/>
      </c>
      <c r="R469" s="11" t="str">
        <f>IFERROR(CONCATENATE(VLOOKUP(A469,GM_Table,12,FALSE)," ",(VLOOKUP(A469,GM_Table,13,FALSE))),"")</f>
        <v/>
      </c>
      <c r="S469" s="178">
        <f>(CertifiedCrop[[#This Row],[Rendement 
estimé/ha]]-CertifiedCrop[[#This Row],[Rendement/ha
de l’année précédente]])/CertifiedCrop[[#This Row],[Rendement/ha
de l’année précédente]]</f>
        <v>2.3832221163012503E-2</v>
      </c>
    </row>
    <row r="470" spans="1:19" x14ac:dyDescent="0.25">
      <c r="A470" s="172" t="s">
        <v>2151</v>
      </c>
      <c r="B470" s="172" t="s">
        <v>3341</v>
      </c>
      <c r="C470" s="172" t="s">
        <v>667</v>
      </c>
      <c r="D470" s="173">
        <v>2.67</v>
      </c>
      <c r="E470" s="174">
        <v>1540</v>
      </c>
      <c r="F470" s="174">
        <v>1490</v>
      </c>
      <c r="G470" s="174">
        <v>0</v>
      </c>
      <c r="H470" s="174">
        <v>0</v>
      </c>
      <c r="I470" s="174">
        <v>0</v>
      </c>
      <c r="J470" s="170" t="b">
        <f>IF(ISBLANK(CertifiedCrop[[#This Row],[1. Identifiant interne d’exploitation agricole*]]),"",IF(ISERROR(MATCH(CertifiedCrop[[#This Row],[1. Identifiant interne d’exploitation agricole*]],GroupMember[1. Identifiant interne d’exploitation agricole*],0)),FALSE,TRUE))</f>
        <v>1</v>
      </c>
      <c r="K470" s="170" t="b">
        <f t="array" ref="K470">IF(ISBLANK(CertifiedCrop[[#This Row],[2. Produit agricole certifié*]]),"",IF(ISERROR(MATCH(1,(#REF!=CertifiedCrop[[#This Row],[2. Produit agricole certifié*]])*(#REF!=CertifiedCrop[[#This Row],[3. Variété**]]),0)),FALSE,TRUE))</f>
        <v>0</v>
      </c>
      <c r="L470" s="23" t="str">
        <f t="shared" si="36"/>
        <v/>
      </c>
      <c r="M470" s="63" t="str">
        <f t="shared" si="37"/>
        <v/>
      </c>
      <c r="N470" s="176" t="str">
        <f t="shared" si="38"/>
        <v/>
      </c>
      <c r="O470" s="64">
        <f t="shared" si="39"/>
        <v>576.77902621722853</v>
      </c>
      <c r="P470" s="64">
        <f t="shared" si="40"/>
        <v>558.05243445692884</v>
      </c>
      <c r="Q470" s="11" t="str">
        <f>IFERROR((VLOOKUP(A470,GM_Table,8,FALSE)-SUMIFS(D:D,A:A,A470,B:B,B470,C:C,C470)),"")</f>
        <v/>
      </c>
      <c r="R470" s="11" t="str">
        <f>IFERROR(CONCATENATE(VLOOKUP(A470,GM_Table,12,FALSE)," ",(VLOOKUP(A470,GM_Table,13,FALSE))),"")</f>
        <v/>
      </c>
      <c r="S470" s="178">
        <f>(CertifiedCrop[[#This Row],[Rendement 
estimé/ha]]-CertifiedCrop[[#This Row],[Rendement/ha
de l’année précédente]])/CertifiedCrop[[#This Row],[Rendement/ha
de l’année précédente]]</f>
        <v>3.3557046979865904E-2</v>
      </c>
    </row>
    <row r="471" spans="1:19" x14ac:dyDescent="0.25">
      <c r="A471" s="172" t="s">
        <v>2154</v>
      </c>
      <c r="B471" s="172" t="s">
        <v>3341</v>
      </c>
      <c r="C471" s="172" t="s">
        <v>667</v>
      </c>
      <c r="D471" s="173">
        <v>1.4</v>
      </c>
      <c r="E471" s="174">
        <v>820</v>
      </c>
      <c r="F471" s="174">
        <v>770</v>
      </c>
      <c r="G471" s="174">
        <v>0</v>
      </c>
      <c r="H471" s="174">
        <v>0</v>
      </c>
      <c r="I471" s="174">
        <v>0</v>
      </c>
      <c r="J471" s="170" t="b">
        <f>IF(ISBLANK(CertifiedCrop[[#This Row],[1. Identifiant interne d’exploitation agricole*]]),"",IF(ISERROR(MATCH(CertifiedCrop[[#This Row],[1. Identifiant interne d’exploitation agricole*]],GroupMember[1. Identifiant interne d’exploitation agricole*],0)),FALSE,TRUE))</f>
        <v>1</v>
      </c>
      <c r="K471" s="170" t="b">
        <f t="array" ref="K471">IF(ISBLANK(CertifiedCrop[[#This Row],[2. Produit agricole certifié*]]),"",IF(ISERROR(MATCH(1,(#REF!=CertifiedCrop[[#This Row],[2. Produit agricole certifié*]])*(#REF!=CertifiedCrop[[#This Row],[3. Variété**]]),0)),FALSE,TRUE))</f>
        <v>0</v>
      </c>
      <c r="L471" s="23" t="str">
        <f t="shared" si="36"/>
        <v/>
      </c>
      <c r="M471" s="63" t="str">
        <f t="shared" si="37"/>
        <v/>
      </c>
      <c r="N471" s="176" t="str">
        <f t="shared" si="38"/>
        <v/>
      </c>
      <c r="O471" s="64">
        <f t="shared" si="39"/>
        <v>585.71428571428578</v>
      </c>
      <c r="P471" s="64">
        <f t="shared" si="40"/>
        <v>550</v>
      </c>
      <c r="Q471" s="11" t="str">
        <f>IFERROR((VLOOKUP(A471,GM_Table,8,FALSE)-SUMIFS(D:D,A:A,A471,B:B,B471,C:C,C471)),"")</f>
        <v/>
      </c>
      <c r="R471" s="11" t="str">
        <f>IFERROR(CONCATENATE(VLOOKUP(A471,GM_Table,12,FALSE)," ",(VLOOKUP(A471,GM_Table,13,FALSE))),"")</f>
        <v/>
      </c>
      <c r="S471" s="178">
        <f>(CertifiedCrop[[#This Row],[Rendement 
estimé/ha]]-CertifiedCrop[[#This Row],[Rendement/ha
de l’année précédente]])/CertifiedCrop[[#This Row],[Rendement/ha
de l’année précédente]]</f>
        <v>6.4935064935065054E-2</v>
      </c>
    </row>
    <row r="472" spans="1:19" x14ac:dyDescent="0.25">
      <c r="A472" s="172" t="s">
        <v>2157</v>
      </c>
      <c r="B472" s="172" t="s">
        <v>3341</v>
      </c>
      <c r="C472" s="172" t="s">
        <v>667</v>
      </c>
      <c r="D472" s="173">
        <v>4</v>
      </c>
      <c r="E472" s="174">
        <v>2393</v>
      </c>
      <c r="F472" s="174">
        <v>2343</v>
      </c>
      <c r="G472" s="174">
        <v>0</v>
      </c>
      <c r="H472" s="174">
        <v>0</v>
      </c>
      <c r="I472" s="174">
        <v>0</v>
      </c>
      <c r="J472" s="170" t="b">
        <f>IF(ISBLANK(CertifiedCrop[[#This Row],[1. Identifiant interne d’exploitation agricole*]]),"",IF(ISERROR(MATCH(CertifiedCrop[[#This Row],[1. Identifiant interne d’exploitation agricole*]],GroupMember[1. Identifiant interne d’exploitation agricole*],0)),FALSE,TRUE))</f>
        <v>1</v>
      </c>
      <c r="K472" s="170" t="b">
        <f t="array" ref="K472">IF(ISBLANK(CertifiedCrop[[#This Row],[2. Produit agricole certifié*]]),"",IF(ISERROR(MATCH(1,(#REF!=CertifiedCrop[[#This Row],[2. Produit agricole certifié*]])*(#REF!=CertifiedCrop[[#This Row],[3. Variété**]]),0)),FALSE,TRUE))</f>
        <v>0</v>
      </c>
      <c r="L472" s="23" t="str">
        <f t="shared" si="36"/>
        <v/>
      </c>
      <c r="M472" s="63" t="str">
        <f t="shared" si="37"/>
        <v/>
      </c>
      <c r="N472" s="176" t="str">
        <f t="shared" si="38"/>
        <v/>
      </c>
      <c r="O472" s="64">
        <f t="shared" si="39"/>
        <v>598.25</v>
      </c>
      <c r="P472" s="64">
        <f t="shared" si="40"/>
        <v>585.75</v>
      </c>
      <c r="Q472" s="11" t="str">
        <f>IFERROR((VLOOKUP(A472,GM_Table,8,FALSE)-SUMIFS(D:D,A:A,A472,B:B,B472,C:C,C472)),"")</f>
        <v/>
      </c>
      <c r="R472" s="11" t="str">
        <f>IFERROR(CONCATENATE(VLOOKUP(A472,GM_Table,12,FALSE)," ",(VLOOKUP(A472,GM_Table,13,FALSE))),"")</f>
        <v/>
      </c>
      <c r="S472" s="178">
        <f>(CertifiedCrop[[#This Row],[Rendement 
estimé/ha]]-CertifiedCrop[[#This Row],[Rendement/ha
de l’année précédente]])/CertifiedCrop[[#This Row],[Rendement/ha
de l’année précédente]]</f>
        <v>2.1340162185232606E-2</v>
      </c>
    </row>
    <row r="473" spans="1:19" x14ac:dyDescent="0.25">
      <c r="A473" s="172" t="s">
        <v>2158</v>
      </c>
      <c r="B473" s="172" t="s">
        <v>3341</v>
      </c>
      <c r="C473" s="172" t="s">
        <v>667</v>
      </c>
      <c r="D473" s="173">
        <v>1</v>
      </c>
      <c r="E473" s="174">
        <v>594</v>
      </c>
      <c r="F473" s="174">
        <v>544</v>
      </c>
      <c r="G473" s="174">
        <v>0</v>
      </c>
      <c r="H473" s="174">
        <v>0</v>
      </c>
      <c r="I473" s="174">
        <v>0</v>
      </c>
      <c r="J473" s="170" t="b">
        <f>IF(ISBLANK(CertifiedCrop[[#This Row],[1. Identifiant interne d’exploitation agricole*]]),"",IF(ISERROR(MATCH(CertifiedCrop[[#This Row],[1. Identifiant interne d’exploitation agricole*]],GroupMember[1. Identifiant interne d’exploitation agricole*],0)),FALSE,TRUE))</f>
        <v>1</v>
      </c>
      <c r="K473" s="170" t="b">
        <f t="array" ref="K473">IF(ISBLANK(CertifiedCrop[[#This Row],[2. Produit agricole certifié*]]),"",IF(ISERROR(MATCH(1,(#REF!=CertifiedCrop[[#This Row],[2. Produit agricole certifié*]])*(#REF!=CertifiedCrop[[#This Row],[3. Variété**]]),0)),FALSE,TRUE))</f>
        <v>0</v>
      </c>
      <c r="L473" s="23" t="str">
        <f t="shared" si="36"/>
        <v/>
      </c>
      <c r="M473" s="63" t="str">
        <f t="shared" si="37"/>
        <v/>
      </c>
      <c r="N473" s="176" t="str">
        <f t="shared" si="38"/>
        <v/>
      </c>
      <c r="O473" s="64">
        <f t="shared" si="39"/>
        <v>594</v>
      </c>
      <c r="P473" s="64">
        <f t="shared" si="40"/>
        <v>544</v>
      </c>
      <c r="Q473" s="11" t="str">
        <f>IFERROR((VLOOKUP(A473,GM_Table,8,FALSE)-SUMIFS(D:D,A:A,A473,B:B,B473,C:C,C473)),"")</f>
        <v/>
      </c>
      <c r="R473" s="11" t="str">
        <f>IFERROR(CONCATENATE(VLOOKUP(A473,GM_Table,12,FALSE)," ",(VLOOKUP(A473,GM_Table,13,FALSE))),"")</f>
        <v/>
      </c>
      <c r="S473" s="178">
        <f>(CertifiedCrop[[#This Row],[Rendement 
estimé/ha]]-CertifiedCrop[[#This Row],[Rendement/ha
de l’année précédente]])/CertifiedCrop[[#This Row],[Rendement/ha
de l’année précédente]]</f>
        <v>9.1911764705882359E-2</v>
      </c>
    </row>
    <row r="474" spans="1:19" x14ac:dyDescent="0.25">
      <c r="A474" s="172" t="s">
        <v>2160</v>
      </c>
      <c r="B474" s="172" t="s">
        <v>3341</v>
      </c>
      <c r="C474" s="172" t="s">
        <v>667</v>
      </c>
      <c r="D474" s="173">
        <v>2.0099999999999998</v>
      </c>
      <c r="E474" s="174">
        <v>1177</v>
      </c>
      <c r="F474" s="174">
        <v>1127</v>
      </c>
      <c r="G474" s="174">
        <v>0</v>
      </c>
      <c r="H474" s="174">
        <v>0</v>
      </c>
      <c r="I474" s="174">
        <v>0</v>
      </c>
      <c r="J474" s="170" t="b">
        <f>IF(ISBLANK(CertifiedCrop[[#This Row],[1. Identifiant interne d’exploitation agricole*]]),"",IF(ISERROR(MATCH(CertifiedCrop[[#This Row],[1. Identifiant interne d’exploitation agricole*]],GroupMember[1. Identifiant interne d’exploitation agricole*],0)),FALSE,TRUE))</f>
        <v>1</v>
      </c>
      <c r="K474" s="170" t="b">
        <f t="array" ref="K474">IF(ISBLANK(CertifiedCrop[[#This Row],[2. Produit agricole certifié*]]),"",IF(ISERROR(MATCH(1,(#REF!=CertifiedCrop[[#This Row],[2. Produit agricole certifié*]])*(#REF!=CertifiedCrop[[#This Row],[3. Variété**]]),0)),FALSE,TRUE))</f>
        <v>0</v>
      </c>
      <c r="L474" s="23" t="str">
        <f t="shared" si="36"/>
        <v/>
      </c>
      <c r="M474" s="63" t="str">
        <f t="shared" si="37"/>
        <v/>
      </c>
      <c r="N474" s="176" t="str">
        <f t="shared" si="38"/>
        <v/>
      </c>
      <c r="O474" s="64">
        <f t="shared" si="39"/>
        <v>585.57213930348269</v>
      </c>
      <c r="P474" s="64">
        <f t="shared" si="40"/>
        <v>560.69651741293535</v>
      </c>
      <c r="Q474" s="11" t="str">
        <f>IFERROR((VLOOKUP(A474,GM_Table,8,FALSE)-SUMIFS(D:D,A:A,A474,B:B,B474,C:C,C474)),"")</f>
        <v/>
      </c>
      <c r="R474" s="11" t="str">
        <f>IFERROR(CONCATENATE(VLOOKUP(A474,GM_Table,12,FALSE)," ",(VLOOKUP(A474,GM_Table,13,FALSE))),"")</f>
        <v/>
      </c>
      <c r="S474" s="178">
        <f>(CertifiedCrop[[#This Row],[Rendement 
estimé/ha]]-CertifiedCrop[[#This Row],[Rendement/ha
de l’année précédente]])/CertifiedCrop[[#This Row],[Rendement/ha
de l’année précédente]]</f>
        <v>4.4365572315882999E-2</v>
      </c>
    </row>
    <row r="475" spans="1:19" x14ac:dyDescent="0.25">
      <c r="A475" s="172" t="s">
        <v>2163</v>
      </c>
      <c r="B475" s="172" t="s">
        <v>3341</v>
      </c>
      <c r="C475" s="172" t="s">
        <v>667</v>
      </c>
      <c r="D475" s="173">
        <v>2.67</v>
      </c>
      <c r="E475" s="174">
        <v>1578</v>
      </c>
      <c r="F475" s="174">
        <v>1528</v>
      </c>
      <c r="G475" s="174">
        <v>0</v>
      </c>
      <c r="H475" s="174">
        <v>0</v>
      </c>
      <c r="I475" s="174">
        <v>0</v>
      </c>
      <c r="J475" s="170" t="b">
        <f>IF(ISBLANK(CertifiedCrop[[#This Row],[1. Identifiant interne d’exploitation agricole*]]),"",IF(ISERROR(MATCH(CertifiedCrop[[#This Row],[1. Identifiant interne d’exploitation agricole*]],GroupMember[1. Identifiant interne d’exploitation agricole*],0)),FALSE,TRUE))</f>
        <v>1</v>
      </c>
      <c r="K475" s="170" t="b">
        <f t="array" ref="K475">IF(ISBLANK(CertifiedCrop[[#This Row],[2. Produit agricole certifié*]]),"",IF(ISERROR(MATCH(1,(#REF!=CertifiedCrop[[#This Row],[2. Produit agricole certifié*]])*(#REF!=CertifiedCrop[[#This Row],[3. Variété**]]),0)),FALSE,TRUE))</f>
        <v>0</v>
      </c>
      <c r="L475" s="23" t="str">
        <f t="shared" si="36"/>
        <v/>
      </c>
      <c r="M475" s="63" t="str">
        <f t="shared" si="37"/>
        <v/>
      </c>
      <c r="N475" s="176" t="str">
        <f t="shared" si="38"/>
        <v/>
      </c>
      <c r="O475" s="64">
        <f t="shared" si="39"/>
        <v>591.01123595505624</v>
      </c>
      <c r="P475" s="64">
        <f t="shared" si="40"/>
        <v>572.28464419475654</v>
      </c>
      <c r="Q475" s="11" t="str">
        <f>IFERROR((VLOOKUP(A475,GM_Table,8,FALSE)-SUMIFS(D:D,A:A,A475,B:B,B475,C:C,C475)),"")</f>
        <v/>
      </c>
      <c r="R475" s="11" t="str">
        <f>IFERROR(CONCATENATE(VLOOKUP(A475,GM_Table,12,FALSE)," ",(VLOOKUP(A475,GM_Table,13,FALSE))),"")</f>
        <v/>
      </c>
      <c r="S475" s="178">
        <f>(CertifiedCrop[[#This Row],[Rendement 
estimé/ha]]-CertifiedCrop[[#This Row],[Rendement/ha
de l’année précédente]])/CertifiedCrop[[#This Row],[Rendement/ha
de l’année précédente]]</f>
        <v>3.272251308900536E-2</v>
      </c>
    </row>
    <row r="476" spans="1:19" x14ac:dyDescent="0.25">
      <c r="A476" s="172" t="s">
        <v>2165</v>
      </c>
      <c r="B476" s="172" t="s">
        <v>3341</v>
      </c>
      <c r="C476" s="172" t="s">
        <v>667</v>
      </c>
      <c r="D476" s="173">
        <v>2.33</v>
      </c>
      <c r="E476" s="174">
        <v>1384</v>
      </c>
      <c r="F476" s="174">
        <v>1334</v>
      </c>
      <c r="G476" s="174">
        <v>0</v>
      </c>
      <c r="H476" s="174">
        <v>0</v>
      </c>
      <c r="I476" s="174">
        <v>0</v>
      </c>
      <c r="J476" s="170" t="b">
        <f>IF(ISBLANK(CertifiedCrop[[#This Row],[1. Identifiant interne d’exploitation agricole*]]),"",IF(ISERROR(MATCH(CertifiedCrop[[#This Row],[1. Identifiant interne d’exploitation agricole*]],GroupMember[1. Identifiant interne d’exploitation agricole*],0)),FALSE,TRUE))</f>
        <v>1</v>
      </c>
      <c r="K476" s="170" t="b">
        <f t="array" ref="K476">IF(ISBLANK(CertifiedCrop[[#This Row],[2. Produit agricole certifié*]]),"",IF(ISERROR(MATCH(1,(#REF!=CertifiedCrop[[#This Row],[2. Produit agricole certifié*]])*(#REF!=CertifiedCrop[[#This Row],[3. Variété**]]),0)),FALSE,TRUE))</f>
        <v>0</v>
      </c>
      <c r="L476" s="23" t="str">
        <f t="shared" si="36"/>
        <v/>
      </c>
      <c r="M476" s="63" t="str">
        <f t="shared" si="37"/>
        <v/>
      </c>
      <c r="N476" s="176" t="str">
        <f t="shared" si="38"/>
        <v/>
      </c>
      <c r="O476" s="64">
        <f t="shared" si="39"/>
        <v>593.99141630901283</v>
      </c>
      <c r="P476" s="64">
        <f t="shared" si="40"/>
        <v>572.53218884120167</v>
      </c>
      <c r="Q476" s="11" t="str">
        <f>IFERROR((VLOOKUP(A476,GM_Table,8,FALSE)-SUMIFS(D:D,A:A,A476,B:B,B476,C:C,C476)),"")</f>
        <v/>
      </c>
      <c r="R476" s="11" t="str">
        <f>IFERROR(CONCATENATE(VLOOKUP(A476,GM_Table,12,FALSE)," ",(VLOOKUP(A476,GM_Table,13,FALSE))),"")</f>
        <v/>
      </c>
      <c r="S476" s="178">
        <f>(CertifiedCrop[[#This Row],[Rendement 
estimé/ha]]-CertifiedCrop[[#This Row],[Rendement/ha
de l’année précédente]])/CertifiedCrop[[#This Row],[Rendement/ha
de l’année précédente]]</f>
        <v>3.7481259370314851E-2</v>
      </c>
    </row>
    <row r="477" spans="1:19" x14ac:dyDescent="0.25">
      <c r="A477" s="172" t="s">
        <v>2167</v>
      </c>
      <c r="B477" s="172" t="s">
        <v>3341</v>
      </c>
      <c r="C477" s="172" t="s">
        <v>667</v>
      </c>
      <c r="D477" s="173">
        <v>4.3</v>
      </c>
      <c r="E477" s="174">
        <v>2497</v>
      </c>
      <c r="F477" s="174">
        <v>2447</v>
      </c>
      <c r="G477" s="174">
        <v>0</v>
      </c>
      <c r="H477" s="174">
        <v>0</v>
      </c>
      <c r="I477" s="174">
        <v>0</v>
      </c>
      <c r="J477" s="170" t="b">
        <f>IF(ISBLANK(CertifiedCrop[[#This Row],[1. Identifiant interne d’exploitation agricole*]]),"",IF(ISERROR(MATCH(CertifiedCrop[[#This Row],[1. Identifiant interne d’exploitation agricole*]],GroupMember[1. Identifiant interne d’exploitation agricole*],0)),FALSE,TRUE))</f>
        <v>1</v>
      </c>
      <c r="K477" s="170" t="b">
        <f t="array" ref="K477">IF(ISBLANK(CertifiedCrop[[#This Row],[2. Produit agricole certifié*]]),"",IF(ISERROR(MATCH(1,(#REF!=CertifiedCrop[[#This Row],[2. Produit agricole certifié*]])*(#REF!=CertifiedCrop[[#This Row],[3. Variété**]]),0)),FALSE,TRUE))</f>
        <v>0</v>
      </c>
      <c r="L477" s="23" t="str">
        <f t="shared" si="36"/>
        <v/>
      </c>
      <c r="M477" s="63" t="str">
        <f t="shared" si="37"/>
        <v/>
      </c>
      <c r="N477" s="176" t="str">
        <f t="shared" si="38"/>
        <v/>
      </c>
      <c r="O477" s="64">
        <f t="shared" si="39"/>
        <v>580.69767441860472</v>
      </c>
      <c r="P477" s="64">
        <f t="shared" si="40"/>
        <v>569.06976744186045</v>
      </c>
      <c r="Q477" s="11" t="str">
        <f>IFERROR((VLOOKUP(A477,GM_Table,8,FALSE)-SUMIFS(D:D,A:A,A477,B:B,B477,C:C,C477)),"")</f>
        <v/>
      </c>
      <c r="R477" s="11" t="str">
        <f>IFERROR(CONCATENATE(VLOOKUP(A477,GM_Table,12,FALSE)," ",(VLOOKUP(A477,GM_Table,13,FALSE))),"")</f>
        <v/>
      </c>
      <c r="S477" s="178">
        <f>(CertifiedCrop[[#This Row],[Rendement 
estimé/ha]]-CertifiedCrop[[#This Row],[Rendement/ha
de l’année précédente]])/CertifiedCrop[[#This Row],[Rendement/ha
de l’année précédente]]</f>
        <v>2.0433183489987888E-2</v>
      </c>
    </row>
    <row r="478" spans="1:19" x14ac:dyDescent="0.25">
      <c r="A478" s="172" t="s">
        <v>2169</v>
      </c>
      <c r="B478" s="172" t="s">
        <v>3341</v>
      </c>
      <c r="C478" s="172" t="s">
        <v>667</v>
      </c>
      <c r="D478" s="173">
        <v>2.44</v>
      </c>
      <c r="E478" s="174">
        <v>1427</v>
      </c>
      <c r="F478" s="174">
        <v>1377</v>
      </c>
      <c r="G478" s="174">
        <v>0</v>
      </c>
      <c r="H478" s="174">
        <v>0</v>
      </c>
      <c r="I478" s="174">
        <v>0</v>
      </c>
      <c r="J478" s="170" t="b">
        <f>IF(ISBLANK(CertifiedCrop[[#This Row],[1. Identifiant interne d’exploitation agricole*]]),"",IF(ISERROR(MATCH(CertifiedCrop[[#This Row],[1. Identifiant interne d’exploitation agricole*]],GroupMember[1. Identifiant interne d’exploitation agricole*],0)),FALSE,TRUE))</f>
        <v>1</v>
      </c>
      <c r="K478" s="170" t="b">
        <f t="array" ref="K478">IF(ISBLANK(CertifiedCrop[[#This Row],[2. Produit agricole certifié*]]),"",IF(ISERROR(MATCH(1,(#REF!=CertifiedCrop[[#This Row],[2. Produit agricole certifié*]])*(#REF!=CertifiedCrop[[#This Row],[3. Variété**]]),0)),FALSE,TRUE))</f>
        <v>0</v>
      </c>
      <c r="L478" s="23" t="str">
        <f t="shared" si="36"/>
        <v/>
      </c>
      <c r="M478" s="63" t="str">
        <f t="shared" si="37"/>
        <v/>
      </c>
      <c r="N478" s="176" t="str">
        <f t="shared" si="38"/>
        <v/>
      </c>
      <c r="O478" s="64">
        <f t="shared" si="39"/>
        <v>584.8360655737705</v>
      </c>
      <c r="P478" s="64">
        <f t="shared" si="40"/>
        <v>564.34426229508199</v>
      </c>
      <c r="Q478" s="11" t="str">
        <f>IFERROR((VLOOKUP(A478,GM_Table,8,FALSE)-SUMIFS(D:D,A:A,A478,B:B,B478,C:C,C478)),"")</f>
        <v/>
      </c>
      <c r="R478" s="11" t="str">
        <f>IFERROR(CONCATENATE(VLOOKUP(A478,GM_Table,12,FALSE)," ",(VLOOKUP(A478,GM_Table,13,FALSE))),"")</f>
        <v/>
      </c>
      <c r="S478" s="178">
        <f>(CertifiedCrop[[#This Row],[Rendement 
estimé/ha]]-CertifiedCrop[[#This Row],[Rendement/ha
de l’année précédente]])/CertifiedCrop[[#This Row],[Rendement/ha
de l’année précédente]]</f>
        <v>3.6310820624546082E-2</v>
      </c>
    </row>
    <row r="479" spans="1:19" x14ac:dyDescent="0.25">
      <c r="A479" s="172" t="s">
        <v>2171</v>
      </c>
      <c r="B479" s="172" t="s">
        <v>3341</v>
      </c>
      <c r="C479" s="172" t="s">
        <v>667</v>
      </c>
      <c r="D479" s="173">
        <v>3.78</v>
      </c>
      <c r="E479" s="174">
        <v>2245</v>
      </c>
      <c r="F479" s="174">
        <v>2195</v>
      </c>
      <c r="G479" s="174">
        <v>0</v>
      </c>
      <c r="H479" s="174">
        <v>0</v>
      </c>
      <c r="I479" s="174">
        <v>0</v>
      </c>
      <c r="J479" s="170" t="b">
        <f>IF(ISBLANK(CertifiedCrop[[#This Row],[1. Identifiant interne d’exploitation agricole*]]),"",IF(ISERROR(MATCH(CertifiedCrop[[#This Row],[1. Identifiant interne d’exploitation agricole*]],GroupMember[1. Identifiant interne d’exploitation agricole*],0)),FALSE,TRUE))</f>
        <v>1</v>
      </c>
      <c r="K479" s="170" t="b">
        <f t="array" ref="K479">IF(ISBLANK(CertifiedCrop[[#This Row],[2. Produit agricole certifié*]]),"",IF(ISERROR(MATCH(1,(#REF!=CertifiedCrop[[#This Row],[2. Produit agricole certifié*]])*(#REF!=CertifiedCrop[[#This Row],[3. Variété**]]),0)),FALSE,TRUE))</f>
        <v>0</v>
      </c>
      <c r="L479" s="23" t="str">
        <f t="shared" si="36"/>
        <v/>
      </c>
      <c r="M479" s="63" t="str">
        <f t="shared" si="37"/>
        <v/>
      </c>
      <c r="N479" s="176" t="str">
        <f t="shared" si="38"/>
        <v/>
      </c>
      <c r="O479" s="64">
        <f t="shared" si="39"/>
        <v>593.9153439153439</v>
      </c>
      <c r="P479" s="64">
        <f t="shared" si="40"/>
        <v>580.68783068783068</v>
      </c>
      <c r="Q479" s="11" t="str">
        <f>IFERROR((VLOOKUP(A479,GM_Table,8,FALSE)-SUMIFS(D:D,A:A,A479,B:B,B479,C:C,C479)),"")</f>
        <v/>
      </c>
      <c r="R479" s="11" t="str">
        <f>IFERROR(CONCATENATE(VLOOKUP(A479,GM_Table,12,FALSE)," ",(VLOOKUP(A479,GM_Table,13,FALSE))),"")</f>
        <v/>
      </c>
      <c r="S479" s="178">
        <f>(CertifiedCrop[[#This Row],[Rendement 
estimé/ha]]-CertifiedCrop[[#This Row],[Rendement/ha
de l’année précédente]])/CertifiedCrop[[#This Row],[Rendement/ha
de l’année précédente]]</f>
        <v>2.277904328018221E-2</v>
      </c>
    </row>
    <row r="480" spans="1:19" x14ac:dyDescent="0.25">
      <c r="A480" s="172" t="s">
        <v>2173</v>
      </c>
      <c r="B480" s="172" t="s">
        <v>3341</v>
      </c>
      <c r="C480" s="172" t="s">
        <v>667</v>
      </c>
      <c r="D480" s="173">
        <v>2.4500000000000002</v>
      </c>
      <c r="E480" s="174">
        <v>1466</v>
      </c>
      <c r="F480" s="174">
        <v>1416</v>
      </c>
      <c r="G480" s="174">
        <v>0</v>
      </c>
      <c r="H480" s="174">
        <v>0</v>
      </c>
      <c r="I480" s="174">
        <v>0</v>
      </c>
      <c r="J480" s="170" t="b">
        <f>IF(ISBLANK(CertifiedCrop[[#This Row],[1. Identifiant interne d’exploitation agricole*]]),"",IF(ISERROR(MATCH(CertifiedCrop[[#This Row],[1. Identifiant interne d’exploitation agricole*]],GroupMember[1. Identifiant interne d’exploitation agricole*],0)),FALSE,TRUE))</f>
        <v>1</v>
      </c>
      <c r="K480" s="170" t="b">
        <f t="array" ref="K480">IF(ISBLANK(CertifiedCrop[[#This Row],[2. Produit agricole certifié*]]),"",IF(ISERROR(MATCH(1,(#REF!=CertifiedCrop[[#This Row],[2. Produit agricole certifié*]])*(#REF!=CertifiedCrop[[#This Row],[3. Variété**]]),0)),FALSE,TRUE))</f>
        <v>0</v>
      </c>
      <c r="L480" s="23" t="str">
        <f t="shared" si="36"/>
        <v/>
      </c>
      <c r="M480" s="63" t="str">
        <f t="shared" si="37"/>
        <v/>
      </c>
      <c r="N480" s="176" t="str">
        <f t="shared" si="38"/>
        <v/>
      </c>
      <c r="O480" s="64">
        <f t="shared" si="39"/>
        <v>598.36734693877543</v>
      </c>
      <c r="P480" s="64">
        <f t="shared" si="40"/>
        <v>577.9591836734694</v>
      </c>
      <c r="Q480" s="11" t="str">
        <f>IFERROR((VLOOKUP(A480,GM_Table,8,FALSE)-SUMIFS(D:D,A:A,A480,B:B,B480,C:C,C480)),"")</f>
        <v/>
      </c>
      <c r="R480" s="11" t="str">
        <f>IFERROR(CONCATENATE(VLOOKUP(A480,GM_Table,12,FALSE)," ",(VLOOKUP(A480,GM_Table,13,FALSE))),"")</f>
        <v/>
      </c>
      <c r="S480" s="178">
        <f>(CertifiedCrop[[#This Row],[Rendement 
estimé/ha]]-CertifiedCrop[[#This Row],[Rendement/ha
de l’année précédente]])/CertifiedCrop[[#This Row],[Rendement/ha
de l’année précédente]]</f>
        <v>3.5310734463276677E-2</v>
      </c>
    </row>
    <row r="481" spans="1:19" x14ac:dyDescent="0.25">
      <c r="A481" s="172" t="s">
        <v>2175</v>
      </c>
      <c r="B481" s="172" t="s">
        <v>3341</v>
      </c>
      <c r="C481" s="172" t="s">
        <v>667</v>
      </c>
      <c r="D481" s="173">
        <v>5</v>
      </c>
      <c r="E481" s="174">
        <v>2969</v>
      </c>
      <c r="F481" s="174">
        <v>2919</v>
      </c>
      <c r="G481" s="174">
        <v>0</v>
      </c>
      <c r="H481" s="174">
        <v>0</v>
      </c>
      <c r="I481" s="174">
        <v>0</v>
      </c>
      <c r="J481" s="170" t="b">
        <f>IF(ISBLANK(CertifiedCrop[[#This Row],[1. Identifiant interne d’exploitation agricole*]]),"",IF(ISERROR(MATCH(CertifiedCrop[[#This Row],[1. Identifiant interne d’exploitation agricole*]],GroupMember[1. Identifiant interne d’exploitation agricole*],0)),FALSE,TRUE))</f>
        <v>1</v>
      </c>
      <c r="K481" s="170" t="b">
        <f t="array" ref="K481">IF(ISBLANK(CertifiedCrop[[#This Row],[2. Produit agricole certifié*]]),"",IF(ISERROR(MATCH(1,(#REF!=CertifiedCrop[[#This Row],[2. Produit agricole certifié*]])*(#REF!=CertifiedCrop[[#This Row],[3. Variété**]]),0)),FALSE,TRUE))</f>
        <v>0</v>
      </c>
      <c r="L481" s="23" t="str">
        <f t="shared" si="36"/>
        <v/>
      </c>
      <c r="M481" s="63" t="str">
        <f t="shared" si="37"/>
        <v/>
      </c>
      <c r="N481" s="176" t="str">
        <f t="shared" si="38"/>
        <v/>
      </c>
      <c r="O481" s="64">
        <f t="shared" si="39"/>
        <v>593.79999999999995</v>
      </c>
      <c r="P481" s="64">
        <f t="shared" si="40"/>
        <v>583.79999999999995</v>
      </c>
      <c r="Q481" s="11" t="str">
        <f>IFERROR((VLOOKUP(A481,GM_Table,8,FALSE)-SUMIFS(D:D,A:A,A481,B:B,B481,C:C,C481)),"")</f>
        <v/>
      </c>
      <c r="R481" s="11" t="str">
        <f>IFERROR(CONCATENATE(VLOOKUP(A481,GM_Table,12,FALSE)," ",(VLOOKUP(A481,GM_Table,13,FALSE))),"")</f>
        <v/>
      </c>
      <c r="S481" s="178">
        <f>(CertifiedCrop[[#This Row],[Rendement 
estimé/ha]]-CertifiedCrop[[#This Row],[Rendement/ha
de l’année précédente]])/CertifiedCrop[[#This Row],[Rendement/ha
de l’année précédente]]</f>
        <v>1.7129153819801304E-2</v>
      </c>
    </row>
    <row r="482" spans="1:19" x14ac:dyDescent="0.25">
      <c r="A482" s="172" t="s">
        <v>2177</v>
      </c>
      <c r="B482" s="172" t="s">
        <v>3341</v>
      </c>
      <c r="C482" s="172" t="s">
        <v>667</v>
      </c>
      <c r="D482" s="173">
        <v>1.85</v>
      </c>
      <c r="E482" s="174">
        <v>1099</v>
      </c>
      <c r="F482" s="174">
        <v>1049</v>
      </c>
      <c r="G482" s="174">
        <v>0</v>
      </c>
      <c r="H482" s="174">
        <v>0</v>
      </c>
      <c r="I482" s="174">
        <v>0</v>
      </c>
      <c r="J482" s="170" t="b">
        <f>IF(ISBLANK(CertifiedCrop[[#This Row],[1. Identifiant interne d’exploitation agricole*]]),"",IF(ISERROR(MATCH(CertifiedCrop[[#This Row],[1. Identifiant interne d’exploitation agricole*]],GroupMember[1. Identifiant interne d’exploitation agricole*],0)),FALSE,TRUE))</f>
        <v>1</v>
      </c>
      <c r="K482" s="170" t="b">
        <f t="array" ref="K482">IF(ISBLANK(CertifiedCrop[[#This Row],[2. Produit agricole certifié*]]),"",IF(ISERROR(MATCH(1,(#REF!=CertifiedCrop[[#This Row],[2. Produit agricole certifié*]])*(#REF!=CertifiedCrop[[#This Row],[3. Variété**]]),0)),FALSE,TRUE))</f>
        <v>0</v>
      </c>
      <c r="L482" s="23" t="str">
        <f t="shared" si="36"/>
        <v/>
      </c>
      <c r="M482" s="63" t="str">
        <f t="shared" si="37"/>
        <v/>
      </c>
      <c r="N482" s="176" t="str">
        <f t="shared" si="38"/>
        <v/>
      </c>
      <c r="O482" s="64">
        <f t="shared" si="39"/>
        <v>594.05405405405406</v>
      </c>
      <c r="P482" s="64">
        <f t="shared" si="40"/>
        <v>567.02702702702697</v>
      </c>
      <c r="Q482" s="11" t="str">
        <f>IFERROR((VLOOKUP(A482,GM_Table,8,FALSE)-SUMIFS(D:D,A:A,A482,B:B,B482,C:C,C482)),"")</f>
        <v/>
      </c>
      <c r="R482" s="11" t="str">
        <f>IFERROR(CONCATENATE(VLOOKUP(A482,GM_Table,12,FALSE)," ",(VLOOKUP(A482,GM_Table,13,FALSE))),"")</f>
        <v/>
      </c>
      <c r="S482" s="178">
        <f>(CertifiedCrop[[#This Row],[Rendement 
estimé/ha]]-CertifiedCrop[[#This Row],[Rendement/ha
de l’année précédente]])/CertifiedCrop[[#This Row],[Rendement/ha
de l’année précédente]]</f>
        <v>4.7664442326024896E-2</v>
      </c>
    </row>
    <row r="483" spans="1:19" x14ac:dyDescent="0.25">
      <c r="A483" s="172" t="s">
        <v>2179</v>
      </c>
      <c r="B483" s="172" t="s">
        <v>3341</v>
      </c>
      <c r="C483" s="172" t="s">
        <v>667</v>
      </c>
      <c r="D483" s="173">
        <v>1.8</v>
      </c>
      <c r="E483" s="174">
        <v>1061</v>
      </c>
      <c r="F483" s="174">
        <v>1011</v>
      </c>
      <c r="G483" s="174">
        <v>0</v>
      </c>
      <c r="H483" s="174">
        <v>0</v>
      </c>
      <c r="I483" s="174">
        <v>0</v>
      </c>
      <c r="J483" s="170" t="b">
        <f>IF(ISBLANK(CertifiedCrop[[#This Row],[1. Identifiant interne d’exploitation agricole*]]),"",IF(ISERROR(MATCH(CertifiedCrop[[#This Row],[1. Identifiant interne d’exploitation agricole*]],GroupMember[1. Identifiant interne d’exploitation agricole*],0)),FALSE,TRUE))</f>
        <v>1</v>
      </c>
      <c r="K483" s="170" t="b">
        <f t="array" ref="K483">IF(ISBLANK(CertifiedCrop[[#This Row],[2. Produit agricole certifié*]]),"",IF(ISERROR(MATCH(1,(#REF!=CertifiedCrop[[#This Row],[2. Produit agricole certifié*]])*(#REF!=CertifiedCrop[[#This Row],[3. Variété**]]),0)),FALSE,TRUE))</f>
        <v>0</v>
      </c>
      <c r="L483" s="23" t="str">
        <f t="shared" si="36"/>
        <v/>
      </c>
      <c r="M483" s="63" t="str">
        <f t="shared" si="37"/>
        <v/>
      </c>
      <c r="N483" s="176" t="str">
        <f t="shared" si="38"/>
        <v/>
      </c>
      <c r="O483" s="64">
        <f t="shared" si="39"/>
        <v>589.44444444444446</v>
      </c>
      <c r="P483" s="64">
        <f t="shared" si="40"/>
        <v>561.66666666666663</v>
      </c>
      <c r="Q483" s="11" t="str">
        <f>IFERROR((VLOOKUP(A483,GM_Table,8,FALSE)-SUMIFS(D:D,A:A,A483,B:B,B483,C:C,C483)),"")</f>
        <v/>
      </c>
      <c r="R483" s="11" t="str">
        <f>IFERROR(CONCATENATE(VLOOKUP(A483,GM_Table,12,FALSE)," ",(VLOOKUP(A483,GM_Table,13,FALSE))),"")</f>
        <v/>
      </c>
      <c r="S483" s="178">
        <f>(CertifiedCrop[[#This Row],[Rendement 
estimé/ha]]-CertifiedCrop[[#This Row],[Rendement/ha
de l’année précédente]])/CertifiedCrop[[#This Row],[Rendement/ha
de l’année précédente]]</f>
        <v>4.9455984174085157E-2</v>
      </c>
    </row>
    <row r="484" spans="1:19" x14ac:dyDescent="0.25">
      <c r="A484" s="172" t="s">
        <v>2181</v>
      </c>
      <c r="B484" s="172" t="s">
        <v>3341</v>
      </c>
      <c r="C484" s="172" t="s">
        <v>667</v>
      </c>
      <c r="D484" s="173">
        <v>1.2</v>
      </c>
      <c r="E484" s="174">
        <v>713</v>
      </c>
      <c r="F484" s="174">
        <v>663</v>
      </c>
      <c r="G484" s="174">
        <v>0</v>
      </c>
      <c r="H484" s="174">
        <v>0</v>
      </c>
      <c r="I484" s="174">
        <v>0</v>
      </c>
      <c r="J484" s="170" t="b">
        <f>IF(ISBLANK(CertifiedCrop[[#This Row],[1. Identifiant interne d’exploitation agricole*]]),"",IF(ISERROR(MATCH(CertifiedCrop[[#This Row],[1. Identifiant interne d’exploitation agricole*]],GroupMember[1. Identifiant interne d’exploitation agricole*],0)),FALSE,TRUE))</f>
        <v>1</v>
      </c>
      <c r="K484" s="170" t="b">
        <f t="array" ref="K484">IF(ISBLANK(CertifiedCrop[[#This Row],[2. Produit agricole certifié*]]),"",IF(ISERROR(MATCH(1,(#REF!=CertifiedCrop[[#This Row],[2. Produit agricole certifié*]])*(#REF!=CertifiedCrop[[#This Row],[3. Variété**]]),0)),FALSE,TRUE))</f>
        <v>0</v>
      </c>
      <c r="L484" s="23" t="str">
        <f t="shared" si="36"/>
        <v/>
      </c>
      <c r="M484" s="63" t="str">
        <f t="shared" si="37"/>
        <v/>
      </c>
      <c r="N484" s="176" t="str">
        <f t="shared" si="38"/>
        <v/>
      </c>
      <c r="O484" s="64">
        <f t="shared" si="39"/>
        <v>594.16666666666674</v>
      </c>
      <c r="P484" s="64">
        <f t="shared" si="40"/>
        <v>552.5</v>
      </c>
      <c r="Q484" s="11" t="str">
        <f>IFERROR((VLOOKUP(A484,GM_Table,8,FALSE)-SUMIFS(D:D,A:A,A484,B:B,B484,C:C,C484)),"")</f>
        <v/>
      </c>
      <c r="R484" s="11" t="str">
        <f>IFERROR(CONCATENATE(VLOOKUP(A484,GM_Table,12,FALSE)," ",(VLOOKUP(A484,GM_Table,13,FALSE))),"")</f>
        <v/>
      </c>
      <c r="S484" s="178">
        <f>(CertifiedCrop[[#This Row],[Rendement 
estimé/ha]]-CertifiedCrop[[#This Row],[Rendement/ha
de l’année précédente]])/CertifiedCrop[[#This Row],[Rendement/ha
de l’année précédente]]</f>
        <v>7.5414781297134373E-2</v>
      </c>
    </row>
    <row r="485" spans="1:19" x14ac:dyDescent="0.25">
      <c r="A485" s="172" t="s">
        <v>2183</v>
      </c>
      <c r="B485" s="172" t="s">
        <v>3341</v>
      </c>
      <c r="C485" s="172" t="s">
        <v>667</v>
      </c>
      <c r="D485" s="173">
        <v>1.99</v>
      </c>
      <c r="E485" s="174">
        <v>1191</v>
      </c>
      <c r="F485" s="174">
        <v>1141</v>
      </c>
      <c r="G485" s="174">
        <v>0</v>
      </c>
      <c r="H485" s="174">
        <v>0</v>
      </c>
      <c r="I485" s="174">
        <v>0</v>
      </c>
      <c r="J485" s="170" t="b">
        <f>IF(ISBLANK(CertifiedCrop[[#This Row],[1. Identifiant interne d’exploitation agricole*]]),"",IF(ISERROR(MATCH(CertifiedCrop[[#This Row],[1. Identifiant interne d’exploitation agricole*]],GroupMember[1. Identifiant interne d’exploitation agricole*],0)),FALSE,TRUE))</f>
        <v>1</v>
      </c>
      <c r="K485" s="170" t="b">
        <f t="array" ref="K485">IF(ISBLANK(CertifiedCrop[[#This Row],[2. Produit agricole certifié*]]),"",IF(ISERROR(MATCH(1,(#REF!=CertifiedCrop[[#This Row],[2. Produit agricole certifié*]])*(#REF!=CertifiedCrop[[#This Row],[3. Variété**]]),0)),FALSE,TRUE))</f>
        <v>0</v>
      </c>
      <c r="L485" s="23" t="str">
        <f t="shared" si="36"/>
        <v/>
      </c>
      <c r="M485" s="63" t="str">
        <f t="shared" si="37"/>
        <v/>
      </c>
      <c r="N485" s="176" t="str">
        <f t="shared" si="38"/>
        <v/>
      </c>
      <c r="O485" s="64">
        <f t="shared" si="39"/>
        <v>598.4924623115578</v>
      </c>
      <c r="P485" s="64">
        <f t="shared" si="40"/>
        <v>573.3668341708543</v>
      </c>
      <c r="Q485" s="11" t="str">
        <f>IFERROR((VLOOKUP(A485,GM_Table,8,FALSE)-SUMIFS(D:D,A:A,A485,B:B,B485,C:C,C485)),"")</f>
        <v/>
      </c>
      <c r="R485" s="11" t="str">
        <f>IFERROR(CONCATENATE(VLOOKUP(A485,GM_Table,12,FALSE)," ",(VLOOKUP(A485,GM_Table,13,FALSE))),"")</f>
        <v/>
      </c>
      <c r="S485" s="178">
        <f>(CertifiedCrop[[#This Row],[Rendement 
estimé/ha]]-CertifiedCrop[[#This Row],[Rendement/ha
de l’année précédente]])/CertifiedCrop[[#This Row],[Rendement/ha
de l’année précédente]]</f>
        <v>4.3821209465381206E-2</v>
      </c>
    </row>
    <row r="486" spans="1:19" x14ac:dyDescent="0.25">
      <c r="A486" s="172" t="s">
        <v>2185</v>
      </c>
      <c r="B486" s="172" t="s">
        <v>3341</v>
      </c>
      <c r="C486" s="172" t="s">
        <v>667</v>
      </c>
      <c r="D486" s="173">
        <v>3.75</v>
      </c>
      <c r="E486" s="172">
        <v>2227</v>
      </c>
      <c r="F486" s="174">
        <v>2177</v>
      </c>
      <c r="G486" s="174">
        <v>0</v>
      </c>
      <c r="H486" s="174">
        <v>0</v>
      </c>
      <c r="I486" s="174">
        <v>0</v>
      </c>
      <c r="J486" s="170" t="b">
        <f>IF(ISBLANK(CertifiedCrop[[#This Row],[1. Identifiant interne d’exploitation agricole*]]),"",IF(ISERROR(MATCH(CertifiedCrop[[#This Row],[1. Identifiant interne d’exploitation agricole*]],GroupMember[1. Identifiant interne d’exploitation agricole*],0)),FALSE,TRUE))</f>
        <v>1</v>
      </c>
      <c r="K486" s="170" t="b">
        <f t="array" ref="K486">IF(ISBLANK(CertifiedCrop[[#This Row],[2. Produit agricole certifié*]]),"",IF(ISERROR(MATCH(1,(#REF!=CertifiedCrop[[#This Row],[2. Produit agricole certifié*]])*(#REF!=CertifiedCrop[[#This Row],[3. Variété**]]),0)),FALSE,TRUE))</f>
        <v>0</v>
      </c>
      <c r="L486" s="23" t="str">
        <f t="shared" si="36"/>
        <v/>
      </c>
      <c r="M486" s="63" t="str">
        <f t="shared" si="37"/>
        <v/>
      </c>
      <c r="N486" s="176" t="str">
        <f t="shared" si="38"/>
        <v/>
      </c>
      <c r="O486" s="64">
        <f t="shared" si="39"/>
        <v>593.86666666666667</v>
      </c>
      <c r="P486" s="64">
        <f t="shared" si="40"/>
        <v>580.5333333333333</v>
      </c>
      <c r="Q486" s="11" t="str">
        <f>IFERROR((VLOOKUP(A486,GM_Table,8,FALSE)-SUMIFS(D:D,A:A,A486,B:B,B486,C:C,C486)),"")</f>
        <v/>
      </c>
      <c r="R486" s="11" t="str">
        <f>IFERROR(CONCATENATE(VLOOKUP(A486,GM_Table,12,FALSE)," ",(VLOOKUP(A486,GM_Table,13,FALSE))),"")</f>
        <v/>
      </c>
      <c r="S486" s="178">
        <f>(CertifiedCrop[[#This Row],[Rendement 
estimé/ha]]-CertifiedCrop[[#This Row],[Rendement/ha
de l’année précédente]])/CertifiedCrop[[#This Row],[Rendement/ha
de l’année précédente]]</f>
        <v>2.2967386311437826E-2</v>
      </c>
    </row>
    <row r="487" spans="1:19" x14ac:dyDescent="0.25">
      <c r="A487" s="172" t="s">
        <v>2186</v>
      </c>
      <c r="B487" s="172" t="s">
        <v>3341</v>
      </c>
      <c r="C487" s="172" t="s">
        <v>667</v>
      </c>
      <c r="D487" s="173">
        <v>1.9</v>
      </c>
      <c r="E487" s="174">
        <v>1137</v>
      </c>
      <c r="F487" s="174">
        <v>1087</v>
      </c>
      <c r="G487" s="174">
        <v>0</v>
      </c>
      <c r="H487" s="174">
        <v>0</v>
      </c>
      <c r="I487" s="174">
        <v>0</v>
      </c>
      <c r="J487" s="170" t="b">
        <f>IF(ISBLANK(CertifiedCrop[[#This Row],[1. Identifiant interne d’exploitation agricole*]]),"",IF(ISERROR(MATCH(CertifiedCrop[[#This Row],[1. Identifiant interne d’exploitation agricole*]],GroupMember[1. Identifiant interne d’exploitation agricole*],0)),FALSE,TRUE))</f>
        <v>1</v>
      </c>
      <c r="K487" s="170" t="b">
        <f t="array" ref="K487">IF(ISBLANK(CertifiedCrop[[#This Row],[2. Produit agricole certifié*]]),"",IF(ISERROR(MATCH(1,(#REF!=CertifiedCrop[[#This Row],[2. Produit agricole certifié*]])*(#REF!=CertifiedCrop[[#This Row],[3. Variété**]]),0)),FALSE,TRUE))</f>
        <v>0</v>
      </c>
      <c r="L487" s="23" t="str">
        <f t="shared" si="36"/>
        <v/>
      </c>
      <c r="M487" s="63" t="str">
        <f t="shared" si="37"/>
        <v/>
      </c>
      <c r="N487" s="176" t="str">
        <f t="shared" si="38"/>
        <v/>
      </c>
      <c r="O487" s="64">
        <f t="shared" si="39"/>
        <v>598.42105263157896</v>
      </c>
      <c r="P487" s="64">
        <f t="shared" si="40"/>
        <v>572.1052631578948</v>
      </c>
      <c r="Q487" s="11" t="str">
        <f>IFERROR((VLOOKUP(A487,GM_Table,8,FALSE)-SUMIFS(D:D,A:A,A487,B:B,B487,C:C,C487)),"")</f>
        <v/>
      </c>
      <c r="R487" s="11" t="str">
        <f>IFERROR(CONCATENATE(VLOOKUP(A487,GM_Table,12,FALSE)," ",(VLOOKUP(A487,GM_Table,13,FALSE))),"")</f>
        <v/>
      </c>
      <c r="S487" s="178">
        <f>(CertifiedCrop[[#This Row],[Rendement 
estimé/ha]]-CertifiedCrop[[#This Row],[Rendement/ha
de l’année précédente]])/CertifiedCrop[[#This Row],[Rendement/ha
de l’année précédente]]</f>
        <v>4.5998160073596965E-2</v>
      </c>
    </row>
    <row r="488" spans="1:19" x14ac:dyDescent="0.25">
      <c r="A488" s="172" t="s">
        <v>2188</v>
      </c>
      <c r="B488" s="172" t="s">
        <v>3341</v>
      </c>
      <c r="C488" s="172" t="s">
        <v>667</v>
      </c>
      <c r="D488" s="173">
        <v>1.5</v>
      </c>
      <c r="E488" s="174">
        <v>885</v>
      </c>
      <c r="F488" s="174">
        <v>835</v>
      </c>
      <c r="G488" s="174">
        <v>0</v>
      </c>
      <c r="H488" s="174">
        <v>0</v>
      </c>
      <c r="I488" s="174">
        <v>0</v>
      </c>
      <c r="J488" s="170" t="b">
        <f>IF(ISBLANK(CertifiedCrop[[#This Row],[1. Identifiant interne d’exploitation agricole*]]),"",IF(ISERROR(MATCH(CertifiedCrop[[#This Row],[1. Identifiant interne d’exploitation agricole*]],GroupMember[1. Identifiant interne d’exploitation agricole*],0)),FALSE,TRUE))</f>
        <v>1</v>
      </c>
      <c r="K488" s="170" t="b">
        <f t="array" ref="K488">IF(ISBLANK(CertifiedCrop[[#This Row],[2. Produit agricole certifié*]]),"",IF(ISERROR(MATCH(1,(#REF!=CertifiedCrop[[#This Row],[2. Produit agricole certifié*]])*(#REF!=CertifiedCrop[[#This Row],[3. Variété**]]),0)),FALSE,TRUE))</f>
        <v>0</v>
      </c>
      <c r="L488" s="23" t="str">
        <f t="shared" si="36"/>
        <v/>
      </c>
      <c r="M488" s="63" t="str">
        <f t="shared" si="37"/>
        <v/>
      </c>
      <c r="N488" s="176" t="str">
        <f t="shared" si="38"/>
        <v/>
      </c>
      <c r="O488" s="64">
        <f t="shared" si="39"/>
        <v>590</v>
      </c>
      <c r="P488" s="64">
        <f t="shared" si="40"/>
        <v>556.66666666666663</v>
      </c>
      <c r="Q488" s="11" t="str">
        <f>IFERROR((VLOOKUP(A488,GM_Table,8,FALSE)-SUMIFS(D:D,A:A,A488,B:B,B488,C:C,C488)),"")</f>
        <v/>
      </c>
      <c r="R488" s="11" t="str">
        <f>IFERROR(CONCATENATE(VLOOKUP(A488,GM_Table,12,FALSE)," ",(VLOOKUP(A488,GM_Table,13,FALSE))),"")</f>
        <v/>
      </c>
      <c r="S488" s="178">
        <f>(CertifiedCrop[[#This Row],[Rendement 
estimé/ha]]-CertifiedCrop[[#This Row],[Rendement/ha
de l’année précédente]])/CertifiedCrop[[#This Row],[Rendement/ha
de l’année précédente]]</f>
        <v>5.9880239520958153E-2</v>
      </c>
    </row>
    <row r="489" spans="1:19" x14ac:dyDescent="0.25">
      <c r="A489" s="172" t="s">
        <v>2191</v>
      </c>
      <c r="B489" s="172" t="s">
        <v>3341</v>
      </c>
      <c r="C489" s="172" t="s">
        <v>667</v>
      </c>
      <c r="D489" s="173">
        <v>1.98</v>
      </c>
      <c r="E489" s="174">
        <v>1185</v>
      </c>
      <c r="F489" s="174">
        <v>1135</v>
      </c>
      <c r="G489" s="174">
        <v>0</v>
      </c>
      <c r="H489" s="174">
        <v>0</v>
      </c>
      <c r="I489" s="174">
        <v>0</v>
      </c>
      <c r="J489" s="170" t="b">
        <f>IF(ISBLANK(CertifiedCrop[[#This Row],[1. Identifiant interne d’exploitation agricole*]]),"",IF(ISERROR(MATCH(CertifiedCrop[[#This Row],[1. Identifiant interne d’exploitation agricole*]],GroupMember[1. Identifiant interne d’exploitation agricole*],0)),FALSE,TRUE))</f>
        <v>1</v>
      </c>
      <c r="K489" s="170" t="b">
        <f t="array" ref="K489">IF(ISBLANK(CertifiedCrop[[#This Row],[2. Produit agricole certifié*]]),"",IF(ISERROR(MATCH(1,(#REF!=CertifiedCrop[[#This Row],[2. Produit agricole certifié*]])*(#REF!=CertifiedCrop[[#This Row],[3. Variété**]]),0)),FALSE,TRUE))</f>
        <v>0</v>
      </c>
      <c r="L489" s="23" t="str">
        <f t="shared" si="36"/>
        <v/>
      </c>
      <c r="M489" s="63" t="str">
        <f t="shared" si="37"/>
        <v/>
      </c>
      <c r="N489" s="176" t="str">
        <f t="shared" si="38"/>
        <v/>
      </c>
      <c r="O489" s="64">
        <f t="shared" si="39"/>
        <v>598.4848484848485</v>
      </c>
      <c r="P489" s="64">
        <f t="shared" si="40"/>
        <v>573.23232323232321</v>
      </c>
      <c r="Q489" s="11" t="str">
        <f>IFERROR((VLOOKUP(A489,GM_Table,8,FALSE)-SUMIFS(D:D,A:A,A489,B:B,B489,C:C,C489)),"")</f>
        <v/>
      </c>
      <c r="R489" s="11" t="str">
        <f>IFERROR(CONCATENATE(VLOOKUP(A489,GM_Table,12,FALSE)," ",(VLOOKUP(A489,GM_Table,13,FALSE))),"")</f>
        <v/>
      </c>
      <c r="S489" s="178">
        <f>(CertifiedCrop[[#This Row],[Rendement 
estimé/ha]]-CertifiedCrop[[#This Row],[Rendement/ha
de l’année précédente]])/CertifiedCrop[[#This Row],[Rendement/ha
de l’année précédente]]</f>
        <v>4.4052863436123413E-2</v>
      </c>
    </row>
    <row r="490" spans="1:19" x14ac:dyDescent="0.25">
      <c r="A490" s="172" t="s">
        <v>2194</v>
      </c>
      <c r="B490" s="172" t="s">
        <v>3341</v>
      </c>
      <c r="C490" s="172" t="s">
        <v>667</v>
      </c>
      <c r="D490" s="173">
        <v>2.46</v>
      </c>
      <c r="E490" s="174">
        <v>1390</v>
      </c>
      <c r="F490" s="174">
        <v>1340</v>
      </c>
      <c r="G490" s="174">
        <v>0</v>
      </c>
      <c r="H490" s="174">
        <v>0</v>
      </c>
      <c r="I490" s="174">
        <v>0</v>
      </c>
      <c r="J490" s="170" t="b">
        <f>IF(ISBLANK(CertifiedCrop[[#This Row],[1. Identifiant interne d’exploitation agricole*]]),"",IF(ISERROR(MATCH(CertifiedCrop[[#This Row],[1. Identifiant interne d’exploitation agricole*]],GroupMember[1. Identifiant interne d’exploitation agricole*],0)),FALSE,TRUE))</f>
        <v>1</v>
      </c>
      <c r="K490" s="170" t="b">
        <f t="array" ref="K490">IF(ISBLANK(CertifiedCrop[[#This Row],[2. Produit agricole certifié*]]),"",IF(ISERROR(MATCH(1,(#REF!=CertifiedCrop[[#This Row],[2. Produit agricole certifié*]])*(#REF!=CertifiedCrop[[#This Row],[3. Variété**]]),0)),FALSE,TRUE))</f>
        <v>0</v>
      </c>
      <c r="L490" s="23" t="str">
        <f t="shared" si="36"/>
        <v/>
      </c>
      <c r="M490" s="63" t="str">
        <f t="shared" si="37"/>
        <v/>
      </c>
      <c r="N490" s="176" t="str">
        <f t="shared" si="38"/>
        <v/>
      </c>
      <c r="O490" s="64">
        <f t="shared" si="39"/>
        <v>565.04065040650403</v>
      </c>
      <c r="P490" s="64">
        <f t="shared" si="40"/>
        <v>544.71544715447158</v>
      </c>
      <c r="Q490" s="11" t="str">
        <f>IFERROR((VLOOKUP(A490,GM_Table,8,FALSE)-SUMIFS(D:D,A:A,A490,B:B,B490,C:C,C490)),"")</f>
        <v/>
      </c>
      <c r="R490" s="11" t="str">
        <f>IFERROR(CONCATENATE(VLOOKUP(A490,GM_Table,12,FALSE)," ",(VLOOKUP(A490,GM_Table,13,FALSE))),"")</f>
        <v/>
      </c>
      <c r="S490" s="178">
        <f>(CertifiedCrop[[#This Row],[Rendement 
estimé/ha]]-CertifiedCrop[[#This Row],[Rendement/ha
de l’année précédente]])/CertifiedCrop[[#This Row],[Rendement/ha
de l’année précédente]]</f>
        <v>3.7313432835820767E-2</v>
      </c>
    </row>
    <row r="491" spans="1:19" x14ac:dyDescent="0.25">
      <c r="A491" s="172" t="s">
        <v>2199</v>
      </c>
      <c r="B491" s="172" t="s">
        <v>3341</v>
      </c>
      <c r="C491" s="172" t="s">
        <v>667</v>
      </c>
      <c r="D491" s="173">
        <v>1.0077</v>
      </c>
      <c r="E491" s="174">
        <v>568</v>
      </c>
      <c r="F491" s="174">
        <v>518</v>
      </c>
      <c r="G491" s="174">
        <v>0</v>
      </c>
      <c r="H491" s="174">
        <v>0</v>
      </c>
      <c r="I491" s="174">
        <v>0</v>
      </c>
      <c r="J491" s="170" t="b">
        <f>IF(ISBLANK(CertifiedCrop[[#This Row],[1. Identifiant interne d’exploitation agricole*]]),"",IF(ISERROR(MATCH(CertifiedCrop[[#This Row],[1. Identifiant interne d’exploitation agricole*]],GroupMember[1. Identifiant interne d’exploitation agricole*],0)),FALSE,TRUE))</f>
        <v>1</v>
      </c>
      <c r="K491" s="170" t="b">
        <f t="array" ref="K491">IF(ISBLANK(CertifiedCrop[[#This Row],[2. Produit agricole certifié*]]),"",IF(ISERROR(MATCH(1,(#REF!=CertifiedCrop[[#This Row],[2. Produit agricole certifié*]])*(#REF!=CertifiedCrop[[#This Row],[3. Variété**]]),0)),FALSE,TRUE))</f>
        <v>0</v>
      </c>
      <c r="L491" s="23" t="str">
        <f t="shared" si="36"/>
        <v/>
      </c>
      <c r="M491" s="63" t="str">
        <f t="shared" si="37"/>
        <v/>
      </c>
      <c r="N491" s="176" t="str">
        <f t="shared" si="38"/>
        <v/>
      </c>
      <c r="O491" s="64">
        <f t="shared" si="39"/>
        <v>563.65981939069161</v>
      </c>
      <c r="P491" s="64">
        <f t="shared" si="40"/>
        <v>514.04187754291945</v>
      </c>
      <c r="Q491" s="11" t="str">
        <f>IFERROR((VLOOKUP(A491,GM_Table,8,FALSE)-SUMIFS(D:D,A:A,A491,B:B,B491,C:C,C491)),"")</f>
        <v/>
      </c>
      <c r="R491" s="11" t="str">
        <f>IFERROR(CONCATENATE(VLOOKUP(A491,GM_Table,12,FALSE)," ",(VLOOKUP(A491,GM_Table,13,FALSE))),"")</f>
        <v/>
      </c>
      <c r="S491" s="178">
        <f>(CertifiedCrop[[#This Row],[Rendement 
estimé/ha]]-CertifiedCrop[[#This Row],[Rendement/ha
de l’année précédente]])/CertifiedCrop[[#This Row],[Rendement/ha
de l’année précédente]]</f>
        <v>9.652509652509654E-2</v>
      </c>
    </row>
    <row r="492" spans="1:19" x14ac:dyDescent="0.25">
      <c r="A492" s="172" t="s">
        <v>2202</v>
      </c>
      <c r="B492" s="172" t="s">
        <v>3341</v>
      </c>
      <c r="C492" s="172" t="s">
        <v>667</v>
      </c>
      <c r="D492" s="173">
        <v>4.0949999999999998</v>
      </c>
      <c r="E492" s="174">
        <v>2343</v>
      </c>
      <c r="F492" s="174">
        <v>2293</v>
      </c>
      <c r="G492" s="174">
        <v>0</v>
      </c>
      <c r="H492" s="174">
        <v>0</v>
      </c>
      <c r="I492" s="174">
        <v>0</v>
      </c>
      <c r="J492" s="170" t="b">
        <f>IF(ISBLANK(CertifiedCrop[[#This Row],[1. Identifiant interne d’exploitation agricole*]]),"",IF(ISERROR(MATCH(CertifiedCrop[[#This Row],[1. Identifiant interne d’exploitation agricole*]],GroupMember[1. Identifiant interne d’exploitation agricole*],0)),FALSE,TRUE))</f>
        <v>1</v>
      </c>
      <c r="K492" s="170" t="b">
        <f t="array" ref="K492">IF(ISBLANK(CertifiedCrop[[#This Row],[2. Produit agricole certifié*]]),"",IF(ISERROR(MATCH(1,(#REF!=CertifiedCrop[[#This Row],[2. Produit agricole certifié*]])*(#REF!=CertifiedCrop[[#This Row],[3. Variété**]]),0)),FALSE,TRUE))</f>
        <v>0</v>
      </c>
      <c r="L492" s="23" t="str">
        <f t="shared" si="36"/>
        <v/>
      </c>
      <c r="M492" s="63" t="str">
        <f t="shared" si="37"/>
        <v/>
      </c>
      <c r="N492" s="176" t="str">
        <f t="shared" si="38"/>
        <v/>
      </c>
      <c r="O492" s="64">
        <f t="shared" si="39"/>
        <v>572.1611721611722</v>
      </c>
      <c r="P492" s="64">
        <f t="shared" si="40"/>
        <v>559.95115995115998</v>
      </c>
      <c r="Q492" s="11" t="str">
        <f>IFERROR((VLOOKUP(A492,GM_Table,8,FALSE)-SUMIFS(D:D,A:A,A492,B:B,B492,C:C,C492)),"")</f>
        <v/>
      </c>
      <c r="R492" s="11" t="str">
        <f>IFERROR(CONCATENATE(VLOOKUP(A492,GM_Table,12,FALSE)," ",(VLOOKUP(A492,GM_Table,13,FALSE))),"")</f>
        <v/>
      </c>
      <c r="S492" s="178">
        <f>(CertifiedCrop[[#This Row],[Rendement 
estimé/ha]]-CertifiedCrop[[#This Row],[Rendement/ha
de l’année précédente]])/CertifiedCrop[[#This Row],[Rendement/ha
de l’année précédente]]</f>
        <v>2.1805494984736176E-2</v>
      </c>
    </row>
    <row r="493" spans="1:19" x14ac:dyDescent="0.25">
      <c r="A493" s="172" t="s">
        <v>2205</v>
      </c>
      <c r="B493" s="172" t="s">
        <v>3341</v>
      </c>
      <c r="C493" s="172" t="s">
        <v>667</v>
      </c>
      <c r="D493" s="173">
        <v>2.4500000000000002</v>
      </c>
      <c r="E493" s="174">
        <v>1423</v>
      </c>
      <c r="F493" s="174">
        <v>1373</v>
      </c>
      <c r="G493" s="174">
        <v>0</v>
      </c>
      <c r="H493" s="174">
        <v>0</v>
      </c>
      <c r="I493" s="174">
        <v>0</v>
      </c>
      <c r="J493" s="170" t="b">
        <f>IF(ISBLANK(CertifiedCrop[[#This Row],[1. Identifiant interne d’exploitation agricole*]]),"",IF(ISERROR(MATCH(CertifiedCrop[[#This Row],[1. Identifiant interne d’exploitation agricole*]],GroupMember[1. Identifiant interne d’exploitation agricole*],0)),FALSE,TRUE))</f>
        <v>1</v>
      </c>
      <c r="K493" s="170" t="b">
        <f t="array" ref="K493">IF(ISBLANK(CertifiedCrop[[#This Row],[2. Produit agricole certifié*]]),"",IF(ISERROR(MATCH(1,(#REF!=CertifiedCrop[[#This Row],[2. Produit agricole certifié*]])*(#REF!=CertifiedCrop[[#This Row],[3. Variété**]]),0)),FALSE,TRUE))</f>
        <v>0</v>
      </c>
      <c r="L493" s="23" t="str">
        <f t="shared" si="36"/>
        <v/>
      </c>
      <c r="M493" s="63" t="str">
        <f t="shared" si="37"/>
        <v/>
      </c>
      <c r="N493" s="176" t="str">
        <f t="shared" si="38"/>
        <v/>
      </c>
      <c r="O493" s="64">
        <f t="shared" si="39"/>
        <v>580.81632653061217</v>
      </c>
      <c r="P493" s="64">
        <f t="shared" si="40"/>
        <v>560.40816326530603</v>
      </c>
      <c r="Q493" s="11" t="str">
        <f>IFERROR((VLOOKUP(A493,GM_Table,8,FALSE)-SUMIFS(D:D,A:A,A493,B:B,B493,C:C,C493)),"")</f>
        <v/>
      </c>
      <c r="R493" s="11" t="str">
        <f>IFERROR(CONCATENATE(VLOOKUP(A493,GM_Table,12,FALSE)," ",(VLOOKUP(A493,GM_Table,13,FALSE))),"")</f>
        <v/>
      </c>
      <c r="S493" s="178">
        <f>(CertifiedCrop[[#This Row],[Rendement 
estimé/ha]]-CertifiedCrop[[#This Row],[Rendement/ha
de l’année précédente]])/CertifiedCrop[[#This Row],[Rendement/ha
de l’année précédente]]</f>
        <v>3.6416605972323421E-2</v>
      </c>
    </row>
    <row r="494" spans="1:19" x14ac:dyDescent="0.25">
      <c r="A494" s="172" t="s">
        <v>2206</v>
      </c>
      <c r="B494" s="172" t="s">
        <v>3341</v>
      </c>
      <c r="C494" s="172" t="s">
        <v>667</v>
      </c>
      <c r="D494" s="173">
        <v>2.9</v>
      </c>
      <c r="E494" s="174">
        <v>1697</v>
      </c>
      <c r="F494" s="174">
        <v>1647</v>
      </c>
      <c r="G494" s="174">
        <v>0</v>
      </c>
      <c r="H494" s="174">
        <v>0</v>
      </c>
      <c r="I494" s="174">
        <v>0</v>
      </c>
      <c r="J494" s="170" t="b">
        <f>IF(ISBLANK(CertifiedCrop[[#This Row],[1. Identifiant interne d’exploitation agricole*]]),"",IF(ISERROR(MATCH(CertifiedCrop[[#This Row],[1. Identifiant interne d’exploitation agricole*]],GroupMember[1. Identifiant interne d’exploitation agricole*],0)),FALSE,TRUE))</f>
        <v>1</v>
      </c>
      <c r="K494" s="170" t="b">
        <f t="array" ref="K494">IF(ISBLANK(CertifiedCrop[[#This Row],[2. Produit agricole certifié*]]),"",IF(ISERROR(MATCH(1,(#REF!=CertifiedCrop[[#This Row],[2. Produit agricole certifié*]])*(#REF!=CertifiedCrop[[#This Row],[3. Variété**]]),0)),FALSE,TRUE))</f>
        <v>0</v>
      </c>
      <c r="L494" s="23" t="str">
        <f t="shared" si="36"/>
        <v/>
      </c>
      <c r="M494" s="63" t="str">
        <f t="shared" si="37"/>
        <v/>
      </c>
      <c r="N494" s="176" t="str">
        <f t="shared" si="38"/>
        <v/>
      </c>
      <c r="O494" s="64">
        <f t="shared" si="39"/>
        <v>585.17241379310349</v>
      </c>
      <c r="P494" s="64">
        <f t="shared" si="40"/>
        <v>567.93103448275861</v>
      </c>
      <c r="Q494" s="11" t="str">
        <f>IFERROR((VLOOKUP(A494,GM_Table,8,FALSE)-SUMIFS(D:D,A:A,A494,B:B,B494,C:C,C494)),"")</f>
        <v/>
      </c>
      <c r="R494" s="11" t="str">
        <f>IFERROR(CONCATENATE(VLOOKUP(A494,GM_Table,12,FALSE)," ",(VLOOKUP(A494,GM_Table,13,FALSE))),"")</f>
        <v/>
      </c>
      <c r="S494" s="178">
        <f>(CertifiedCrop[[#This Row],[Rendement 
estimé/ha]]-CertifiedCrop[[#This Row],[Rendement/ha
de l’année précédente]])/CertifiedCrop[[#This Row],[Rendement/ha
de l’année précédente]]</f>
        <v>3.0358227079538651E-2</v>
      </c>
    </row>
    <row r="495" spans="1:19" x14ac:dyDescent="0.25">
      <c r="A495" s="172" t="s">
        <v>2210</v>
      </c>
      <c r="B495" s="172" t="s">
        <v>3341</v>
      </c>
      <c r="C495" s="172" t="s">
        <v>667</v>
      </c>
      <c r="D495" s="173">
        <v>1.23</v>
      </c>
      <c r="E495" s="174">
        <v>548</v>
      </c>
      <c r="F495" s="174">
        <v>498</v>
      </c>
      <c r="G495" s="174">
        <v>0</v>
      </c>
      <c r="H495" s="174">
        <v>0</v>
      </c>
      <c r="I495" s="174">
        <v>0</v>
      </c>
      <c r="J495" s="170" t="b">
        <f>IF(ISBLANK(CertifiedCrop[[#This Row],[1. Identifiant interne d’exploitation agricole*]]),"",IF(ISERROR(MATCH(CertifiedCrop[[#This Row],[1. Identifiant interne d’exploitation agricole*]],GroupMember[1. Identifiant interne d’exploitation agricole*],0)),FALSE,TRUE))</f>
        <v>1</v>
      </c>
      <c r="K495" s="170" t="b">
        <f t="array" ref="K495">IF(ISBLANK(CertifiedCrop[[#This Row],[2. Produit agricole certifié*]]),"",IF(ISERROR(MATCH(1,(#REF!=CertifiedCrop[[#This Row],[2. Produit agricole certifié*]])*(#REF!=CertifiedCrop[[#This Row],[3. Variété**]]),0)),FALSE,TRUE))</f>
        <v>0</v>
      </c>
      <c r="L495" s="23" t="str">
        <f t="shared" si="36"/>
        <v/>
      </c>
      <c r="M495" s="63" t="str">
        <f t="shared" si="37"/>
        <v/>
      </c>
      <c r="N495" s="176" t="str">
        <f t="shared" si="38"/>
        <v/>
      </c>
      <c r="O495" s="64">
        <f t="shared" si="39"/>
        <v>445.52845528455288</v>
      </c>
      <c r="P495" s="64">
        <f t="shared" si="40"/>
        <v>404.8780487804878</v>
      </c>
      <c r="Q495" s="11" t="str">
        <f>IFERROR((VLOOKUP(A495,GM_Table,8,FALSE)-SUMIFS(D:D,A:A,A495,B:B,B495,C:C,C495)),"")</f>
        <v/>
      </c>
      <c r="R495" s="11" t="str">
        <f>IFERROR(CONCATENATE(VLOOKUP(A495,GM_Table,12,FALSE)," ",(VLOOKUP(A495,GM_Table,13,FALSE))),"")</f>
        <v/>
      </c>
      <c r="S495" s="178">
        <f>(CertifiedCrop[[#This Row],[Rendement 
estimé/ha]]-CertifiedCrop[[#This Row],[Rendement/ha
de l’année précédente]])/CertifiedCrop[[#This Row],[Rendement/ha
de l’année précédente]]</f>
        <v>0.10040160642570289</v>
      </c>
    </row>
    <row r="496" spans="1:19" x14ac:dyDescent="0.25">
      <c r="A496" s="172" t="s">
        <v>2215</v>
      </c>
      <c r="B496" s="172" t="s">
        <v>3341</v>
      </c>
      <c r="C496" s="172" t="s">
        <v>667</v>
      </c>
      <c r="D496" s="173">
        <v>2.4700000000000002</v>
      </c>
      <c r="E496" s="174">
        <v>1478</v>
      </c>
      <c r="F496" s="174">
        <v>1428</v>
      </c>
      <c r="G496" s="174">
        <v>0</v>
      </c>
      <c r="H496" s="174">
        <v>0</v>
      </c>
      <c r="I496" s="174">
        <v>0</v>
      </c>
      <c r="J496" s="170" t="b">
        <f>IF(ISBLANK(CertifiedCrop[[#This Row],[1. Identifiant interne d’exploitation agricole*]]),"",IF(ISERROR(MATCH(CertifiedCrop[[#This Row],[1. Identifiant interne d’exploitation agricole*]],GroupMember[1. Identifiant interne d’exploitation agricole*],0)),FALSE,TRUE))</f>
        <v>1</v>
      </c>
      <c r="K496" s="170" t="b">
        <f t="array" ref="K496">IF(ISBLANK(CertifiedCrop[[#This Row],[2. Produit agricole certifié*]]),"",IF(ISERROR(MATCH(1,(#REF!=CertifiedCrop[[#This Row],[2. Produit agricole certifié*]])*(#REF!=CertifiedCrop[[#This Row],[3. Variété**]]),0)),FALSE,TRUE))</f>
        <v>0</v>
      </c>
      <c r="L496" s="23" t="str">
        <f t="shared" si="36"/>
        <v/>
      </c>
      <c r="M496" s="63" t="str">
        <f t="shared" si="37"/>
        <v/>
      </c>
      <c r="N496" s="176" t="str">
        <f t="shared" si="38"/>
        <v/>
      </c>
      <c r="O496" s="64">
        <f t="shared" si="39"/>
        <v>598.38056680161935</v>
      </c>
      <c r="P496" s="64">
        <f t="shared" si="40"/>
        <v>578.13765182186228</v>
      </c>
      <c r="Q496" s="11" t="str">
        <f>IFERROR((VLOOKUP(A496,GM_Table,8,FALSE)-SUMIFS(D:D,A:A,A496,B:B,B496,C:C,C496)),"")</f>
        <v/>
      </c>
      <c r="R496" s="11" t="str">
        <f>IFERROR(CONCATENATE(VLOOKUP(A496,GM_Table,12,FALSE)," ",(VLOOKUP(A496,GM_Table,13,FALSE))),"")</f>
        <v/>
      </c>
      <c r="S496" s="178">
        <f>(CertifiedCrop[[#This Row],[Rendement 
estimé/ha]]-CertifiedCrop[[#This Row],[Rendement/ha
de l’année précédente]])/CertifiedCrop[[#This Row],[Rendement/ha
de l’année précédente]]</f>
        <v>3.5014005602240883E-2</v>
      </c>
    </row>
    <row r="497" spans="1:19" x14ac:dyDescent="0.25">
      <c r="A497" s="172" t="s">
        <v>2217</v>
      </c>
      <c r="B497" s="172" t="s">
        <v>3341</v>
      </c>
      <c r="C497" s="172" t="s">
        <v>667</v>
      </c>
      <c r="D497" s="173">
        <v>1.17</v>
      </c>
      <c r="E497" s="174">
        <v>700</v>
      </c>
      <c r="F497" s="174">
        <v>650</v>
      </c>
      <c r="G497" s="174">
        <v>0</v>
      </c>
      <c r="H497" s="174">
        <v>0</v>
      </c>
      <c r="I497" s="174">
        <v>0</v>
      </c>
      <c r="J497" s="170" t="b">
        <f>IF(ISBLANK(CertifiedCrop[[#This Row],[1. Identifiant interne d’exploitation agricole*]]),"",IF(ISERROR(MATCH(CertifiedCrop[[#This Row],[1. Identifiant interne d’exploitation agricole*]],GroupMember[1. Identifiant interne d’exploitation agricole*],0)),FALSE,TRUE))</f>
        <v>1</v>
      </c>
      <c r="K497" s="170" t="b">
        <f t="array" ref="K497">IF(ISBLANK(CertifiedCrop[[#This Row],[2. Produit agricole certifié*]]),"",IF(ISERROR(MATCH(1,(#REF!=CertifiedCrop[[#This Row],[2. Produit agricole certifié*]])*(#REF!=CertifiedCrop[[#This Row],[3. Variété**]]),0)),FALSE,TRUE))</f>
        <v>0</v>
      </c>
      <c r="L497" s="23" t="str">
        <f t="shared" si="36"/>
        <v/>
      </c>
      <c r="M497" s="63" t="str">
        <f t="shared" si="37"/>
        <v/>
      </c>
      <c r="N497" s="176" t="str">
        <f t="shared" si="38"/>
        <v/>
      </c>
      <c r="O497" s="64">
        <f t="shared" si="39"/>
        <v>598.29059829059838</v>
      </c>
      <c r="P497" s="64">
        <f t="shared" si="40"/>
        <v>555.55555555555554</v>
      </c>
      <c r="Q497" s="11" t="str">
        <f>IFERROR((VLOOKUP(A497,GM_Table,8,FALSE)-SUMIFS(D:D,A:A,A497,B:B,B497,C:C,C497)),"")</f>
        <v/>
      </c>
      <c r="R497" s="11" t="str">
        <f>IFERROR(CONCATENATE(VLOOKUP(A497,GM_Table,12,FALSE)," ",(VLOOKUP(A497,GM_Table,13,FALSE))),"")</f>
        <v/>
      </c>
      <c r="S497" s="178">
        <f>(CertifiedCrop[[#This Row],[Rendement 
estimé/ha]]-CertifiedCrop[[#This Row],[Rendement/ha
de l’année précédente]])/CertifiedCrop[[#This Row],[Rendement/ha
de l’année précédente]]</f>
        <v>7.6923076923077108E-2</v>
      </c>
    </row>
    <row r="498" spans="1:19" x14ac:dyDescent="0.25">
      <c r="A498" s="172" t="s">
        <v>2221</v>
      </c>
      <c r="B498" s="172" t="s">
        <v>3341</v>
      </c>
      <c r="C498" s="172" t="s">
        <v>667</v>
      </c>
      <c r="D498" s="173">
        <v>1.46</v>
      </c>
      <c r="E498" s="174">
        <v>848</v>
      </c>
      <c r="F498" s="174">
        <v>798</v>
      </c>
      <c r="G498" s="174">
        <v>0</v>
      </c>
      <c r="H498" s="174">
        <v>0</v>
      </c>
      <c r="I498" s="174">
        <v>0</v>
      </c>
      <c r="J498" s="170" t="b">
        <f>IF(ISBLANK(CertifiedCrop[[#This Row],[1. Identifiant interne d’exploitation agricole*]]),"",IF(ISERROR(MATCH(CertifiedCrop[[#This Row],[1. Identifiant interne d’exploitation agricole*]],GroupMember[1. Identifiant interne d’exploitation agricole*],0)),FALSE,TRUE))</f>
        <v>1</v>
      </c>
      <c r="K498" s="170" t="b">
        <f t="array" ref="K498">IF(ISBLANK(CertifiedCrop[[#This Row],[2. Produit agricole certifié*]]),"",IF(ISERROR(MATCH(1,(#REF!=CertifiedCrop[[#This Row],[2. Produit agricole certifié*]])*(#REF!=CertifiedCrop[[#This Row],[3. Variété**]]),0)),FALSE,TRUE))</f>
        <v>0</v>
      </c>
      <c r="L498" s="23" t="str">
        <f t="shared" si="36"/>
        <v/>
      </c>
      <c r="M498" s="63" t="str">
        <f t="shared" si="37"/>
        <v/>
      </c>
      <c r="N498" s="176" t="str">
        <f t="shared" si="38"/>
        <v/>
      </c>
      <c r="O498" s="64">
        <f t="shared" si="39"/>
        <v>580.82191780821915</v>
      </c>
      <c r="P498" s="64">
        <f t="shared" si="40"/>
        <v>546.57534246575347</v>
      </c>
      <c r="Q498" s="11" t="str">
        <f>IFERROR((VLOOKUP(A498,GM_Table,8,FALSE)-SUMIFS(D:D,A:A,A498,B:B,B498,C:C,C498)),"")</f>
        <v/>
      </c>
      <c r="R498" s="11" t="str">
        <f>IFERROR(CONCATENATE(VLOOKUP(A498,GM_Table,12,FALSE)," ",(VLOOKUP(A498,GM_Table,13,FALSE))),"")</f>
        <v/>
      </c>
      <c r="S498" s="178">
        <f>(CertifiedCrop[[#This Row],[Rendement 
estimé/ha]]-CertifiedCrop[[#This Row],[Rendement/ha
de l’année précédente]])/CertifiedCrop[[#This Row],[Rendement/ha
de l’année précédente]]</f>
        <v>6.2656641604009897E-2</v>
      </c>
    </row>
    <row r="499" spans="1:19" x14ac:dyDescent="0.25">
      <c r="A499" s="172" t="s">
        <v>2224</v>
      </c>
      <c r="B499" s="172" t="s">
        <v>3341</v>
      </c>
      <c r="C499" s="172" t="s">
        <v>667</v>
      </c>
      <c r="D499" s="173">
        <v>1.2</v>
      </c>
      <c r="E499" s="174">
        <v>702</v>
      </c>
      <c r="F499" s="174">
        <v>652</v>
      </c>
      <c r="G499" s="174">
        <v>0</v>
      </c>
      <c r="H499" s="174">
        <v>0</v>
      </c>
      <c r="I499" s="174">
        <v>0</v>
      </c>
      <c r="J499" s="170" t="b">
        <f>IF(ISBLANK(CertifiedCrop[[#This Row],[1. Identifiant interne d’exploitation agricole*]]),"",IF(ISERROR(MATCH(CertifiedCrop[[#This Row],[1. Identifiant interne d’exploitation agricole*]],GroupMember[1. Identifiant interne d’exploitation agricole*],0)),FALSE,TRUE))</f>
        <v>1</v>
      </c>
      <c r="K499" s="170" t="b">
        <f t="array" ref="K499">IF(ISBLANK(CertifiedCrop[[#This Row],[2. Produit agricole certifié*]]),"",IF(ISERROR(MATCH(1,(#REF!=CertifiedCrop[[#This Row],[2. Produit agricole certifié*]])*(#REF!=CertifiedCrop[[#This Row],[3. Variété**]]),0)),FALSE,TRUE))</f>
        <v>0</v>
      </c>
      <c r="L499" s="23" t="str">
        <f t="shared" ref="L499:L562" si="41">IF((F499-G499)&lt;0,"!","")</f>
        <v/>
      </c>
      <c r="M499" s="63" t="str">
        <f t="shared" ref="M499:M562" si="42">IFERROR(IF((F499-G499)/G499&gt;25%,"!",IF((F499-G499)/G499&lt;-25%,"!","")),"")</f>
        <v/>
      </c>
      <c r="N499" s="176" t="str">
        <f t="shared" ref="N499:N562" si="43">IFERROR(IF((G499-H499)/H499&gt;25%,"!",IF((G499-H499)/H499&lt;-25%,"!","")),"")</f>
        <v/>
      </c>
      <c r="O499" s="64">
        <f t="shared" ref="O499:O562" si="44">IFERROR(E499/D499,"")</f>
        <v>585</v>
      </c>
      <c r="P499" s="64">
        <f t="shared" ref="P499:P562" si="45">IFERROR(F499/D499,"")</f>
        <v>543.33333333333337</v>
      </c>
      <c r="Q499" s="11" t="str">
        <f>IFERROR((VLOOKUP(A499,GM_Table,8,FALSE)-SUMIFS(D:D,A:A,A499,B:B,B499,C:C,C499)),"")</f>
        <v/>
      </c>
      <c r="R499" s="11" t="str">
        <f>IFERROR(CONCATENATE(VLOOKUP(A499,GM_Table,12,FALSE)," ",(VLOOKUP(A499,GM_Table,13,FALSE))),"")</f>
        <v/>
      </c>
      <c r="S499" s="178">
        <f>(CertifiedCrop[[#This Row],[Rendement 
estimé/ha]]-CertifiedCrop[[#This Row],[Rendement/ha
de l’année précédente]])/CertifiedCrop[[#This Row],[Rendement/ha
de l’année précédente]]</f>
        <v>7.6687116564417096E-2</v>
      </c>
    </row>
    <row r="500" spans="1:19" x14ac:dyDescent="0.25">
      <c r="A500" s="172" t="s">
        <v>2226</v>
      </c>
      <c r="B500" s="172" t="s">
        <v>3341</v>
      </c>
      <c r="C500" s="172" t="s">
        <v>667</v>
      </c>
      <c r="D500" s="173">
        <v>1.98</v>
      </c>
      <c r="E500" s="174">
        <v>1142</v>
      </c>
      <c r="F500" s="174">
        <v>1092</v>
      </c>
      <c r="G500" s="174">
        <v>0</v>
      </c>
      <c r="H500" s="174">
        <v>0</v>
      </c>
      <c r="I500" s="174">
        <v>0</v>
      </c>
      <c r="J500" s="170" t="b">
        <f>IF(ISBLANK(CertifiedCrop[[#This Row],[1. Identifiant interne d’exploitation agricole*]]),"",IF(ISERROR(MATCH(CertifiedCrop[[#This Row],[1. Identifiant interne d’exploitation agricole*]],GroupMember[1. Identifiant interne d’exploitation agricole*],0)),FALSE,TRUE))</f>
        <v>1</v>
      </c>
      <c r="K500" s="170" t="b">
        <f t="array" ref="K500">IF(ISBLANK(CertifiedCrop[[#This Row],[2. Produit agricole certifié*]]),"",IF(ISERROR(MATCH(1,(#REF!=CertifiedCrop[[#This Row],[2. Produit agricole certifié*]])*(#REF!=CertifiedCrop[[#This Row],[3. Variété**]]),0)),FALSE,TRUE))</f>
        <v>0</v>
      </c>
      <c r="L500" s="23" t="str">
        <f t="shared" si="41"/>
        <v/>
      </c>
      <c r="M500" s="63" t="str">
        <f t="shared" si="42"/>
        <v/>
      </c>
      <c r="N500" s="176" t="str">
        <f t="shared" si="43"/>
        <v/>
      </c>
      <c r="O500" s="64">
        <f t="shared" si="44"/>
        <v>576.76767676767679</v>
      </c>
      <c r="P500" s="64">
        <f t="shared" si="45"/>
        <v>551.5151515151515</v>
      </c>
      <c r="Q500" s="11" t="str">
        <f>IFERROR((VLOOKUP(A500,GM_Table,8,FALSE)-SUMIFS(D:D,A:A,A500,B:B,B500,C:C,C500)),"")</f>
        <v/>
      </c>
      <c r="R500" s="11" t="str">
        <f>IFERROR(CONCATENATE(VLOOKUP(A500,GM_Table,12,FALSE)," ",(VLOOKUP(A500,GM_Table,13,FALSE))),"")</f>
        <v/>
      </c>
      <c r="S500" s="178">
        <f>(CertifiedCrop[[#This Row],[Rendement 
estimé/ha]]-CertifiedCrop[[#This Row],[Rendement/ha
de l’année précédente]])/CertifiedCrop[[#This Row],[Rendement/ha
de l’année précédente]]</f>
        <v>4.5787545787545854E-2</v>
      </c>
    </row>
    <row r="501" spans="1:19" x14ac:dyDescent="0.25">
      <c r="A501" s="172" t="s">
        <v>2230</v>
      </c>
      <c r="B501" s="172" t="s">
        <v>3341</v>
      </c>
      <c r="C501" s="172" t="s">
        <v>667</v>
      </c>
      <c r="D501" s="173">
        <v>1.0649999999999999</v>
      </c>
      <c r="E501" s="174">
        <v>624</v>
      </c>
      <c r="F501" s="174">
        <v>574</v>
      </c>
      <c r="G501" s="174">
        <v>0</v>
      </c>
      <c r="H501" s="174">
        <v>0</v>
      </c>
      <c r="I501" s="174">
        <v>0</v>
      </c>
      <c r="J501" s="170" t="b">
        <f>IF(ISBLANK(CertifiedCrop[[#This Row],[1. Identifiant interne d’exploitation agricole*]]),"",IF(ISERROR(MATCH(CertifiedCrop[[#This Row],[1. Identifiant interne d’exploitation agricole*]],GroupMember[1. Identifiant interne d’exploitation agricole*],0)),FALSE,TRUE))</f>
        <v>1</v>
      </c>
      <c r="K501" s="170" t="b">
        <f t="array" ref="K501">IF(ISBLANK(CertifiedCrop[[#This Row],[2. Produit agricole certifié*]]),"",IF(ISERROR(MATCH(1,(#REF!=CertifiedCrop[[#This Row],[2. Produit agricole certifié*]])*(#REF!=CertifiedCrop[[#This Row],[3. Variété**]]),0)),FALSE,TRUE))</f>
        <v>0</v>
      </c>
      <c r="L501" s="23" t="str">
        <f t="shared" si="41"/>
        <v/>
      </c>
      <c r="M501" s="63" t="str">
        <f t="shared" si="42"/>
        <v/>
      </c>
      <c r="N501" s="176" t="str">
        <f t="shared" si="43"/>
        <v/>
      </c>
      <c r="O501" s="64">
        <f t="shared" si="44"/>
        <v>585.91549295774655</v>
      </c>
      <c r="P501" s="64">
        <f t="shared" si="45"/>
        <v>538.96713615023475</v>
      </c>
      <c r="Q501" s="11" t="str">
        <f>IFERROR((VLOOKUP(A501,GM_Table,8,FALSE)-SUMIFS(D:D,A:A,A501,B:B,B501,C:C,C501)),"")</f>
        <v/>
      </c>
      <c r="R501" s="11" t="str">
        <f>IFERROR(CONCATENATE(VLOOKUP(A501,GM_Table,12,FALSE)," ",(VLOOKUP(A501,GM_Table,13,FALSE))),"")</f>
        <v/>
      </c>
      <c r="S501" s="178">
        <f>(CertifiedCrop[[#This Row],[Rendement 
estimé/ha]]-CertifiedCrop[[#This Row],[Rendement/ha
de l’année précédente]])/CertifiedCrop[[#This Row],[Rendement/ha
de l’année précédente]]</f>
        <v>8.7108013937282347E-2</v>
      </c>
    </row>
    <row r="502" spans="1:19" x14ac:dyDescent="0.25">
      <c r="A502" s="172" t="s">
        <v>2234</v>
      </c>
      <c r="B502" s="172" t="s">
        <v>3341</v>
      </c>
      <c r="C502" s="172" t="s">
        <v>667</v>
      </c>
      <c r="D502" s="173">
        <v>1.73</v>
      </c>
      <c r="E502" s="174">
        <v>1035</v>
      </c>
      <c r="F502" s="174">
        <v>985</v>
      </c>
      <c r="G502" s="174">
        <v>0</v>
      </c>
      <c r="H502" s="174">
        <v>0</v>
      </c>
      <c r="I502" s="174">
        <v>0</v>
      </c>
      <c r="J502" s="170" t="b">
        <f>IF(ISBLANK(CertifiedCrop[[#This Row],[1. Identifiant interne d’exploitation agricole*]]),"",IF(ISERROR(MATCH(CertifiedCrop[[#This Row],[1. Identifiant interne d’exploitation agricole*]],GroupMember[1. Identifiant interne d’exploitation agricole*],0)),FALSE,TRUE))</f>
        <v>1</v>
      </c>
      <c r="K502" s="170" t="b">
        <f t="array" ref="K502">IF(ISBLANK(CertifiedCrop[[#This Row],[2. Produit agricole certifié*]]),"",IF(ISERROR(MATCH(1,(#REF!=CertifiedCrop[[#This Row],[2. Produit agricole certifié*]])*(#REF!=CertifiedCrop[[#This Row],[3. Variété**]]),0)),FALSE,TRUE))</f>
        <v>0</v>
      </c>
      <c r="L502" s="23" t="str">
        <f t="shared" si="41"/>
        <v/>
      </c>
      <c r="M502" s="63" t="str">
        <f t="shared" si="42"/>
        <v/>
      </c>
      <c r="N502" s="176" t="str">
        <f t="shared" si="43"/>
        <v/>
      </c>
      <c r="O502" s="64">
        <f t="shared" si="44"/>
        <v>598.26589595375719</v>
      </c>
      <c r="P502" s="64">
        <f t="shared" si="45"/>
        <v>569.36416184971097</v>
      </c>
      <c r="Q502" s="11" t="str">
        <f>IFERROR((VLOOKUP(A502,GM_Table,8,FALSE)-SUMIFS(D:D,A:A,A502,B:B,B502,C:C,C502)),"")</f>
        <v/>
      </c>
      <c r="R502" s="11" t="str">
        <f>IFERROR(CONCATENATE(VLOOKUP(A502,GM_Table,12,FALSE)," ",(VLOOKUP(A502,GM_Table,13,FALSE))),"")</f>
        <v/>
      </c>
      <c r="S502" s="178">
        <f>(CertifiedCrop[[#This Row],[Rendement 
estimé/ha]]-CertifiedCrop[[#This Row],[Rendement/ha
de l’année précédente]])/CertifiedCrop[[#This Row],[Rendement/ha
de l’année précédente]]</f>
        <v>5.0761421319796926E-2</v>
      </c>
    </row>
    <row r="503" spans="1:19" x14ac:dyDescent="0.25">
      <c r="A503" s="172" t="s">
        <v>2237</v>
      </c>
      <c r="B503" s="172" t="s">
        <v>3341</v>
      </c>
      <c r="C503" s="172" t="s">
        <v>667</v>
      </c>
      <c r="D503" s="173">
        <v>1.97</v>
      </c>
      <c r="E503" s="174">
        <v>1170</v>
      </c>
      <c r="F503" s="174">
        <v>1120</v>
      </c>
      <c r="G503" s="174">
        <v>0</v>
      </c>
      <c r="H503" s="174">
        <v>0</v>
      </c>
      <c r="I503" s="174">
        <v>0</v>
      </c>
      <c r="J503" s="170" t="b">
        <f>IF(ISBLANK(CertifiedCrop[[#This Row],[1. Identifiant interne d’exploitation agricole*]]),"",IF(ISERROR(MATCH(CertifiedCrop[[#This Row],[1. Identifiant interne d’exploitation agricole*]],GroupMember[1. Identifiant interne d’exploitation agricole*],0)),FALSE,TRUE))</f>
        <v>1</v>
      </c>
      <c r="K503" s="170" t="b">
        <f t="array" ref="K503">IF(ISBLANK(CertifiedCrop[[#This Row],[2. Produit agricole certifié*]]),"",IF(ISERROR(MATCH(1,(#REF!=CertifiedCrop[[#This Row],[2. Produit agricole certifié*]])*(#REF!=CertifiedCrop[[#This Row],[3. Variété**]]),0)),FALSE,TRUE))</f>
        <v>0</v>
      </c>
      <c r="L503" s="23" t="str">
        <f t="shared" si="41"/>
        <v/>
      </c>
      <c r="M503" s="63" t="str">
        <f t="shared" si="42"/>
        <v/>
      </c>
      <c r="N503" s="176" t="str">
        <f t="shared" si="43"/>
        <v/>
      </c>
      <c r="O503" s="64">
        <f t="shared" si="44"/>
        <v>593.90862944162438</v>
      </c>
      <c r="P503" s="64">
        <f t="shared" si="45"/>
        <v>568.52791878172593</v>
      </c>
      <c r="Q503" s="11" t="str">
        <f>IFERROR((VLOOKUP(A503,GM_Table,8,FALSE)-SUMIFS(D:D,A:A,A503,B:B,B503,C:C,C503)),"")</f>
        <v/>
      </c>
      <c r="R503" s="11" t="str">
        <f>IFERROR(CONCATENATE(VLOOKUP(A503,GM_Table,12,FALSE)," ",(VLOOKUP(A503,GM_Table,13,FALSE))),"")</f>
        <v/>
      </c>
      <c r="S503" s="178">
        <f>(CertifiedCrop[[#This Row],[Rendement 
estimé/ha]]-CertifiedCrop[[#This Row],[Rendement/ha
de l’année précédente]])/CertifiedCrop[[#This Row],[Rendement/ha
de l’année précédente]]</f>
        <v>4.4642857142857102E-2</v>
      </c>
    </row>
    <row r="504" spans="1:19" x14ac:dyDescent="0.25">
      <c r="A504" s="172" t="s">
        <v>2240</v>
      </c>
      <c r="B504" s="172" t="s">
        <v>3341</v>
      </c>
      <c r="C504" s="172" t="s">
        <v>667</v>
      </c>
      <c r="D504" s="173">
        <v>1.63</v>
      </c>
      <c r="E504" s="174">
        <v>954</v>
      </c>
      <c r="F504" s="174">
        <v>904</v>
      </c>
      <c r="G504" s="174">
        <v>0</v>
      </c>
      <c r="H504" s="174">
        <v>0</v>
      </c>
      <c r="I504" s="174">
        <v>0</v>
      </c>
      <c r="J504" s="170" t="b">
        <f>IF(ISBLANK(CertifiedCrop[[#This Row],[1. Identifiant interne d’exploitation agricole*]]),"",IF(ISERROR(MATCH(CertifiedCrop[[#This Row],[1. Identifiant interne d’exploitation agricole*]],GroupMember[1. Identifiant interne d’exploitation agricole*],0)),FALSE,TRUE))</f>
        <v>1</v>
      </c>
      <c r="K504" s="170" t="b">
        <f t="array" ref="K504">IF(ISBLANK(CertifiedCrop[[#This Row],[2. Produit agricole certifié*]]),"",IF(ISERROR(MATCH(1,(#REF!=CertifiedCrop[[#This Row],[2. Produit agricole certifié*]])*(#REF!=CertifiedCrop[[#This Row],[3. Variété**]]),0)),FALSE,TRUE))</f>
        <v>0</v>
      </c>
      <c r="L504" s="23" t="str">
        <f t="shared" si="41"/>
        <v/>
      </c>
      <c r="M504" s="63" t="str">
        <f t="shared" si="42"/>
        <v/>
      </c>
      <c r="N504" s="176" t="str">
        <f t="shared" si="43"/>
        <v/>
      </c>
      <c r="O504" s="64">
        <f t="shared" si="44"/>
        <v>585.27607361963192</v>
      </c>
      <c r="P504" s="64">
        <f t="shared" si="45"/>
        <v>554.60122699386511</v>
      </c>
      <c r="Q504" s="11" t="str">
        <f>IFERROR((VLOOKUP(A504,GM_Table,8,FALSE)-SUMIFS(D:D,A:A,A504,B:B,B504,C:C,C504)),"")</f>
        <v/>
      </c>
      <c r="R504" s="11" t="str">
        <f>IFERROR(CONCATENATE(VLOOKUP(A504,GM_Table,12,FALSE)," ",(VLOOKUP(A504,GM_Table,13,FALSE))),"")</f>
        <v/>
      </c>
      <c r="S504" s="178">
        <f>(CertifiedCrop[[#This Row],[Rendement 
estimé/ha]]-CertifiedCrop[[#This Row],[Rendement/ha
de l’année précédente]])/CertifiedCrop[[#This Row],[Rendement/ha
de l’année précédente]]</f>
        <v>5.5309734513274207E-2</v>
      </c>
    </row>
    <row r="505" spans="1:19" x14ac:dyDescent="0.25">
      <c r="A505" s="172" t="s">
        <v>2242</v>
      </c>
      <c r="B505" s="172" t="s">
        <v>3341</v>
      </c>
      <c r="C505" s="172" t="s">
        <v>667</v>
      </c>
      <c r="D505" s="173">
        <v>2.1800000000000002</v>
      </c>
      <c r="E505" s="174">
        <v>1271</v>
      </c>
      <c r="F505" s="174">
        <v>1221</v>
      </c>
      <c r="G505" s="174">
        <v>0</v>
      </c>
      <c r="H505" s="174">
        <v>0</v>
      </c>
      <c r="I505" s="174">
        <v>0</v>
      </c>
      <c r="J505" s="170" t="b">
        <f>IF(ISBLANK(CertifiedCrop[[#This Row],[1. Identifiant interne d’exploitation agricole*]]),"",IF(ISERROR(MATCH(CertifiedCrop[[#This Row],[1. Identifiant interne d’exploitation agricole*]],GroupMember[1. Identifiant interne d’exploitation agricole*],0)),FALSE,TRUE))</f>
        <v>1</v>
      </c>
      <c r="K505" s="170" t="b">
        <f t="array" ref="K505">IF(ISBLANK(CertifiedCrop[[#This Row],[2. Produit agricole certifié*]]),"",IF(ISERROR(MATCH(1,(#REF!=CertifiedCrop[[#This Row],[2. Produit agricole certifié*]])*(#REF!=CertifiedCrop[[#This Row],[3. Variété**]]),0)),FALSE,TRUE))</f>
        <v>0</v>
      </c>
      <c r="L505" s="23" t="str">
        <f t="shared" si="41"/>
        <v/>
      </c>
      <c r="M505" s="63" t="str">
        <f t="shared" si="42"/>
        <v/>
      </c>
      <c r="N505" s="176" t="str">
        <f t="shared" si="43"/>
        <v/>
      </c>
      <c r="O505" s="64">
        <f t="shared" si="44"/>
        <v>583.02752293577976</v>
      </c>
      <c r="P505" s="64">
        <f t="shared" si="45"/>
        <v>560.09174311926597</v>
      </c>
      <c r="Q505" s="11" t="str">
        <f>IFERROR((VLOOKUP(A505,GM_Table,8,FALSE)-SUMIFS(D:D,A:A,A505,B:B,B505,C:C,C505)),"")</f>
        <v/>
      </c>
      <c r="R505" s="11" t="str">
        <f>IFERROR(CONCATENATE(VLOOKUP(A505,GM_Table,12,FALSE)," ",(VLOOKUP(A505,GM_Table,13,FALSE))),"")</f>
        <v/>
      </c>
      <c r="S505" s="178">
        <f>(CertifiedCrop[[#This Row],[Rendement 
estimé/ha]]-CertifiedCrop[[#This Row],[Rendement/ha
de l’année précédente]])/CertifiedCrop[[#This Row],[Rendement/ha
de l’année précédente]]</f>
        <v>4.0950040950041004E-2</v>
      </c>
    </row>
    <row r="506" spans="1:19" x14ac:dyDescent="0.25">
      <c r="A506" s="172" t="s">
        <v>2246</v>
      </c>
      <c r="B506" s="172" t="s">
        <v>3341</v>
      </c>
      <c r="C506" s="172" t="s">
        <v>667</v>
      </c>
      <c r="D506" s="173">
        <v>1.1499999999999999</v>
      </c>
      <c r="E506" s="174">
        <v>583</v>
      </c>
      <c r="F506" s="174">
        <v>533</v>
      </c>
      <c r="G506" s="174">
        <v>0</v>
      </c>
      <c r="H506" s="174">
        <v>0</v>
      </c>
      <c r="I506" s="174">
        <v>0</v>
      </c>
      <c r="J506" s="170" t="b">
        <f>IF(ISBLANK(CertifiedCrop[[#This Row],[1. Identifiant interne d’exploitation agricole*]]),"",IF(ISERROR(MATCH(CertifiedCrop[[#This Row],[1. Identifiant interne d’exploitation agricole*]],GroupMember[1. Identifiant interne d’exploitation agricole*],0)),FALSE,TRUE))</f>
        <v>1</v>
      </c>
      <c r="K506" s="170" t="b">
        <f t="array" ref="K506">IF(ISBLANK(CertifiedCrop[[#This Row],[2. Produit agricole certifié*]]),"",IF(ISERROR(MATCH(1,(#REF!=CertifiedCrop[[#This Row],[2. Produit agricole certifié*]])*(#REF!=CertifiedCrop[[#This Row],[3. Variété**]]),0)),FALSE,TRUE))</f>
        <v>0</v>
      </c>
      <c r="L506" s="23" t="str">
        <f t="shared" si="41"/>
        <v/>
      </c>
      <c r="M506" s="63" t="str">
        <f t="shared" si="42"/>
        <v/>
      </c>
      <c r="N506" s="176" t="str">
        <f t="shared" si="43"/>
        <v/>
      </c>
      <c r="O506" s="64">
        <f t="shared" si="44"/>
        <v>506.95652173913049</v>
      </c>
      <c r="P506" s="64">
        <f t="shared" si="45"/>
        <v>463.47826086956525</v>
      </c>
      <c r="Q506" s="11" t="str">
        <f>IFERROR((VLOOKUP(A506,GM_Table,8,FALSE)-SUMIFS(D:D,A:A,A506,B:B,B506,C:C,C506)),"")</f>
        <v/>
      </c>
      <c r="R506" s="11" t="str">
        <f>IFERROR(CONCATENATE(VLOOKUP(A506,GM_Table,12,FALSE)," ",(VLOOKUP(A506,GM_Table,13,FALSE))),"")</f>
        <v/>
      </c>
      <c r="S506" s="178">
        <f>(CertifiedCrop[[#This Row],[Rendement 
estimé/ha]]-CertifiedCrop[[#This Row],[Rendement/ha
de l’année précédente]])/CertifiedCrop[[#This Row],[Rendement/ha
de l’année précédente]]</f>
        <v>9.3808630393996312E-2</v>
      </c>
    </row>
    <row r="507" spans="1:19" x14ac:dyDescent="0.25">
      <c r="A507" s="172" t="s">
        <v>2250</v>
      </c>
      <c r="B507" s="172" t="s">
        <v>3341</v>
      </c>
      <c r="C507" s="172" t="s">
        <v>667</v>
      </c>
      <c r="D507" s="173">
        <v>1.0289999999999999</v>
      </c>
      <c r="E507" s="174">
        <v>598</v>
      </c>
      <c r="F507" s="174">
        <v>548</v>
      </c>
      <c r="G507" s="174">
        <v>0</v>
      </c>
      <c r="H507" s="174">
        <v>0</v>
      </c>
      <c r="I507" s="174">
        <v>0</v>
      </c>
      <c r="J507" s="170" t="b">
        <f>IF(ISBLANK(CertifiedCrop[[#This Row],[1. Identifiant interne d’exploitation agricole*]]),"",IF(ISERROR(MATCH(CertifiedCrop[[#This Row],[1. Identifiant interne d’exploitation agricole*]],GroupMember[1. Identifiant interne d’exploitation agricole*],0)),FALSE,TRUE))</f>
        <v>1</v>
      </c>
      <c r="K507" s="170" t="b">
        <f t="array" ref="K507">IF(ISBLANK(CertifiedCrop[[#This Row],[2. Produit agricole certifié*]]),"",IF(ISERROR(MATCH(1,(#REF!=CertifiedCrop[[#This Row],[2. Produit agricole certifié*]])*(#REF!=CertifiedCrop[[#This Row],[3. Variété**]]),0)),FALSE,TRUE))</f>
        <v>0</v>
      </c>
      <c r="L507" s="23" t="str">
        <f t="shared" si="41"/>
        <v/>
      </c>
      <c r="M507" s="63" t="str">
        <f t="shared" si="42"/>
        <v/>
      </c>
      <c r="N507" s="176" t="str">
        <f t="shared" si="43"/>
        <v/>
      </c>
      <c r="O507" s="64">
        <f t="shared" si="44"/>
        <v>581.14674441205057</v>
      </c>
      <c r="P507" s="64">
        <f t="shared" si="45"/>
        <v>532.55587949465507</v>
      </c>
      <c r="Q507" s="11" t="str">
        <f>IFERROR((VLOOKUP(A507,GM_Table,8,FALSE)-SUMIFS(D:D,A:A,A507,B:B,B507,C:C,C507)),"")</f>
        <v/>
      </c>
      <c r="R507" s="11" t="str">
        <f>IFERROR(CONCATENATE(VLOOKUP(A507,GM_Table,12,FALSE)," ",(VLOOKUP(A507,GM_Table,13,FALSE))),"")</f>
        <v/>
      </c>
      <c r="S507" s="178">
        <f>(CertifiedCrop[[#This Row],[Rendement 
estimé/ha]]-CertifiedCrop[[#This Row],[Rendement/ha
de l’année précédente]])/CertifiedCrop[[#This Row],[Rendement/ha
de l’année précédente]]</f>
        <v>9.1240875912408675E-2</v>
      </c>
    </row>
    <row r="508" spans="1:19" x14ac:dyDescent="0.25">
      <c r="A508" s="172" t="s">
        <v>2253</v>
      </c>
      <c r="B508" s="172" t="s">
        <v>3341</v>
      </c>
      <c r="C508" s="172" t="s">
        <v>667</v>
      </c>
      <c r="D508" s="173">
        <v>1.17</v>
      </c>
      <c r="E508" s="174">
        <v>685</v>
      </c>
      <c r="F508" s="174">
        <v>635</v>
      </c>
      <c r="G508" s="174">
        <v>0</v>
      </c>
      <c r="H508" s="174">
        <v>0</v>
      </c>
      <c r="I508" s="174">
        <v>0</v>
      </c>
      <c r="J508" s="170" t="b">
        <f>IF(ISBLANK(CertifiedCrop[[#This Row],[1. Identifiant interne d’exploitation agricole*]]),"",IF(ISERROR(MATCH(CertifiedCrop[[#This Row],[1. Identifiant interne d’exploitation agricole*]],GroupMember[1. Identifiant interne d’exploitation agricole*],0)),FALSE,TRUE))</f>
        <v>1</v>
      </c>
      <c r="K508" s="170" t="b">
        <f t="array" ref="K508">IF(ISBLANK(CertifiedCrop[[#This Row],[2. Produit agricole certifié*]]),"",IF(ISERROR(MATCH(1,(#REF!=CertifiedCrop[[#This Row],[2. Produit agricole certifié*]])*(#REF!=CertifiedCrop[[#This Row],[3. Variété**]]),0)),FALSE,TRUE))</f>
        <v>0</v>
      </c>
      <c r="L508" s="23" t="str">
        <f t="shared" si="41"/>
        <v/>
      </c>
      <c r="M508" s="63" t="str">
        <f t="shared" si="42"/>
        <v/>
      </c>
      <c r="N508" s="176" t="str">
        <f t="shared" si="43"/>
        <v/>
      </c>
      <c r="O508" s="64">
        <f t="shared" si="44"/>
        <v>585.47008547008545</v>
      </c>
      <c r="P508" s="64">
        <f t="shared" si="45"/>
        <v>542.73504273504273</v>
      </c>
      <c r="Q508" s="11" t="str">
        <f>IFERROR((VLOOKUP(A508,GM_Table,8,FALSE)-SUMIFS(D:D,A:A,A508,B:B,B508,C:C,C508)),"")</f>
        <v/>
      </c>
      <c r="R508" s="11" t="str">
        <f>IFERROR(CONCATENATE(VLOOKUP(A508,GM_Table,12,FALSE)," ",(VLOOKUP(A508,GM_Table,13,FALSE))),"")</f>
        <v/>
      </c>
      <c r="S508" s="178">
        <f>(CertifiedCrop[[#This Row],[Rendement 
estimé/ha]]-CertifiedCrop[[#This Row],[Rendement/ha
de l’année précédente]])/CertifiedCrop[[#This Row],[Rendement/ha
de l’année précédente]]</f>
        <v>7.8740157480314946E-2</v>
      </c>
    </row>
    <row r="509" spans="1:19" x14ac:dyDescent="0.25">
      <c r="A509" s="172" t="s">
        <v>2258</v>
      </c>
      <c r="B509" s="172" t="s">
        <v>3341</v>
      </c>
      <c r="C509" s="172" t="s">
        <v>667</v>
      </c>
      <c r="D509" s="173">
        <v>1.077</v>
      </c>
      <c r="E509" s="174">
        <v>640</v>
      </c>
      <c r="F509" s="174">
        <v>590</v>
      </c>
      <c r="G509" s="174">
        <v>0</v>
      </c>
      <c r="H509" s="174">
        <v>0</v>
      </c>
      <c r="I509" s="174">
        <v>0</v>
      </c>
      <c r="J509" s="170" t="b">
        <f>IF(ISBLANK(CertifiedCrop[[#This Row],[1. Identifiant interne d’exploitation agricole*]]),"",IF(ISERROR(MATCH(CertifiedCrop[[#This Row],[1. Identifiant interne d’exploitation agricole*]],GroupMember[1. Identifiant interne d’exploitation agricole*],0)),FALSE,TRUE))</f>
        <v>1</v>
      </c>
      <c r="K509" s="170" t="b">
        <f t="array" ref="K509">IF(ISBLANK(CertifiedCrop[[#This Row],[2. Produit agricole certifié*]]),"",IF(ISERROR(MATCH(1,(#REF!=CertifiedCrop[[#This Row],[2. Produit agricole certifié*]])*(#REF!=CertifiedCrop[[#This Row],[3. Variété**]]),0)),FALSE,TRUE))</f>
        <v>0</v>
      </c>
      <c r="L509" s="23" t="str">
        <f t="shared" si="41"/>
        <v/>
      </c>
      <c r="M509" s="63" t="str">
        <f t="shared" si="42"/>
        <v/>
      </c>
      <c r="N509" s="176" t="str">
        <f t="shared" si="43"/>
        <v/>
      </c>
      <c r="O509" s="64">
        <f t="shared" si="44"/>
        <v>594.24326833797591</v>
      </c>
      <c r="P509" s="64">
        <f t="shared" si="45"/>
        <v>547.81801299907147</v>
      </c>
      <c r="Q509" s="11" t="str">
        <f>IFERROR((VLOOKUP(A509,GM_Table,8,FALSE)-SUMIFS(D:D,A:A,A509,B:B,B509,C:C,C509)),"")</f>
        <v/>
      </c>
      <c r="R509" s="11" t="str">
        <f>IFERROR(CONCATENATE(VLOOKUP(A509,GM_Table,12,FALSE)," ",(VLOOKUP(A509,GM_Table,13,FALSE))),"")</f>
        <v/>
      </c>
      <c r="S509" s="178">
        <f>(CertifiedCrop[[#This Row],[Rendement 
estimé/ha]]-CertifiedCrop[[#This Row],[Rendement/ha
de l’année précédente]])/CertifiedCrop[[#This Row],[Rendement/ha
de l’année précédente]]</f>
        <v>8.4745762711864542E-2</v>
      </c>
    </row>
    <row r="510" spans="1:19" x14ac:dyDescent="0.25">
      <c r="A510" s="172" t="s">
        <v>2260</v>
      </c>
      <c r="B510" s="172" t="s">
        <v>3341</v>
      </c>
      <c r="C510" s="172" t="s">
        <v>667</v>
      </c>
      <c r="D510" s="173">
        <v>3</v>
      </c>
      <c r="E510" s="174">
        <v>1795</v>
      </c>
      <c r="F510" s="174">
        <v>1745</v>
      </c>
      <c r="G510" s="174">
        <v>0</v>
      </c>
      <c r="H510" s="174">
        <v>0</v>
      </c>
      <c r="I510" s="174">
        <v>0</v>
      </c>
      <c r="J510" s="170" t="b">
        <f>IF(ISBLANK(CertifiedCrop[[#This Row],[1. Identifiant interne d’exploitation agricole*]]),"",IF(ISERROR(MATCH(CertifiedCrop[[#This Row],[1. Identifiant interne d’exploitation agricole*]],GroupMember[1. Identifiant interne d’exploitation agricole*],0)),FALSE,TRUE))</f>
        <v>1</v>
      </c>
      <c r="K510" s="170" t="b">
        <f t="array" ref="K510">IF(ISBLANK(CertifiedCrop[[#This Row],[2. Produit agricole certifié*]]),"",IF(ISERROR(MATCH(1,(#REF!=CertifiedCrop[[#This Row],[2. Produit agricole certifié*]])*(#REF!=CertifiedCrop[[#This Row],[3. Variété**]]),0)),FALSE,TRUE))</f>
        <v>0</v>
      </c>
      <c r="L510" s="23" t="str">
        <f t="shared" si="41"/>
        <v/>
      </c>
      <c r="M510" s="63" t="str">
        <f t="shared" si="42"/>
        <v/>
      </c>
      <c r="N510" s="176" t="str">
        <f t="shared" si="43"/>
        <v/>
      </c>
      <c r="O510" s="64">
        <f t="shared" si="44"/>
        <v>598.33333333333337</v>
      </c>
      <c r="P510" s="64">
        <f t="shared" si="45"/>
        <v>581.66666666666663</v>
      </c>
      <c r="Q510" s="11" t="str">
        <f>IFERROR((VLOOKUP(A510,GM_Table,8,FALSE)-SUMIFS(D:D,A:A,A510,B:B,B510,C:C,C510)),"")</f>
        <v/>
      </c>
      <c r="R510" s="11" t="str">
        <f>IFERROR(CONCATENATE(VLOOKUP(A510,GM_Table,12,FALSE)," ",(VLOOKUP(A510,GM_Table,13,FALSE))),"")</f>
        <v/>
      </c>
      <c r="S510" s="178">
        <f>(CertifiedCrop[[#This Row],[Rendement 
estimé/ha]]-CertifiedCrop[[#This Row],[Rendement/ha
de l’année précédente]])/CertifiedCrop[[#This Row],[Rendement/ha
de l’année précédente]]</f>
        <v>2.8653295128939962E-2</v>
      </c>
    </row>
    <row r="511" spans="1:19" x14ac:dyDescent="0.25">
      <c r="A511" s="172" t="s">
        <v>2263</v>
      </c>
      <c r="B511" s="172" t="s">
        <v>3341</v>
      </c>
      <c r="C511" s="172" t="s">
        <v>667</v>
      </c>
      <c r="D511" s="173">
        <v>1.75</v>
      </c>
      <c r="E511" s="174">
        <v>1040</v>
      </c>
      <c r="F511" s="174">
        <v>990</v>
      </c>
      <c r="G511" s="174">
        <v>0</v>
      </c>
      <c r="H511" s="174">
        <v>0</v>
      </c>
      <c r="I511" s="174">
        <v>0</v>
      </c>
      <c r="J511" s="170" t="b">
        <f>IF(ISBLANK(CertifiedCrop[[#This Row],[1. Identifiant interne d’exploitation agricole*]]),"",IF(ISERROR(MATCH(CertifiedCrop[[#This Row],[1. Identifiant interne d’exploitation agricole*]],GroupMember[1. Identifiant interne d’exploitation agricole*],0)),FALSE,TRUE))</f>
        <v>1</v>
      </c>
      <c r="K511" s="170" t="b">
        <f t="array" ref="K511">IF(ISBLANK(CertifiedCrop[[#This Row],[2. Produit agricole certifié*]]),"",IF(ISERROR(MATCH(1,(#REF!=CertifiedCrop[[#This Row],[2. Produit agricole certifié*]])*(#REF!=CertifiedCrop[[#This Row],[3. Variété**]]),0)),FALSE,TRUE))</f>
        <v>0</v>
      </c>
      <c r="L511" s="23" t="str">
        <f t="shared" si="41"/>
        <v/>
      </c>
      <c r="M511" s="63" t="str">
        <f t="shared" si="42"/>
        <v/>
      </c>
      <c r="N511" s="176" t="str">
        <f t="shared" si="43"/>
        <v/>
      </c>
      <c r="O511" s="64">
        <f t="shared" si="44"/>
        <v>594.28571428571433</v>
      </c>
      <c r="P511" s="64">
        <f t="shared" si="45"/>
        <v>565.71428571428567</v>
      </c>
      <c r="Q511" s="11" t="str">
        <f>IFERROR((VLOOKUP(A511,GM_Table,8,FALSE)-SUMIFS(D:D,A:A,A511,B:B,B511,C:C,C511)),"")</f>
        <v/>
      </c>
      <c r="R511" s="11" t="str">
        <f>IFERROR(CONCATENATE(VLOOKUP(A511,GM_Table,12,FALSE)," ",(VLOOKUP(A511,GM_Table,13,FALSE))),"")</f>
        <v/>
      </c>
      <c r="S511" s="178">
        <f>(CertifiedCrop[[#This Row],[Rendement 
estimé/ha]]-CertifiedCrop[[#This Row],[Rendement/ha
de l’année précédente]])/CertifiedCrop[[#This Row],[Rendement/ha
de l’année précédente]]</f>
        <v>5.0505050505050685E-2</v>
      </c>
    </row>
    <row r="512" spans="1:19" x14ac:dyDescent="0.25">
      <c r="A512" s="172" t="s">
        <v>2265</v>
      </c>
      <c r="B512" s="172" t="s">
        <v>3341</v>
      </c>
      <c r="C512" s="172" t="s">
        <v>667</v>
      </c>
      <c r="D512" s="173">
        <v>1.28</v>
      </c>
      <c r="E512" s="174">
        <v>761</v>
      </c>
      <c r="F512" s="174">
        <v>711</v>
      </c>
      <c r="G512" s="174">
        <v>0</v>
      </c>
      <c r="H512" s="174">
        <v>0</v>
      </c>
      <c r="I512" s="174">
        <v>0</v>
      </c>
      <c r="J512" s="170" t="b">
        <f>IF(ISBLANK(CertifiedCrop[[#This Row],[1. Identifiant interne d’exploitation agricole*]]),"",IF(ISERROR(MATCH(CertifiedCrop[[#This Row],[1. Identifiant interne d’exploitation agricole*]],GroupMember[1. Identifiant interne d’exploitation agricole*],0)),FALSE,TRUE))</f>
        <v>1</v>
      </c>
      <c r="K512" s="170" t="b">
        <f t="array" ref="K512">IF(ISBLANK(CertifiedCrop[[#This Row],[2. Produit agricole certifié*]]),"",IF(ISERROR(MATCH(1,(#REF!=CertifiedCrop[[#This Row],[2. Produit agricole certifié*]])*(#REF!=CertifiedCrop[[#This Row],[3. Variété**]]),0)),FALSE,TRUE))</f>
        <v>0</v>
      </c>
      <c r="L512" s="23" t="str">
        <f t="shared" si="41"/>
        <v/>
      </c>
      <c r="M512" s="63" t="str">
        <f t="shared" si="42"/>
        <v/>
      </c>
      <c r="N512" s="176" t="str">
        <f t="shared" si="43"/>
        <v/>
      </c>
      <c r="O512" s="64">
        <f t="shared" si="44"/>
        <v>594.53125</v>
      </c>
      <c r="P512" s="64">
        <f t="shared" si="45"/>
        <v>555.46875</v>
      </c>
      <c r="Q512" s="11" t="str">
        <f>IFERROR((VLOOKUP(A512,GM_Table,8,FALSE)-SUMIFS(D:D,A:A,A512,B:B,B512,C:C,C512)),"")</f>
        <v/>
      </c>
      <c r="R512" s="11" t="str">
        <f>IFERROR(CONCATENATE(VLOOKUP(A512,GM_Table,12,FALSE)," ",(VLOOKUP(A512,GM_Table,13,FALSE))),"")</f>
        <v/>
      </c>
      <c r="S512" s="178">
        <f>(CertifiedCrop[[#This Row],[Rendement 
estimé/ha]]-CertifiedCrop[[#This Row],[Rendement/ha
de l’année précédente]])/CertifiedCrop[[#This Row],[Rendement/ha
de l’année précédente]]</f>
        <v>7.0323488045007029E-2</v>
      </c>
    </row>
    <row r="513" spans="1:19" x14ac:dyDescent="0.25">
      <c r="A513" s="172" t="s">
        <v>2269</v>
      </c>
      <c r="B513" s="172" t="s">
        <v>3341</v>
      </c>
      <c r="C513" s="172" t="s">
        <v>667</v>
      </c>
      <c r="D513" s="173">
        <v>1</v>
      </c>
      <c r="E513" s="174">
        <v>590</v>
      </c>
      <c r="F513" s="174">
        <v>540</v>
      </c>
      <c r="G513" s="174">
        <v>0</v>
      </c>
      <c r="H513" s="174">
        <v>0</v>
      </c>
      <c r="I513" s="174">
        <v>0</v>
      </c>
      <c r="J513" s="170" t="b">
        <f>IF(ISBLANK(CertifiedCrop[[#This Row],[1. Identifiant interne d’exploitation agricole*]]),"",IF(ISERROR(MATCH(CertifiedCrop[[#This Row],[1. Identifiant interne d’exploitation agricole*]],GroupMember[1. Identifiant interne d’exploitation agricole*],0)),FALSE,TRUE))</f>
        <v>1</v>
      </c>
      <c r="K513" s="170" t="b">
        <f t="array" ref="K513">IF(ISBLANK(CertifiedCrop[[#This Row],[2. Produit agricole certifié*]]),"",IF(ISERROR(MATCH(1,(#REF!=CertifiedCrop[[#This Row],[2. Produit agricole certifié*]])*(#REF!=CertifiedCrop[[#This Row],[3. Variété**]]),0)),FALSE,TRUE))</f>
        <v>0</v>
      </c>
      <c r="L513" s="23" t="str">
        <f t="shared" si="41"/>
        <v/>
      </c>
      <c r="M513" s="63" t="str">
        <f t="shared" si="42"/>
        <v/>
      </c>
      <c r="N513" s="176" t="str">
        <f t="shared" si="43"/>
        <v/>
      </c>
      <c r="O513" s="64">
        <f t="shared" si="44"/>
        <v>590</v>
      </c>
      <c r="P513" s="64">
        <f t="shared" si="45"/>
        <v>540</v>
      </c>
      <c r="Q513" s="11" t="str">
        <f>IFERROR((VLOOKUP(A513,GM_Table,8,FALSE)-SUMIFS(D:D,A:A,A513,B:B,B513,C:C,C513)),"")</f>
        <v/>
      </c>
      <c r="R513" s="11" t="str">
        <f>IFERROR(CONCATENATE(VLOOKUP(A513,GM_Table,12,FALSE)," ",(VLOOKUP(A513,GM_Table,13,FALSE))),"")</f>
        <v/>
      </c>
      <c r="S513" s="178">
        <f>(CertifiedCrop[[#This Row],[Rendement 
estimé/ha]]-CertifiedCrop[[#This Row],[Rendement/ha
de l’année précédente]])/CertifiedCrop[[#This Row],[Rendement/ha
de l’année précédente]]</f>
        <v>9.2592592592592587E-2</v>
      </c>
    </row>
    <row r="514" spans="1:19" x14ac:dyDescent="0.25">
      <c r="A514" s="172" t="s">
        <v>2272</v>
      </c>
      <c r="B514" s="172" t="s">
        <v>3341</v>
      </c>
      <c r="C514" s="172" t="s">
        <v>667</v>
      </c>
      <c r="D514" s="173">
        <v>2.75</v>
      </c>
      <c r="E514" s="174">
        <v>1633</v>
      </c>
      <c r="F514" s="174">
        <v>1583</v>
      </c>
      <c r="G514" s="174">
        <v>0</v>
      </c>
      <c r="H514" s="174">
        <v>0</v>
      </c>
      <c r="I514" s="174">
        <v>0</v>
      </c>
      <c r="J514" s="170" t="b">
        <f>IF(ISBLANK(CertifiedCrop[[#This Row],[1. Identifiant interne d’exploitation agricole*]]),"",IF(ISERROR(MATCH(CertifiedCrop[[#This Row],[1. Identifiant interne d’exploitation agricole*]],GroupMember[1. Identifiant interne d’exploitation agricole*],0)),FALSE,TRUE))</f>
        <v>1</v>
      </c>
      <c r="K514" s="170" t="b">
        <f t="array" ref="K514">IF(ISBLANK(CertifiedCrop[[#This Row],[2. Produit agricole certifié*]]),"",IF(ISERROR(MATCH(1,(#REF!=CertifiedCrop[[#This Row],[2. Produit agricole certifié*]])*(#REF!=CertifiedCrop[[#This Row],[3. Variété**]]),0)),FALSE,TRUE))</f>
        <v>0</v>
      </c>
      <c r="L514" s="23" t="str">
        <f t="shared" si="41"/>
        <v/>
      </c>
      <c r="M514" s="63" t="str">
        <f t="shared" si="42"/>
        <v/>
      </c>
      <c r="N514" s="176" t="str">
        <f t="shared" si="43"/>
        <v/>
      </c>
      <c r="O514" s="64">
        <f t="shared" si="44"/>
        <v>593.81818181818187</v>
      </c>
      <c r="P514" s="64">
        <f t="shared" si="45"/>
        <v>575.63636363636363</v>
      </c>
      <c r="Q514" s="11" t="str">
        <f>IFERROR((VLOOKUP(A514,GM_Table,8,FALSE)-SUMIFS(D:D,A:A,A514,B:B,B514,C:C,C514)),"")</f>
        <v/>
      </c>
      <c r="R514" s="11" t="str">
        <f>IFERROR(CONCATENATE(VLOOKUP(A514,GM_Table,12,FALSE)," ",(VLOOKUP(A514,GM_Table,13,FALSE))),"")</f>
        <v/>
      </c>
      <c r="S514" s="178">
        <f>(CertifiedCrop[[#This Row],[Rendement 
estimé/ha]]-CertifiedCrop[[#This Row],[Rendement/ha
de l’année précédente]])/CertifiedCrop[[#This Row],[Rendement/ha
de l’année précédente]]</f>
        <v>3.1585596967782799E-2</v>
      </c>
    </row>
    <row r="515" spans="1:19" x14ac:dyDescent="0.25">
      <c r="A515" s="172" t="s">
        <v>2274</v>
      </c>
      <c r="B515" s="172" t="s">
        <v>3341</v>
      </c>
      <c r="C515" s="172" t="s">
        <v>667</v>
      </c>
      <c r="D515" s="173">
        <v>3</v>
      </c>
      <c r="E515" s="174">
        <v>1795</v>
      </c>
      <c r="F515" s="174">
        <v>1745</v>
      </c>
      <c r="G515" s="174">
        <v>0</v>
      </c>
      <c r="H515" s="174">
        <v>0</v>
      </c>
      <c r="I515" s="174">
        <v>0</v>
      </c>
      <c r="J515" s="170" t="b">
        <f>IF(ISBLANK(CertifiedCrop[[#This Row],[1. Identifiant interne d’exploitation agricole*]]),"",IF(ISERROR(MATCH(CertifiedCrop[[#This Row],[1. Identifiant interne d’exploitation agricole*]],GroupMember[1. Identifiant interne d’exploitation agricole*],0)),FALSE,TRUE))</f>
        <v>1</v>
      </c>
      <c r="K515" s="170" t="b">
        <f t="array" ref="K515">IF(ISBLANK(CertifiedCrop[[#This Row],[2. Produit agricole certifié*]]),"",IF(ISERROR(MATCH(1,(#REF!=CertifiedCrop[[#This Row],[2. Produit agricole certifié*]])*(#REF!=CertifiedCrop[[#This Row],[3. Variété**]]),0)),FALSE,TRUE))</f>
        <v>0</v>
      </c>
      <c r="L515" s="23" t="str">
        <f t="shared" si="41"/>
        <v/>
      </c>
      <c r="M515" s="63" t="str">
        <f t="shared" si="42"/>
        <v/>
      </c>
      <c r="N515" s="176" t="str">
        <f t="shared" si="43"/>
        <v/>
      </c>
      <c r="O515" s="64">
        <f t="shared" si="44"/>
        <v>598.33333333333337</v>
      </c>
      <c r="P515" s="64">
        <f t="shared" si="45"/>
        <v>581.66666666666663</v>
      </c>
      <c r="Q515" s="11" t="str">
        <f>IFERROR((VLOOKUP(A515,GM_Table,8,FALSE)-SUMIFS(D:D,A:A,A515,B:B,B515,C:C,C515)),"")</f>
        <v/>
      </c>
      <c r="R515" s="11" t="str">
        <f>IFERROR(CONCATENATE(VLOOKUP(A515,GM_Table,12,FALSE)," ",(VLOOKUP(A515,GM_Table,13,FALSE))),"")</f>
        <v/>
      </c>
      <c r="S515" s="178">
        <f>(CertifiedCrop[[#This Row],[Rendement 
estimé/ha]]-CertifiedCrop[[#This Row],[Rendement/ha
de l’année précédente]])/CertifiedCrop[[#This Row],[Rendement/ha
de l’année précédente]]</f>
        <v>2.8653295128939962E-2</v>
      </c>
    </row>
    <row r="516" spans="1:19" x14ac:dyDescent="0.25">
      <c r="A516" s="172" t="s">
        <v>2277</v>
      </c>
      <c r="B516" s="172" t="s">
        <v>3341</v>
      </c>
      <c r="C516" s="172" t="s">
        <v>667</v>
      </c>
      <c r="D516" s="173">
        <v>3.75</v>
      </c>
      <c r="E516" s="174">
        <v>2227</v>
      </c>
      <c r="F516" s="174">
        <v>2177</v>
      </c>
      <c r="G516" s="174">
        <v>0</v>
      </c>
      <c r="H516" s="174">
        <v>0</v>
      </c>
      <c r="I516" s="174">
        <v>0</v>
      </c>
      <c r="J516" s="170" t="b">
        <f>IF(ISBLANK(CertifiedCrop[[#This Row],[1. Identifiant interne d’exploitation agricole*]]),"",IF(ISERROR(MATCH(CertifiedCrop[[#This Row],[1. Identifiant interne d’exploitation agricole*]],GroupMember[1. Identifiant interne d’exploitation agricole*],0)),FALSE,TRUE))</f>
        <v>1</v>
      </c>
      <c r="K516" s="170" t="b">
        <f t="array" ref="K516">IF(ISBLANK(CertifiedCrop[[#This Row],[2. Produit agricole certifié*]]),"",IF(ISERROR(MATCH(1,(#REF!=CertifiedCrop[[#This Row],[2. Produit agricole certifié*]])*(#REF!=CertifiedCrop[[#This Row],[3. Variété**]]),0)),FALSE,TRUE))</f>
        <v>0</v>
      </c>
      <c r="L516" s="23" t="str">
        <f t="shared" si="41"/>
        <v/>
      </c>
      <c r="M516" s="63" t="str">
        <f t="shared" si="42"/>
        <v/>
      </c>
      <c r="N516" s="176" t="str">
        <f t="shared" si="43"/>
        <v/>
      </c>
      <c r="O516" s="64">
        <f t="shared" si="44"/>
        <v>593.86666666666667</v>
      </c>
      <c r="P516" s="64">
        <f t="shared" si="45"/>
        <v>580.5333333333333</v>
      </c>
      <c r="Q516" s="11" t="str">
        <f>IFERROR((VLOOKUP(A516,GM_Table,8,FALSE)-SUMIFS(D:D,A:A,A516,B:B,B516,C:C,C516)),"")</f>
        <v/>
      </c>
      <c r="R516" s="11" t="str">
        <f>IFERROR(CONCATENATE(VLOOKUP(A516,GM_Table,12,FALSE)," ",(VLOOKUP(A516,GM_Table,13,FALSE))),"")</f>
        <v/>
      </c>
      <c r="S516" s="178">
        <f>(CertifiedCrop[[#This Row],[Rendement 
estimé/ha]]-CertifiedCrop[[#This Row],[Rendement/ha
de l’année précédente]])/CertifiedCrop[[#This Row],[Rendement/ha
de l’année précédente]]</f>
        <v>2.2967386311437826E-2</v>
      </c>
    </row>
    <row r="517" spans="1:19" x14ac:dyDescent="0.25">
      <c r="A517" s="172" t="s">
        <v>2280</v>
      </c>
      <c r="B517" s="172" t="s">
        <v>3341</v>
      </c>
      <c r="C517" s="172" t="s">
        <v>667</v>
      </c>
      <c r="D517" s="173">
        <v>4</v>
      </c>
      <c r="E517" s="174">
        <v>2393</v>
      </c>
      <c r="F517" s="174">
        <v>2343</v>
      </c>
      <c r="G517" s="174">
        <v>0</v>
      </c>
      <c r="H517" s="174">
        <v>0</v>
      </c>
      <c r="I517" s="174">
        <v>0</v>
      </c>
      <c r="J517" s="170" t="b">
        <f>IF(ISBLANK(CertifiedCrop[[#This Row],[1. Identifiant interne d’exploitation agricole*]]),"",IF(ISERROR(MATCH(CertifiedCrop[[#This Row],[1. Identifiant interne d’exploitation agricole*]],GroupMember[1. Identifiant interne d’exploitation agricole*],0)),FALSE,TRUE))</f>
        <v>1</v>
      </c>
      <c r="K517" s="170" t="b">
        <f t="array" ref="K517">IF(ISBLANK(CertifiedCrop[[#This Row],[2. Produit agricole certifié*]]),"",IF(ISERROR(MATCH(1,(#REF!=CertifiedCrop[[#This Row],[2. Produit agricole certifié*]])*(#REF!=CertifiedCrop[[#This Row],[3. Variété**]]),0)),FALSE,TRUE))</f>
        <v>0</v>
      </c>
      <c r="L517" s="23" t="str">
        <f t="shared" si="41"/>
        <v/>
      </c>
      <c r="M517" s="63" t="str">
        <f t="shared" si="42"/>
        <v/>
      </c>
      <c r="N517" s="176" t="str">
        <f t="shared" si="43"/>
        <v/>
      </c>
      <c r="O517" s="64">
        <f t="shared" si="44"/>
        <v>598.25</v>
      </c>
      <c r="P517" s="64">
        <f t="shared" si="45"/>
        <v>585.75</v>
      </c>
      <c r="Q517" s="11" t="str">
        <f>IFERROR((VLOOKUP(A517,GM_Table,8,FALSE)-SUMIFS(D:D,A:A,A517,B:B,B517,C:C,C517)),"")</f>
        <v/>
      </c>
      <c r="R517" s="11" t="str">
        <f>IFERROR(CONCATENATE(VLOOKUP(A517,GM_Table,12,FALSE)," ",(VLOOKUP(A517,GM_Table,13,FALSE))),"")</f>
        <v/>
      </c>
      <c r="S517" s="178">
        <f>(CertifiedCrop[[#This Row],[Rendement 
estimé/ha]]-CertifiedCrop[[#This Row],[Rendement/ha
de l’année précédente]])/CertifiedCrop[[#This Row],[Rendement/ha
de l’année précédente]]</f>
        <v>2.1340162185232606E-2</v>
      </c>
    </row>
    <row r="518" spans="1:19" x14ac:dyDescent="0.25">
      <c r="A518" s="172" t="s">
        <v>2282</v>
      </c>
      <c r="B518" s="172" t="s">
        <v>3341</v>
      </c>
      <c r="C518" s="172" t="s">
        <v>667</v>
      </c>
      <c r="D518" s="173">
        <v>2.95</v>
      </c>
      <c r="E518" s="174">
        <v>1739</v>
      </c>
      <c r="F518" s="174">
        <v>1689</v>
      </c>
      <c r="G518" s="174">
        <v>0</v>
      </c>
      <c r="H518" s="174">
        <v>0</v>
      </c>
      <c r="I518" s="174">
        <v>0</v>
      </c>
      <c r="J518" s="170" t="b">
        <f>IF(ISBLANK(CertifiedCrop[[#This Row],[1. Identifiant interne d’exploitation agricole*]]),"",IF(ISERROR(MATCH(CertifiedCrop[[#This Row],[1. Identifiant interne d’exploitation agricole*]],GroupMember[1. Identifiant interne d’exploitation agricole*],0)),FALSE,TRUE))</f>
        <v>1</v>
      </c>
      <c r="K518" s="170" t="b">
        <f t="array" ref="K518">IF(ISBLANK(CertifiedCrop[[#This Row],[2. Produit agricole certifié*]]),"",IF(ISERROR(MATCH(1,(#REF!=CertifiedCrop[[#This Row],[2. Produit agricole certifié*]])*(#REF!=CertifiedCrop[[#This Row],[3. Variété**]]),0)),FALSE,TRUE))</f>
        <v>0</v>
      </c>
      <c r="L518" s="23" t="str">
        <f t="shared" si="41"/>
        <v/>
      </c>
      <c r="M518" s="63" t="str">
        <f t="shared" si="42"/>
        <v/>
      </c>
      <c r="N518" s="176" t="str">
        <f t="shared" si="43"/>
        <v/>
      </c>
      <c r="O518" s="64">
        <f t="shared" si="44"/>
        <v>589.49152542372883</v>
      </c>
      <c r="P518" s="64">
        <f t="shared" si="45"/>
        <v>572.54237288135585</v>
      </c>
      <c r="Q518" s="11" t="str">
        <f>IFERROR((VLOOKUP(A518,GM_Table,8,FALSE)-SUMIFS(D:D,A:A,A518,B:B,B518,C:C,C518)),"")</f>
        <v/>
      </c>
      <c r="R518" s="11" t="str">
        <f>IFERROR(CONCATENATE(VLOOKUP(A518,GM_Table,12,FALSE)," ",(VLOOKUP(A518,GM_Table,13,FALSE))),"")</f>
        <v/>
      </c>
      <c r="S518" s="178">
        <f>(CertifiedCrop[[#This Row],[Rendement 
estimé/ha]]-CertifiedCrop[[#This Row],[Rendement/ha
de l’année précédente]])/CertifiedCrop[[#This Row],[Rendement/ha
de l’année précédente]]</f>
        <v>2.9603315571344178E-2</v>
      </c>
    </row>
    <row r="519" spans="1:19" x14ac:dyDescent="0.25">
      <c r="A519" s="172" t="s">
        <v>2285</v>
      </c>
      <c r="B519" s="172" t="s">
        <v>3341</v>
      </c>
      <c r="C519" s="172" t="s">
        <v>667</v>
      </c>
      <c r="D519" s="173">
        <v>3</v>
      </c>
      <c r="E519" s="174">
        <v>1795</v>
      </c>
      <c r="F519" s="174">
        <v>1745</v>
      </c>
      <c r="G519" s="174">
        <v>0</v>
      </c>
      <c r="H519" s="174">
        <v>0</v>
      </c>
      <c r="I519" s="174">
        <v>0</v>
      </c>
      <c r="J519" s="170" t="b">
        <f>IF(ISBLANK(CertifiedCrop[[#This Row],[1. Identifiant interne d’exploitation agricole*]]),"",IF(ISERROR(MATCH(CertifiedCrop[[#This Row],[1. Identifiant interne d’exploitation agricole*]],GroupMember[1. Identifiant interne d’exploitation agricole*],0)),FALSE,TRUE))</f>
        <v>1</v>
      </c>
      <c r="K519" s="170" t="b">
        <f t="array" ref="K519">IF(ISBLANK(CertifiedCrop[[#This Row],[2. Produit agricole certifié*]]),"",IF(ISERROR(MATCH(1,(#REF!=CertifiedCrop[[#This Row],[2. Produit agricole certifié*]])*(#REF!=CertifiedCrop[[#This Row],[3. Variété**]]),0)),FALSE,TRUE))</f>
        <v>0</v>
      </c>
      <c r="L519" s="23" t="str">
        <f t="shared" si="41"/>
        <v/>
      </c>
      <c r="M519" s="63" t="str">
        <f t="shared" si="42"/>
        <v/>
      </c>
      <c r="N519" s="176" t="str">
        <f t="shared" si="43"/>
        <v/>
      </c>
      <c r="O519" s="64">
        <f t="shared" si="44"/>
        <v>598.33333333333337</v>
      </c>
      <c r="P519" s="64">
        <f t="shared" si="45"/>
        <v>581.66666666666663</v>
      </c>
      <c r="Q519" s="11" t="str">
        <f>IFERROR((VLOOKUP(A519,GM_Table,8,FALSE)-SUMIFS(D:D,A:A,A519,B:B,B519,C:C,C519)),"")</f>
        <v/>
      </c>
      <c r="R519" s="11" t="str">
        <f>IFERROR(CONCATENATE(VLOOKUP(A519,GM_Table,12,FALSE)," ",(VLOOKUP(A519,GM_Table,13,FALSE))),"")</f>
        <v/>
      </c>
      <c r="S519" s="178">
        <f>(CertifiedCrop[[#This Row],[Rendement 
estimé/ha]]-CertifiedCrop[[#This Row],[Rendement/ha
de l’année précédente]])/CertifiedCrop[[#This Row],[Rendement/ha
de l’année précédente]]</f>
        <v>2.8653295128939962E-2</v>
      </c>
    </row>
    <row r="520" spans="1:19" x14ac:dyDescent="0.25">
      <c r="A520" s="172" t="s">
        <v>2287</v>
      </c>
      <c r="B520" s="172" t="s">
        <v>3341</v>
      </c>
      <c r="C520" s="172" t="s">
        <v>667</v>
      </c>
      <c r="D520" s="173">
        <v>3.25</v>
      </c>
      <c r="E520" s="174">
        <v>1930</v>
      </c>
      <c r="F520" s="174">
        <v>1880</v>
      </c>
      <c r="G520" s="174">
        <v>0</v>
      </c>
      <c r="H520" s="174">
        <v>0</v>
      </c>
      <c r="I520" s="174">
        <v>0</v>
      </c>
      <c r="J520" s="170" t="b">
        <f>IF(ISBLANK(CertifiedCrop[[#This Row],[1. Identifiant interne d’exploitation agricole*]]),"",IF(ISERROR(MATCH(CertifiedCrop[[#This Row],[1. Identifiant interne d’exploitation agricole*]],GroupMember[1. Identifiant interne d’exploitation agricole*],0)),FALSE,TRUE))</f>
        <v>1</v>
      </c>
      <c r="K520" s="170" t="b">
        <f t="array" ref="K520">IF(ISBLANK(CertifiedCrop[[#This Row],[2. Produit agricole certifié*]]),"",IF(ISERROR(MATCH(1,(#REF!=CertifiedCrop[[#This Row],[2. Produit agricole certifié*]])*(#REF!=CertifiedCrop[[#This Row],[3. Variété**]]),0)),FALSE,TRUE))</f>
        <v>0</v>
      </c>
      <c r="L520" s="23" t="str">
        <f t="shared" si="41"/>
        <v/>
      </c>
      <c r="M520" s="63" t="str">
        <f t="shared" si="42"/>
        <v/>
      </c>
      <c r="N520" s="176" t="str">
        <f t="shared" si="43"/>
        <v/>
      </c>
      <c r="O520" s="64">
        <f t="shared" si="44"/>
        <v>593.84615384615381</v>
      </c>
      <c r="P520" s="64">
        <f t="shared" si="45"/>
        <v>578.46153846153845</v>
      </c>
      <c r="Q520" s="11" t="str">
        <f>IFERROR((VLOOKUP(A520,GM_Table,8,FALSE)-SUMIFS(D:D,A:A,A520,B:B,B520,C:C,C520)),"")</f>
        <v/>
      </c>
      <c r="R520" s="11" t="str">
        <f>IFERROR(CONCATENATE(VLOOKUP(A520,GM_Table,12,FALSE)," ",(VLOOKUP(A520,GM_Table,13,FALSE))),"")</f>
        <v/>
      </c>
      <c r="S520" s="178">
        <f>(CertifiedCrop[[#This Row],[Rendement 
estimé/ha]]-CertifiedCrop[[#This Row],[Rendement/ha
de l’année précédente]])/CertifiedCrop[[#This Row],[Rendement/ha
de l’année précédente]]</f>
        <v>2.6595744680851019E-2</v>
      </c>
    </row>
    <row r="521" spans="1:19" x14ac:dyDescent="0.25">
      <c r="A521" s="172" t="s">
        <v>2289</v>
      </c>
      <c r="B521" s="172" t="s">
        <v>3341</v>
      </c>
      <c r="C521" s="172" t="s">
        <v>667</v>
      </c>
      <c r="D521" s="173">
        <v>2</v>
      </c>
      <c r="E521" s="174">
        <v>1171</v>
      </c>
      <c r="F521" s="174">
        <v>1121</v>
      </c>
      <c r="G521" s="174">
        <v>0</v>
      </c>
      <c r="H521" s="174">
        <v>0</v>
      </c>
      <c r="I521" s="174">
        <v>0</v>
      </c>
      <c r="J521" s="170" t="b">
        <f>IF(ISBLANK(CertifiedCrop[[#This Row],[1. Identifiant interne d’exploitation agricole*]]),"",IF(ISERROR(MATCH(CertifiedCrop[[#This Row],[1. Identifiant interne d’exploitation agricole*]],GroupMember[1. Identifiant interne d’exploitation agricole*],0)),FALSE,TRUE))</f>
        <v>1</v>
      </c>
      <c r="K521" s="170" t="b">
        <f t="array" ref="K521">IF(ISBLANK(CertifiedCrop[[#This Row],[2. Produit agricole certifié*]]),"",IF(ISERROR(MATCH(1,(#REF!=CertifiedCrop[[#This Row],[2. Produit agricole certifié*]])*(#REF!=CertifiedCrop[[#This Row],[3. Variété**]]),0)),FALSE,TRUE))</f>
        <v>0</v>
      </c>
      <c r="L521" s="23" t="str">
        <f t="shared" si="41"/>
        <v/>
      </c>
      <c r="M521" s="63" t="str">
        <f t="shared" si="42"/>
        <v/>
      </c>
      <c r="N521" s="176" t="str">
        <f t="shared" si="43"/>
        <v/>
      </c>
      <c r="O521" s="64">
        <f t="shared" si="44"/>
        <v>585.5</v>
      </c>
      <c r="P521" s="64">
        <f t="shared" si="45"/>
        <v>560.5</v>
      </c>
      <c r="Q521" s="11" t="str">
        <f>IFERROR((VLOOKUP(A521,GM_Table,8,FALSE)-SUMIFS(D:D,A:A,A521,B:B,B521,C:C,C521)),"")</f>
        <v/>
      </c>
      <c r="R521" s="11" t="str">
        <f>IFERROR(CONCATENATE(VLOOKUP(A521,GM_Table,12,FALSE)," ",(VLOOKUP(A521,GM_Table,13,FALSE))),"")</f>
        <v/>
      </c>
      <c r="S521" s="178">
        <f>(CertifiedCrop[[#This Row],[Rendement 
estimé/ha]]-CertifiedCrop[[#This Row],[Rendement/ha
de l’année précédente]])/CertifiedCrop[[#This Row],[Rendement/ha
de l’année précédente]]</f>
        <v>4.4603033006244422E-2</v>
      </c>
    </row>
    <row r="522" spans="1:19" x14ac:dyDescent="0.25">
      <c r="A522" s="172" t="s">
        <v>2291</v>
      </c>
      <c r="B522" s="172" t="s">
        <v>3341</v>
      </c>
      <c r="C522" s="172" t="s">
        <v>667</v>
      </c>
      <c r="D522" s="173">
        <v>2</v>
      </c>
      <c r="E522" s="174">
        <v>1145</v>
      </c>
      <c r="F522" s="174">
        <v>1095</v>
      </c>
      <c r="G522" s="174">
        <v>0</v>
      </c>
      <c r="H522" s="174">
        <v>0</v>
      </c>
      <c r="I522" s="174">
        <v>0</v>
      </c>
      <c r="J522" s="170" t="b">
        <f>IF(ISBLANK(CertifiedCrop[[#This Row],[1. Identifiant interne d’exploitation agricole*]]),"",IF(ISERROR(MATCH(CertifiedCrop[[#This Row],[1. Identifiant interne d’exploitation agricole*]],GroupMember[1. Identifiant interne d’exploitation agricole*],0)),FALSE,TRUE))</f>
        <v>1</v>
      </c>
      <c r="K522" s="170" t="b">
        <f t="array" ref="K522">IF(ISBLANK(CertifiedCrop[[#This Row],[2. Produit agricole certifié*]]),"",IF(ISERROR(MATCH(1,(#REF!=CertifiedCrop[[#This Row],[2. Produit agricole certifié*]])*(#REF!=CertifiedCrop[[#This Row],[3. Variété**]]),0)),FALSE,TRUE))</f>
        <v>0</v>
      </c>
      <c r="L522" s="23" t="str">
        <f t="shared" si="41"/>
        <v/>
      </c>
      <c r="M522" s="63" t="str">
        <f t="shared" si="42"/>
        <v/>
      </c>
      <c r="N522" s="176" t="str">
        <f t="shared" si="43"/>
        <v/>
      </c>
      <c r="O522" s="64">
        <f t="shared" si="44"/>
        <v>572.5</v>
      </c>
      <c r="P522" s="64">
        <f t="shared" si="45"/>
        <v>547.5</v>
      </c>
      <c r="Q522" s="11" t="str">
        <f>IFERROR((VLOOKUP(A522,GM_Table,8,FALSE)-SUMIFS(D:D,A:A,A522,B:B,B522,C:C,C522)),"")</f>
        <v/>
      </c>
      <c r="R522" s="11" t="str">
        <f>IFERROR(CONCATENATE(VLOOKUP(A522,GM_Table,12,FALSE)," ",(VLOOKUP(A522,GM_Table,13,FALSE))),"")</f>
        <v/>
      </c>
      <c r="S522" s="178">
        <f>(CertifiedCrop[[#This Row],[Rendement 
estimé/ha]]-CertifiedCrop[[#This Row],[Rendement/ha
de l’année précédente]])/CertifiedCrop[[#This Row],[Rendement/ha
de l’année précédente]]</f>
        <v>4.5662100456621002E-2</v>
      </c>
    </row>
    <row r="523" spans="1:19" x14ac:dyDescent="0.25">
      <c r="A523" s="172" t="s">
        <v>2293</v>
      </c>
      <c r="B523" s="172" t="s">
        <v>3341</v>
      </c>
      <c r="C523" s="172" t="s">
        <v>667</v>
      </c>
      <c r="D523" s="173">
        <v>3</v>
      </c>
      <c r="E523" s="174">
        <v>1730</v>
      </c>
      <c r="F523" s="174">
        <v>1680</v>
      </c>
      <c r="G523" s="174">
        <v>0</v>
      </c>
      <c r="H523" s="174">
        <v>0</v>
      </c>
      <c r="I523" s="174">
        <v>0</v>
      </c>
      <c r="J523" s="170" t="b">
        <f>IF(ISBLANK(CertifiedCrop[[#This Row],[1. Identifiant interne d’exploitation agricole*]]),"",IF(ISERROR(MATCH(CertifiedCrop[[#This Row],[1. Identifiant interne d’exploitation agricole*]],GroupMember[1. Identifiant interne d’exploitation agricole*],0)),FALSE,TRUE))</f>
        <v>1</v>
      </c>
      <c r="K523" s="170" t="b">
        <f t="array" ref="K523">IF(ISBLANK(CertifiedCrop[[#This Row],[2. Produit agricole certifié*]]),"",IF(ISERROR(MATCH(1,(#REF!=CertifiedCrop[[#This Row],[2. Produit agricole certifié*]])*(#REF!=CertifiedCrop[[#This Row],[3. Variété**]]),0)),FALSE,TRUE))</f>
        <v>0</v>
      </c>
      <c r="L523" s="23" t="str">
        <f t="shared" si="41"/>
        <v/>
      </c>
      <c r="M523" s="63" t="str">
        <f t="shared" si="42"/>
        <v/>
      </c>
      <c r="N523" s="176" t="str">
        <f t="shared" si="43"/>
        <v/>
      </c>
      <c r="O523" s="64">
        <f t="shared" si="44"/>
        <v>576.66666666666663</v>
      </c>
      <c r="P523" s="64">
        <f t="shared" si="45"/>
        <v>560</v>
      </c>
      <c r="Q523" s="11" t="str">
        <f>IFERROR((VLOOKUP(A523,GM_Table,8,FALSE)-SUMIFS(D:D,A:A,A523,B:B,B523,C:C,C523)),"")</f>
        <v/>
      </c>
      <c r="R523" s="11" t="str">
        <f>IFERROR(CONCATENATE(VLOOKUP(A523,GM_Table,12,FALSE)," ",(VLOOKUP(A523,GM_Table,13,FALSE))),"")</f>
        <v/>
      </c>
      <c r="S523" s="178">
        <f>(CertifiedCrop[[#This Row],[Rendement 
estimé/ha]]-CertifiedCrop[[#This Row],[Rendement/ha
de l’année précédente]])/CertifiedCrop[[#This Row],[Rendement/ha
de l’année précédente]]</f>
        <v>2.9761904761904694E-2</v>
      </c>
    </row>
    <row r="524" spans="1:19" x14ac:dyDescent="0.25">
      <c r="A524" s="172" t="s">
        <v>2295</v>
      </c>
      <c r="B524" s="172" t="s">
        <v>3341</v>
      </c>
      <c r="C524" s="172" t="s">
        <v>667</v>
      </c>
      <c r="D524" s="173">
        <v>3</v>
      </c>
      <c r="E524" s="174">
        <v>1743</v>
      </c>
      <c r="F524" s="174">
        <v>1693</v>
      </c>
      <c r="G524" s="174">
        <v>0</v>
      </c>
      <c r="H524" s="174">
        <v>0</v>
      </c>
      <c r="I524" s="174">
        <v>0</v>
      </c>
      <c r="J524" s="170" t="b">
        <f>IF(ISBLANK(CertifiedCrop[[#This Row],[1. Identifiant interne d’exploitation agricole*]]),"",IF(ISERROR(MATCH(CertifiedCrop[[#This Row],[1. Identifiant interne d’exploitation agricole*]],GroupMember[1. Identifiant interne d’exploitation agricole*],0)),FALSE,TRUE))</f>
        <v>1</v>
      </c>
      <c r="K524" s="170" t="b">
        <f t="array" ref="K524">IF(ISBLANK(CertifiedCrop[[#This Row],[2. Produit agricole certifié*]]),"",IF(ISERROR(MATCH(1,(#REF!=CertifiedCrop[[#This Row],[2. Produit agricole certifié*]])*(#REF!=CertifiedCrop[[#This Row],[3. Variété**]]),0)),FALSE,TRUE))</f>
        <v>0</v>
      </c>
      <c r="L524" s="23" t="str">
        <f t="shared" si="41"/>
        <v/>
      </c>
      <c r="M524" s="63" t="str">
        <f t="shared" si="42"/>
        <v/>
      </c>
      <c r="N524" s="176" t="str">
        <f t="shared" si="43"/>
        <v/>
      </c>
      <c r="O524" s="64">
        <f t="shared" si="44"/>
        <v>581</v>
      </c>
      <c r="P524" s="64">
        <f t="shared" si="45"/>
        <v>564.33333333333337</v>
      </c>
      <c r="Q524" s="11" t="str">
        <f>IFERROR((VLOOKUP(A524,GM_Table,8,FALSE)-SUMIFS(D:D,A:A,A524,B:B,B524,C:C,C524)),"")</f>
        <v/>
      </c>
      <c r="R524" s="11" t="str">
        <f>IFERROR(CONCATENATE(VLOOKUP(A524,GM_Table,12,FALSE)," ",(VLOOKUP(A524,GM_Table,13,FALSE))),"")</f>
        <v/>
      </c>
      <c r="S524" s="178">
        <f>(CertifiedCrop[[#This Row],[Rendement 
estimé/ha]]-CertifiedCrop[[#This Row],[Rendement/ha
de l’année précédente]])/CertifiedCrop[[#This Row],[Rendement/ha
de l’année précédente]]</f>
        <v>2.9533372711163547E-2</v>
      </c>
    </row>
    <row r="525" spans="1:19" x14ac:dyDescent="0.25">
      <c r="A525" s="172" t="s">
        <v>2297</v>
      </c>
      <c r="B525" s="172" t="s">
        <v>3341</v>
      </c>
      <c r="C525" s="172" t="s">
        <v>667</v>
      </c>
      <c r="D525" s="173">
        <v>2</v>
      </c>
      <c r="E525" s="174">
        <v>1130</v>
      </c>
      <c r="F525" s="174">
        <v>1080</v>
      </c>
      <c r="G525" s="174">
        <v>0</v>
      </c>
      <c r="H525" s="174">
        <v>0</v>
      </c>
      <c r="I525" s="174">
        <v>0</v>
      </c>
      <c r="J525" s="170" t="b">
        <f>IF(ISBLANK(CertifiedCrop[[#This Row],[1. Identifiant interne d’exploitation agricole*]]),"",IF(ISERROR(MATCH(CertifiedCrop[[#This Row],[1. Identifiant interne d’exploitation agricole*]],GroupMember[1. Identifiant interne d’exploitation agricole*],0)),FALSE,TRUE))</f>
        <v>1</v>
      </c>
      <c r="K525" s="170" t="b">
        <f t="array" ref="K525">IF(ISBLANK(CertifiedCrop[[#This Row],[2. Produit agricole certifié*]]),"",IF(ISERROR(MATCH(1,(#REF!=CertifiedCrop[[#This Row],[2. Produit agricole certifié*]])*(#REF!=CertifiedCrop[[#This Row],[3. Variété**]]),0)),FALSE,TRUE))</f>
        <v>0</v>
      </c>
      <c r="L525" s="23" t="str">
        <f t="shared" si="41"/>
        <v/>
      </c>
      <c r="M525" s="63" t="str">
        <f t="shared" si="42"/>
        <v/>
      </c>
      <c r="N525" s="176" t="str">
        <f t="shared" si="43"/>
        <v/>
      </c>
      <c r="O525" s="64">
        <f t="shared" si="44"/>
        <v>565</v>
      </c>
      <c r="P525" s="64">
        <f t="shared" si="45"/>
        <v>540</v>
      </c>
      <c r="Q525" s="11" t="str">
        <f>IFERROR((VLOOKUP(A525,GM_Table,8,FALSE)-SUMIFS(D:D,A:A,A525,B:B,B525,C:C,C525)),"")</f>
        <v/>
      </c>
      <c r="R525" s="11" t="str">
        <f>IFERROR(CONCATENATE(VLOOKUP(A525,GM_Table,12,FALSE)," ",(VLOOKUP(A525,GM_Table,13,FALSE))),"")</f>
        <v/>
      </c>
      <c r="S525" s="178">
        <f>(CertifiedCrop[[#This Row],[Rendement 
estimé/ha]]-CertifiedCrop[[#This Row],[Rendement/ha
de l’année précédente]])/CertifiedCrop[[#This Row],[Rendement/ha
de l’année précédente]]</f>
        <v>4.6296296296296294E-2</v>
      </c>
    </row>
    <row r="526" spans="1:19" x14ac:dyDescent="0.25">
      <c r="A526" s="172" t="s">
        <v>2299</v>
      </c>
      <c r="B526" s="172" t="s">
        <v>3341</v>
      </c>
      <c r="C526" s="172" t="s">
        <v>667</v>
      </c>
      <c r="D526" s="173">
        <v>3</v>
      </c>
      <c r="E526" s="174">
        <v>1717</v>
      </c>
      <c r="F526" s="174">
        <v>1667</v>
      </c>
      <c r="G526" s="174">
        <v>0</v>
      </c>
      <c r="H526" s="174">
        <v>0</v>
      </c>
      <c r="I526" s="174">
        <v>0</v>
      </c>
      <c r="J526" s="170" t="b">
        <f>IF(ISBLANK(CertifiedCrop[[#This Row],[1. Identifiant interne d’exploitation agricole*]]),"",IF(ISERROR(MATCH(CertifiedCrop[[#This Row],[1. Identifiant interne d’exploitation agricole*]],GroupMember[1. Identifiant interne d’exploitation agricole*],0)),FALSE,TRUE))</f>
        <v>1</v>
      </c>
      <c r="K526" s="170" t="b">
        <f t="array" ref="K526">IF(ISBLANK(CertifiedCrop[[#This Row],[2. Produit agricole certifié*]]),"",IF(ISERROR(MATCH(1,(#REF!=CertifiedCrop[[#This Row],[2. Produit agricole certifié*]])*(#REF!=CertifiedCrop[[#This Row],[3. Variété**]]),0)),FALSE,TRUE))</f>
        <v>0</v>
      </c>
      <c r="L526" s="23" t="str">
        <f t="shared" si="41"/>
        <v/>
      </c>
      <c r="M526" s="63" t="str">
        <f t="shared" si="42"/>
        <v/>
      </c>
      <c r="N526" s="176" t="str">
        <f t="shared" si="43"/>
        <v/>
      </c>
      <c r="O526" s="64">
        <f t="shared" si="44"/>
        <v>572.33333333333337</v>
      </c>
      <c r="P526" s="64">
        <f t="shared" si="45"/>
        <v>555.66666666666663</v>
      </c>
      <c r="Q526" s="11" t="str">
        <f>IFERROR((VLOOKUP(A526,GM_Table,8,FALSE)-SUMIFS(D:D,A:A,A526,B:B,B526,C:C,C526)),"")</f>
        <v/>
      </c>
      <c r="R526" s="11" t="str">
        <f>IFERROR(CONCATENATE(VLOOKUP(A526,GM_Table,12,FALSE)," ",(VLOOKUP(A526,GM_Table,13,FALSE))),"")</f>
        <v/>
      </c>
      <c r="S526" s="178">
        <f>(CertifiedCrop[[#This Row],[Rendement 
estimé/ha]]-CertifiedCrop[[#This Row],[Rendement/ha
de l’année précédente]])/CertifiedCrop[[#This Row],[Rendement/ha
de l’année précédente]]</f>
        <v>2.9994001199760187E-2</v>
      </c>
    </row>
    <row r="527" spans="1:19" x14ac:dyDescent="0.25">
      <c r="A527" s="172" t="s">
        <v>2301</v>
      </c>
      <c r="B527" s="172" t="s">
        <v>3341</v>
      </c>
      <c r="C527" s="172" t="s">
        <v>667</v>
      </c>
      <c r="D527" s="173">
        <v>1.25</v>
      </c>
      <c r="E527" s="174">
        <v>726</v>
      </c>
      <c r="F527" s="174">
        <v>676</v>
      </c>
      <c r="G527" s="174">
        <v>0</v>
      </c>
      <c r="H527" s="174">
        <v>0</v>
      </c>
      <c r="I527" s="174">
        <v>0</v>
      </c>
      <c r="J527" s="170" t="b">
        <f>IF(ISBLANK(CertifiedCrop[[#This Row],[1. Identifiant interne d’exploitation agricole*]]),"",IF(ISERROR(MATCH(CertifiedCrop[[#This Row],[1. Identifiant interne d’exploitation agricole*]],GroupMember[1. Identifiant interne d’exploitation agricole*],0)),FALSE,TRUE))</f>
        <v>1</v>
      </c>
      <c r="K527" s="170" t="b">
        <f t="array" ref="K527">IF(ISBLANK(CertifiedCrop[[#This Row],[2. Produit agricole certifié*]]),"",IF(ISERROR(MATCH(1,(#REF!=CertifiedCrop[[#This Row],[2. Produit agricole certifié*]])*(#REF!=CertifiedCrop[[#This Row],[3. Variété**]]),0)),FALSE,TRUE))</f>
        <v>0</v>
      </c>
      <c r="L527" s="23" t="str">
        <f t="shared" si="41"/>
        <v/>
      </c>
      <c r="M527" s="63" t="str">
        <f t="shared" si="42"/>
        <v/>
      </c>
      <c r="N527" s="176" t="str">
        <f t="shared" si="43"/>
        <v/>
      </c>
      <c r="O527" s="64">
        <f t="shared" si="44"/>
        <v>580.79999999999995</v>
      </c>
      <c r="P527" s="64">
        <f t="shared" si="45"/>
        <v>540.79999999999995</v>
      </c>
      <c r="Q527" s="11" t="str">
        <f>IFERROR((VLOOKUP(A527,GM_Table,8,FALSE)-SUMIFS(D:D,A:A,A527,B:B,B527,C:C,C527)),"")</f>
        <v/>
      </c>
      <c r="R527" s="11" t="str">
        <f>IFERROR(CONCATENATE(VLOOKUP(A527,GM_Table,12,FALSE)," ",(VLOOKUP(A527,GM_Table,13,FALSE))),"")</f>
        <v/>
      </c>
      <c r="S527" s="178">
        <f>(CertifiedCrop[[#This Row],[Rendement 
estimé/ha]]-CertifiedCrop[[#This Row],[Rendement/ha
de l’année précédente]])/CertifiedCrop[[#This Row],[Rendement/ha
de l’année précédente]]</f>
        <v>7.3964497041420121E-2</v>
      </c>
    </row>
    <row r="528" spans="1:19" x14ac:dyDescent="0.25">
      <c r="A528" s="172" t="s">
        <v>2304</v>
      </c>
      <c r="B528" s="172" t="s">
        <v>3341</v>
      </c>
      <c r="C528" s="172" t="s">
        <v>667</v>
      </c>
      <c r="D528" s="173">
        <v>2.68</v>
      </c>
      <c r="E528" s="174">
        <v>1569</v>
      </c>
      <c r="F528" s="174">
        <v>1519</v>
      </c>
      <c r="G528" s="174">
        <v>0</v>
      </c>
      <c r="H528" s="174">
        <v>0</v>
      </c>
      <c r="I528" s="174">
        <v>0</v>
      </c>
      <c r="J528" s="170" t="b">
        <f>IF(ISBLANK(CertifiedCrop[[#This Row],[1. Identifiant interne d’exploitation agricole*]]),"",IF(ISERROR(MATCH(CertifiedCrop[[#This Row],[1. Identifiant interne d’exploitation agricole*]],GroupMember[1. Identifiant interne d’exploitation agricole*],0)),FALSE,TRUE))</f>
        <v>1</v>
      </c>
      <c r="K528" s="170" t="b">
        <f t="array" ref="K528">IF(ISBLANK(CertifiedCrop[[#This Row],[2. Produit agricole certifié*]]),"",IF(ISERROR(MATCH(1,(#REF!=CertifiedCrop[[#This Row],[2. Produit agricole certifié*]])*(#REF!=CertifiedCrop[[#This Row],[3. Variété**]]),0)),FALSE,TRUE))</f>
        <v>0</v>
      </c>
      <c r="L528" s="23" t="str">
        <f t="shared" si="41"/>
        <v/>
      </c>
      <c r="M528" s="63" t="str">
        <f t="shared" si="42"/>
        <v/>
      </c>
      <c r="N528" s="176" t="str">
        <f t="shared" si="43"/>
        <v/>
      </c>
      <c r="O528" s="64">
        <f t="shared" si="44"/>
        <v>585.44776119402979</v>
      </c>
      <c r="P528" s="64">
        <f t="shared" si="45"/>
        <v>566.79104477611941</v>
      </c>
      <c r="Q528" s="11" t="str">
        <f>IFERROR((VLOOKUP(A528,GM_Table,8,FALSE)-SUMIFS(D:D,A:A,A528,B:B,B528,C:C,C528)),"")</f>
        <v/>
      </c>
      <c r="R528" s="11" t="str">
        <f>IFERROR(CONCATENATE(VLOOKUP(A528,GM_Table,12,FALSE)," ",(VLOOKUP(A528,GM_Table,13,FALSE))),"")</f>
        <v/>
      </c>
      <c r="S528" s="178">
        <f>(CertifiedCrop[[#This Row],[Rendement 
estimé/ha]]-CertifiedCrop[[#This Row],[Rendement/ha
de l’année précédente]])/CertifiedCrop[[#This Row],[Rendement/ha
de l’année précédente]]</f>
        <v>3.2916392363396864E-2</v>
      </c>
    </row>
    <row r="529" spans="1:19" x14ac:dyDescent="0.25">
      <c r="A529" s="172" t="s">
        <v>2306</v>
      </c>
      <c r="B529" s="172" t="s">
        <v>3341</v>
      </c>
      <c r="C529" s="172" t="s">
        <v>667</v>
      </c>
      <c r="D529" s="173">
        <v>1.66</v>
      </c>
      <c r="E529" s="174">
        <v>965</v>
      </c>
      <c r="F529" s="174">
        <v>915</v>
      </c>
      <c r="G529" s="174">
        <v>0</v>
      </c>
      <c r="H529" s="174">
        <v>0</v>
      </c>
      <c r="I529" s="174">
        <v>0</v>
      </c>
      <c r="J529" s="170" t="b">
        <f>IF(ISBLANK(CertifiedCrop[[#This Row],[1. Identifiant interne d’exploitation agricole*]]),"",IF(ISERROR(MATCH(CertifiedCrop[[#This Row],[1. Identifiant interne d’exploitation agricole*]],GroupMember[1. Identifiant interne d’exploitation agricole*],0)),FALSE,TRUE))</f>
        <v>1</v>
      </c>
      <c r="K529" s="170" t="b">
        <f t="array" ref="K529">IF(ISBLANK(CertifiedCrop[[#This Row],[2. Produit agricole certifié*]]),"",IF(ISERROR(MATCH(1,(#REF!=CertifiedCrop[[#This Row],[2. Produit agricole certifié*]])*(#REF!=CertifiedCrop[[#This Row],[3. Variété**]]),0)),FALSE,TRUE))</f>
        <v>0</v>
      </c>
      <c r="L529" s="23" t="str">
        <f t="shared" si="41"/>
        <v/>
      </c>
      <c r="M529" s="63" t="str">
        <f t="shared" si="42"/>
        <v/>
      </c>
      <c r="N529" s="176" t="str">
        <f t="shared" si="43"/>
        <v/>
      </c>
      <c r="O529" s="64">
        <f t="shared" si="44"/>
        <v>581.32530120481931</v>
      </c>
      <c r="P529" s="64">
        <f t="shared" si="45"/>
        <v>551.20481927710841</v>
      </c>
      <c r="Q529" s="11" t="str">
        <f>IFERROR((VLOOKUP(A529,GM_Table,8,FALSE)-SUMIFS(D:D,A:A,A529,B:B,B529,C:C,C529)),"")</f>
        <v/>
      </c>
      <c r="R529" s="11" t="str">
        <f>IFERROR(CONCATENATE(VLOOKUP(A529,GM_Table,12,FALSE)," ",(VLOOKUP(A529,GM_Table,13,FALSE))),"")</f>
        <v/>
      </c>
      <c r="S529" s="178">
        <f>(CertifiedCrop[[#This Row],[Rendement 
estimé/ha]]-CertifiedCrop[[#This Row],[Rendement/ha
de l’année précédente]])/CertifiedCrop[[#This Row],[Rendement/ha
de l’année précédente]]</f>
        <v>5.4644808743169501E-2</v>
      </c>
    </row>
    <row r="530" spans="1:19" x14ac:dyDescent="0.25">
      <c r="A530" s="172" t="s">
        <v>2308</v>
      </c>
      <c r="B530" s="172" t="s">
        <v>3341</v>
      </c>
      <c r="C530" s="172" t="s">
        <v>667</v>
      </c>
      <c r="D530" s="173">
        <v>1.73</v>
      </c>
      <c r="E530" s="174">
        <v>1035</v>
      </c>
      <c r="F530" s="174">
        <v>985</v>
      </c>
      <c r="G530" s="174">
        <v>0</v>
      </c>
      <c r="H530" s="174">
        <v>0</v>
      </c>
      <c r="I530" s="174">
        <v>0</v>
      </c>
      <c r="J530" s="170" t="b">
        <f>IF(ISBLANK(CertifiedCrop[[#This Row],[1. Identifiant interne d’exploitation agricole*]]),"",IF(ISERROR(MATCH(CertifiedCrop[[#This Row],[1. Identifiant interne d’exploitation agricole*]],GroupMember[1. Identifiant interne d’exploitation agricole*],0)),FALSE,TRUE))</f>
        <v>1</v>
      </c>
      <c r="K530" s="170" t="b">
        <f t="array" ref="K530">IF(ISBLANK(CertifiedCrop[[#This Row],[2. Produit agricole certifié*]]),"",IF(ISERROR(MATCH(1,(#REF!=CertifiedCrop[[#This Row],[2. Produit agricole certifié*]])*(#REF!=CertifiedCrop[[#This Row],[3. Variété**]]),0)),FALSE,TRUE))</f>
        <v>0</v>
      </c>
      <c r="L530" s="23" t="str">
        <f t="shared" si="41"/>
        <v/>
      </c>
      <c r="M530" s="63" t="str">
        <f t="shared" si="42"/>
        <v/>
      </c>
      <c r="N530" s="176" t="str">
        <f t="shared" si="43"/>
        <v/>
      </c>
      <c r="O530" s="64">
        <f t="shared" si="44"/>
        <v>598.26589595375719</v>
      </c>
      <c r="P530" s="64">
        <f t="shared" si="45"/>
        <v>569.36416184971097</v>
      </c>
      <c r="Q530" s="11" t="str">
        <f>IFERROR((VLOOKUP(A530,GM_Table,8,FALSE)-SUMIFS(D:D,A:A,A530,B:B,B530,C:C,C530)),"")</f>
        <v/>
      </c>
      <c r="R530" s="11" t="str">
        <f>IFERROR(CONCATENATE(VLOOKUP(A530,GM_Table,12,FALSE)," ",(VLOOKUP(A530,GM_Table,13,FALSE))),"")</f>
        <v/>
      </c>
      <c r="S530" s="178">
        <f>(CertifiedCrop[[#This Row],[Rendement 
estimé/ha]]-CertifiedCrop[[#This Row],[Rendement/ha
de l’année précédente]])/CertifiedCrop[[#This Row],[Rendement/ha
de l’année précédente]]</f>
        <v>5.0761421319796926E-2</v>
      </c>
    </row>
    <row r="531" spans="1:19" x14ac:dyDescent="0.25">
      <c r="A531" s="172" t="s">
        <v>2311</v>
      </c>
      <c r="B531" s="172" t="s">
        <v>3341</v>
      </c>
      <c r="C531" s="172" t="s">
        <v>667</v>
      </c>
      <c r="D531" s="173">
        <v>6.41</v>
      </c>
      <c r="E531" s="174">
        <v>3834</v>
      </c>
      <c r="F531" s="174">
        <v>3784</v>
      </c>
      <c r="G531" s="174">
        <v>0</v>
      </c>
      <c r="H531" s="174">
        <v>0</v>
      </c>
      <c r="I531" s="174">
        <v>0</v>
      </c>
      <c r="J531" s="170" t="b">
        <f>IF(ISBLANK(CertifiedCrop[[#This Row],[1. Identifiant interne d’exploitation agricole*]]),"",IF(ISERROR(MATCH(CertifiedCrop[[#This Row],[1. Identifiant interne d’exploitation agricole*]],GroupMember[1. Identifiant interne d’exploitation agricole*],0)),FALSE,TRUE))</f>
        <v>1</v>
      </c>
      <c r="K531" s="170" t="b">
        <f t="array" ref="K531">IF(ISBLANK(CertifiedCrop[[#This Row],[2. Produit agricole certifié*]]),"",IF(ISERROR(MATCH(1,(#REF!=CertifiedCrop[[#This Row],[2. Produit agricole certifié*]])*(#REF!=CertifiedCrop[[#This Row],[3. Variété**]]),0)),FALSE,TRUE))</f>
        <v>0</v>
      </c>
      <c r="L531" s="23" t="str">
        <f t="shared" si="41"/>
        <v/>
      </c>
      <c r="M531" s="63" t="str">
        <f t="shared" si="42"/>
        <v/>
      </c>
      <c r="N531" s="176" t="str">
        <f t="shared" si="43"/>
        <v/>
      </c>
      <c r="O531" s="64">
        <f t="shared" si="44"/>
        <v>598.12792511700468</v>
      </c>
      <c r="P531" s="64">
        <f t="shared" si="45"/>
        <v>590.32761310452418</v>
      </c>
      <c r="Q531" s="11" t="str">
        <f>IFERROR((VLOOKUP(A531,GM_Table,8,FALSE)-SUMIFS(D:D,A:A,A531,B:B,B531,C:C,C531)),"")</f>
        <v/>
      </c>
      <c r="R531" s="11" t="str">
        <f>IFERROR(CONCATENATE(VLOOKUP(A531,GM_Table,12,FALSE)," ",(VLOOKUP(A531,GM_Table,13,FALSE))),"")</f>
        <v/>
      </c>
      <c r="S531" s="178">
        <f>(CertifiedCrop[[#This Row],[Rendement 
estimé/ha]]-CertifiedCrop[[#This Row],[Rendement/ha
de l’année précédente]])/CertifiedCrop[[#This Row],[Rendement/ha
de l’année précédente]]</f>
        <v>1.3213530655391128E-2</v>
      </c>
    </row>
    <row r="532" spans="1:19" x14ac:dyDescent="0.25">
      <c r="A532" s="172" t="s">
        <v>2314</v>
      </c>
      <c r="B532" s="172" t="s">
        <v>3341</v>
      </c>
      <c r="C532" s="172" t="s">
        <v>667</v>
      </c>
      <c r="D532" s="173">
        <v>1.077</v>
      </c>
      <c r="E532" s="174">
        <v>626</v>
      </c>
      <c r="F532" s="174">
        <v>576</v>
      </c>
      <c r="G532" s="174">
        <v>0</v>
      </c>
      <c r="H532" s="174">
        <v>0</v>
      </c>
      <c r="I532" s="174">
        <v>0</v>
      </c>
      <c r="J532" s="170" t="b">
        <f>IF(ISBLANK(CertifiedCrop[[#This Row],[1. Identifiant interne d’exploitation agricole*]]),"",IF(ISERROR(MATCH(CertifiedCrop[[#This Row],[1. Identifiant interne d’exploitation agricole*]],GroupMember[1. Identifiant interne d’exploitation agricole*],0)),FALSE,TRUE))</f>
        <v>1</v>
      </c>
      <c r="K532" s="170" t="b">
        <f t="array" ref="K532">IF(ISBLANK(CertifiedCrop[[#This Row],[2. Produit agricole certifié*]]),"",IF(ISERROR(MATCH(1,(#REF!=CertifiedCrop[[#This Row],[2. Produit agricole certifié*]])*(#REF!=CertifiedCrop[[#This Row],[3. Variété**]]),0)),FALSE,TRUE))</f>
        <v>0</v>
      </c>
      <c r="L532" s="23" t="str">
        <f t="shared" si="41"/>
        <v/>
      </c>
      <c r="M532" s="63" t="str">
        <f t="shared" si="42"/>
        <v/>
      </c>
      <c r="N532" s="176" t="str">
        <f t="shared" si="43"/>
        <v/>
      </c>
      <c r="O532" s="64">
        <f t="shared" si="44"/>
        <v>581.2441968430827</v>
      </c>
      <c r="P532" s="64">
        <f t="shared" si="45"/>
        <v>534.81894150417827</v>
      </c>
      <c r="Q532" s="11" t="str">
        <f>IFERROR((VLOOKUP(A532,GM_Table,8,FALSE)-SUMIFS(D:D,A:A,A532,B:B,B532,C:C,C532)),"")</f>
        <v/>
      </c>
      <c r="R532" s="11" t="str">
        <f>IFERROR(CONCATENATE(VLOOKUP(A532,GM_Table,12,FALSE)," ",(VLOOKUP(A532,GM_Table,13,FALSE))),"")</f>
        <v/>
      </c>
      <c r="S532" s="178">
        <f>(CertifiedCrop[[#This Row],[Rendement 
estimé/ha]]-CertifiedCrop[[#This Row],[Rendement/ha
de l’année précédente]])/CertifiedCrop[[#This Row],[Rendement/ha
de l’année précédente]]</f>
        <v>8.6805555555555691E-2</v>
      </c>
    </row>
    <row r="533" spans="1:19" x14ac:dyDescent="0.25">
      <c r="A533" s="172" t="s">
        <v>2315</v>
      </c>
      <c r="B533" s="172" t="s">
        <v>3341</v>
      </c>
      <c r="C533" s="172" t="s">
        <v>667</v>
      </c>
      <c r="D533" s="173">
        <v>3</v>
      </c>
      <c r="E533" s="174">
        <v>1756</v>
      </c>
      <c r="F533" s="174">
        <v>1706</v>
      </c>
      <c r="G533" s="174">
        <v>0</v>
      </c>
      <c r="H533" s="174">
        <v>0</v>
      </c>
      <c r="I533" s="174">
        <v>0</v>
      </c>
      <c r="J533" s="170" t="b">
        <f>IF(ISBLANK(CertifiedCrop[[#This Row],[1. Identifiant interne d’exploitation agricole*]]),"",IF(ISERROR(MATCH(CertifiedCrop[[#This Row],[1. Identifiant interne d’exploitation agricole*]],GroupMember[1. Identifiant interne d’exploitation agricole*],0)),FALSE,TRUE))</f>
        <v>1</v>
      </c>
      <c r="K533" s="170" t="b">
        <f t="array" ref="K533">IF(ISBLANK(CertifiedCrop[[#This Row],[2. Produit agricole certifié*]]),"",IF(ISERROR(MATCH(1,(#REF!=CertifiedCrop[[#This Row],[2. Produit agricole certifié*]])*(#REF!=CertifiedCrop[[#This Row],[3. Variété**]]),0)),FALSE,TRUE))</f>
        <v>0</v>
      </c>
      <c r="L533" s="23" t="str">
        <f t="shared" si="41"/>
        <v/>
      </c>
      <c r="M533" s="63" t="str">
        <f t="shared" si="42"/>
        <v/>
      </c>
      <c r="N533" s="176" t="str">
        <f t="shared" si="43"/>
        <v/>
      </c>
      <c r="O533" s="64">
        <f t="shared" si="44"/>
        <v>585.33333333333337</v>
      </c>
      <c r="P533" s="64">
        <f t="shared" si="45"/>
        <v>568.66666666666663</v>
      </c>
      <c r="Q533" s="11" t="str">
        <f>IFERROR((VLOOKUP(A533,GM_Table,8,FALSE)-SUMIFS(D:D,A:A,A533,B:B,B533,C:C,C533)),"")</f>
        <v/>
      </c>
      <c r="R533" s="11" t="str">
        <f>IFERROR(CONCATENATE(VLOOKUP(A533,GM_Table,12,FALSE)," ",(VLOOKUP(A533,GM_Table,13,FALSE))),"")</f>
        <v/>
      </c>
      <c r="S533" s="178">
        <f>(CertifiedCrop[[#This Row],[Rendement 
estimé/ha]]-CertifiedCrop[[#This Row],[Rendement/ha
de l’année précédente]])/CertifiedCrop[[#This Row],[Rendement/ha
de l’année précédente]]</f>
        <v>2.9308323563892281E-2</v>
      </c>
    </row>
    <row r="534" spans="1:19" x14ac:dyDescent="0.25">
      <c r="A534" s="172" t="s">
        <v>2318</v>
      </c>
      <c r="B534" s="172" t="s">
        <v>3341</v>
      </c>
      <c r="C534" s="172" t="s">
        <v>667</v>
      </c>
      <c r="D534" s="173">
        <v>1.66</v>
      </c>
      <c r="E534" s="174">
        <v>957</v>
      </c>
      <c r="F534" s="174">
        <v>907</v>
      </c>
      <c r="G534" s="174">
        <v>0</v>
      </c>
      <c r="H534" s="174">
        <v>0</v>
      </c>
      <c r="I534" s="174">
        <v>0</v>
      </c>
      <c r="J534" s="170" t="b">
        <f>IF(ISBLANK(CertifiedCrop[[#This Row],[1. Identifiant interne d’exploitation agricole*]]),"",IF(ISERROR(MATCH(CertifiedCrop[[#This Row],[1. Identifiant interne d’exploitation agricole*]],GroupMember[1. Identifiant interne d’exploitation agricole*],0)),FALSE,TRUE))</f>
        <v>1</v>
      </c>
      <c r="K534" s="170" t="b">
        <f t="array" ref="K534">IF(ISBLANK(CertifiedCrop[[#This Row],[2. Produit agricole certifié*]]),"",IF(ISERROR(MATCH(1,(#REF!=CertifiedCrop[[#This Row],[2. Produit agricole certifié*]])*(#REF!=CertifiedCrop[[#This Row],[3. Variété**]]),0)),FALSE,TRUE))</f>
        <v>0</v>
      </c>
      <c r="L534" s="23" t="str">
        <f t="shared" si="41"/>
        <v/>
      </c>
      <c r="M534" s="63" t="str">
        <f t="shared" si="42"/>
        <v/>
      </c>
      <c r="N534" s="176" t="str">
        <f t="shared" si="43"/>
        <v/>
      </c>
      <c r="O534" s="64">
        <f t="shared" si="44"/>
        <v>576.50602409638554</v>
      </c>
      <c r="P534" s="64">
        <f t="shared" si="45"/>
        <v>546.38554216867476</v>
      </c>
      <c r="Q534" s="11" t="str">
        <f>IFERROR((VLOOKUP(A534,GM_Table,8,FALSE)-SUMIFS(D:D,A:A,A534,B:B,B534,C:C,C534)),"")</f>
        <v/>
      </c>
      <c r="R534" s="11" t="str">
        <f>IFERROR(CONCATENATE(VLOOKUP(A534,GM_Table,12,FALSE)," ",(VLOOKUP(A534,GM_Table,13,FALSE))),"")</f>
        <v/>
      </c>
      <c r="S534" s="178">
        <f>(CertifiedCrop[[#This Row],[Rendement 
estimé/ha]]-CertifiedCrop[[#This Row],[Rendement/ha
de l’année précédente]])/CertifiedCrop[[#This Row],[Rendement/ha
de l’année précédente]]</f>
        <v>5.5126791620727561E-2</v>
      </c>
    </row>
    <row r="535" spans="1:19" x14ac:dyDescent="0.25">
      <c r="A535" s="172" t="s">
        <v>2321</v>
      </c>
      <c r="B535" s="172" t="s">
        <v>3341</v>
      </c>
      <c r="C535" s="172" t="s">
        <v>667</v>
      </c>
      <c r="D535" s="173">
        <v>2.46</v>
      </c>
      <c r="E535" s="174">
        <v>1472</v>
      </c>
      <c r="F535" s="174">
        <v>1422</v>
      </c>
      <c r="G535" s="174">
        <v>0</v>
      </c>
      <c r="H535" s="174">
        <v>0</v>
      </c>
      <c r="I535" s="174">
        <v>0</v>
      </c>
      <c r="J535" s="170" t="b">
        <f>IF(ISBLANK(CertifiedCrop[[#This Row],[1. Identifiant interne d’exploitation agricole*]]),"",IF(ISERROR(MATCH(CertifiedCrop[[#This Row],[1. Identifiant interne d’exploitation agricole*]],GroupMember[1. Identifiant interne d’exploitation agricole*],0)),FALSE,TRUE))</f>
        <v>1</v>
      </c>
      <c r="K535" s="170" t="b">
        <f t="array" ref="K535">IF(ISBLANK(CertifiedCrop[[#This Row],[2. Produit agricole certifié*]]),"",IF(ISERROR(MATCH(1,(#REF!=CertifiedCrop[[#This Row],[2. Produit agricole certifié*]])*(#REF!=CertifiedCrop[[#This Row],[3. Variété**]]),0)),FALSE,TRUE))</f>
        <v>0</v>
      </c>
      <c r="L535" s="23" t="str">
        <f t="shared" si="41"/>
        <v/>
      </c>
      <c r="M535" s="63" t="str">
        <f t="shared" si="42"/>
        <v/>
      </c>
      <c r="N535" s="176" t="str">
        <f t="shared" si="43"/>
        <v/>
      </c>
      <c r="O535" s="64">
        <f t="shared" si="44"/>
        <v>598.3739837398374</v>
      </c>
      <c r="P535" s="64">
        <f t="shared" si="45"/>
        <v>578.04878048780483</v>
      </c>
      <c r="Q535" s="11" t="str">
        <f>IFERROR((VLOOKUP(A535,GM_Table,8,FALSE)-SUMIFS(D:D,A:A,A535,B:B,B535,C:C,C535)),"")</f>
        <v/>
      </c>
      <c r="R535" s="11" t="str">
        <f>IFERROR(CONCATENATE(VLOOKUP(A535,GM_Table,12,FALSE)," ",(VLOOKUP(A535,GM_Table,13,FALSE))),"")</f>
        <v/>
      </c>
      <c r="S535" s="178">
        <f>(CertifiedCrop[[#This Row],[Rendement 
estimé/ha]]-CertifiedCrop[[#This Row],[Rendement/ha
de l’année précédente]])/CertifiedCrop[[#This Row],[Rendement/ha
de l’année précédente]]</f>
        <v>3.5161744022503598E-2</v>
      </c>
    </row>
    <row r="536" spans="1:19" x14ac:dyDescent="0.25">
      <c r="A536" s="172" t="s">
        <v>2323</v>
      </c>
      <c r="B536" s="172" t="s">
        <v>3341</v>
      </c>
      <c r="C536" s="172" t="s">
        <v>667</v>
      </c>
      <c r="D536" s="173">
        <v>1.87</v>
      </c>
      <c r="E536" s="174">
        <v>1111</v>
      </c>
      <c r="F536" s="174">
        <v>1061</v>
      </c>
      <c r="G536" s="174">
        <v>0</v>
      </c>
      <c r="H536" s="174">
        <v>0</v>
      </c>
      <c r="I536" s="174">
        <v>0</v>
      </c>
      <c r="J536" s="170" t="b">
        <f>IF(ISBLANK(CertifiedCrop[[#This Row],[1. Identifiant interne d’exploitation agricole*]]),"",IF(ISERROR(MATCH(CertifiedCrop[[#This Row],[1. Identifiant interne d’exploitation agricole*]],GroupMember[1. Identifiant interne d’exploitation agricole*],0)),FALSE,TRUE))</f>
        <v>1</v>
      </c>
      <c r="K536" s="170" t="b">
        <f t="array" ref="K536">IF(ISBLANK(CertifiedCrop[[#This Row],[2. Produit agricole certifié*]]),"",IF(ISERROR(MATCH(1,(#REF!=CertifiedCrop[[#This Row],[2. Produit agricole certifié*]])*(#REF!=CertifiedCrop[[#This Row],[3. Variété**]]),0)),FALSE,TRUE))</f>
        <v>0</v>
      </c>
      <c r="L536" s="23" t="str">
        <f t="shared" si="41"/>
        <v/>
      </c>
      <c r="M536" s="63" t="str">
        <f t="shared" si="42"/>
        <v/>
      </c>
      <c r="N536" s="176" t="str">
        <f t="shared" si="43"/>
        <v/>
      </c>
      <c r="O536" s="64">
        <f t="shared" si="44"/>
        <v>594.11764705882354</v>
      </c>
      <c r="P536" s="64">
        <f t="shared" si="45"/>
        <v>567.37967914438502</v>
      </c>
      <c r="Q536" s="11" t="str">
        <f>IFERROR((VLOOKUP(A536,GM_Table,8,FALSE)-SUMIFS(D:D,A:A,A536,B:B,B536,C:C,C536)),"")</f>
        <v/>
      </c>
      <c r="R536" s="11" t="str">
        <f>IFERROR(CONCATENATE(VLOOKUP(A536,GM_Table,12,FALSE)," ",(VLOOKUP(A536,GM_Table,13,FALSE))),"")</f>
        <v/>
      </c>
      <c r="S536" s="178">
        <f>(CertifiedCrop[[#This Row],[Rendement 
estimé/ha]]-CertifiedCrop[[#This Row],[Rendement/ha
de l’année précédente]])/CertifiedCrop[[#This Row],[Rendement/ha
de l’année précédente]]</f>
        <v>4.712535344015082E-2</v>
      </c>
    </row>
    <row r="537" spans="1:19" x14ac:dyDescent="0.25">
      <c r="A537" s="172" t="s">
        <v>2327</v>
      </c>
      <c r="B537" s="172" t="s">
        <v>3341</v>
      </c>
      <c r="C537" s="172" t="s">
        <v>667</v>
      </c>
      <c r="D537" s="173">
        <v>1</v>
      </c>
      <c r="E537" s="174">
        <v>586</v>
      </c>
      <c r="F537" s="174">
        <v>536</v>
      </c>
      <c r="G537" s="174">
        <v>0</v>
      </c>
      <c r="H537" s="174">
        <v>0</v>
      </c>
      <c r="I537" s="174">
        <v>0</v>
      </c>
      <c r="J537" s="170" t="b">
        <f>IF(ISBLANK(CertifiedCrop[[#This Row],[1. Identifiant interne d’exploitation agricole*]]),"",IF(ISERROR(MATCH(CertifiedCrop[[#This Row],[1. Identifiant interne d’exploitation agricole*]],GroupMember[1. Identifiant interne d’exploitation agricole*],0)),FALSE,TRUE))</f>
        <v>1</v>
      </c>
      <c r="K537" s="170" t="b">
        <f t="array" ref="K537">IF(ISBLANK(CertifiedCrop[[#This Row],[2. Produit agricole certifié*]]),"",IF(ISERROR(MATCH(1,(#REF!=CertifiedCrop[[#This Row],[2. Produit agricole certifié*]])*(#REF!=CertifiedCrop[[#This Row],[3. Variété**]]),0)),FALSE,TRUE))</f>
        <v>0</v>
      </c>
      <c r="L537" s="23" t="str">
        <f t="shared" si="41"/>
        <v/>
      </c>
      <c r="M537" s="63" t="str">
        <f t="shared" si="42"/>
        <v/>
      </c>
      <c r="N537" s="176" t="str">
        <f t="shared" si="43"/>
        <v/>
      </c>
      <c r="O537" s="64">
        <f t="shared" si="44"/>
        <v>586</v>
      </c>
      <c r="P537" s="64">
        <f t="shared" si="45"/>
        <v>536</v>
      </c>
      <c r="Q537" s="11" t="str">
        <f>IFERROR((VLOOKUP(A537,GM_Table,8,FALSE)-SUMIFS(D:D,A:A,A537,B:B,B537,C:C,C537)),"")</f>
        <v/>
      </c>
      <c r="R537" s="11" t="str">
        <f>IFERROR(CONCATENATE(VLOOKUP(A537,GM_Table,12,FALSE)," ",(VLOOKUP(A537,GM_Table,13,FALSE))),"")</f>
        <v/>
      </c>
      <c r="S537" s="178">
        <f>(CertifiedCrop[[#This Row],[Rendement 
estimé/ha]]-CertifiedCrop[[#This Row],[Rendement/ha
de l’année précédente]])/CertifiedCrop[[#This Row],[Rendement/ha
de l’année précédente]]</f>
        <v>9.3283582089552244E-2</v>
      </c>
    </row>
    <row r="538" spans="1:19" x14ac:dyDescent="0.25">
      <c r="A538" s="172" t="s">
        <v>2329</v>
      </c>
      <c r="B538" s="172" t="s">
        <v>3341</v>
      </c>
      <c r="C538" s="172" t="s">
        <v>667</v>
      </c>
      <c r="D538" s="173">
        <v>3</v>
      </c>
      <c r="E538" s="174">
        <v>1786</v>
      </c>
      <c r="F538" s="174">
        <v>1736</v>
      </c>
      <c r="G538" s="174">
        <v>0</v>
      </c>
      <c r="H538" s="174">
        <v>0</v>
      </c>
      <c r="I538" s="174">
        <v>0</v>
      </c>
      <c r="J538" s="170" t="b">
        <f>IF(ISBLANK(CertifiedCrop[[#This Row],[1. Identifiant interne d’exploitation agricole*]]),"",IF(ISERROR(MATCH(CertifiedCrop[[#This Row],[1. Identifiant interne d’exploitation agricole*]],GroupMember[1. Identifiant interne d’exploitation agricole*],0)),FALSE,TRUE))</f>
        <v>1</v>
      </c>
      <c r="K538" s="170" t="b">
        <f t="array" ref="K538">IF(ISBLANK(CertifiedCrop[[#This Row],[2. Produit agricole certifié*]]),"",IF(ISERROR(MATCH(1,(#REF!=CertifiedCrop[[#This Row],[2. Produit agricole certifié*]])*(#REF!=CertifiedCrop[[#This Row],[3. Variété**]]),0)),FALSE,TRUE))</f>
        <v>0</v>
      </c>
      <c r="L538" s="23" t="str">
        <f t="shared" si="41"/>
        <v/>
      </c>
      <c r="M538" s="63" t="str">
        <f t="shared" si="42"/>
        <v/>
      </c>
      <c r="N538" s="176" t="str">
        <f t="shared" si="43"/>
        <v/>
      </c>
      <c r="O538" s="64">
        <f t="shared" si="44"/>
        <v>595.33333333333337</v>
      </c>
      <c r="P538" s="64">
        <f t="shared" si="45"/>
        <v>578.66666666666663</v>
      </c>
      <c r="Q538" s="11" t="str">
        <f>IFERROR((VLOOKUP(A538,GM_Table,8,FALSE)-SUMIFS(D:D,A:A,A538,B:B,B538,C:C,C538)),"")</f>
        <v/>
      </c>
      <c r="R538" s="11" t="str">
        <f>IFERROR(CONCATENATE(VLOOKUP(A538,GM_Table,12,FALSE)," ",(VLOOKUP(A538,GM_Table,13,FALSE))),"")</f>
        <v/>
      </c>
      <c r="S538" s="178">
        <f>(CertifiedCrop[[#This Row],[Rendement 
estimé/ha]]-CertifiedCrop[[#This Row],[Rendement/ha
de l’année précédente]])/CertifiedCrop[[#This Row],[Rendement/ha
de l’année précédente]]</f>
        <v>2.8801843317972482E-2</v>
      </c>
    </row>
    <row r="539" spans="1:19" x14ac:dyDescent="0.25">
      <c r="A539" s="172" t="s">
        <v>2331</v>
      </c>
      <c r="B539" s="172" t="s">
        <v>3341</v>
      </c>
      <c r="C539" s="172" t="s">
        <v>667</v>
      </c>
      <c r="D539" s="173">
        <v>1.17</v>
      </c>
      <c r="E539" s="174">
        <v>695</v>
      </c>
      <c r="F539" s="174">
        <v>645</v>
      </c>
      <c r="G539" s="174">
        <v>0</v>
      </c>
      <c r="H539" s="174">
        <v>0</v>
      </c>
      <c r="I539" s="174">
        <v>0</v>
      </c>
      <c r="J539" s="170" t="b">
        <f>IF(ISBLANK(CertifiedCrop[[#This Row],[1. Identifiant interne d’exploitation agricole*]]),"",IF(ISERROR(MATCH(CertifiedCrop[[#This Row],[1. Identifiant interne d’exploitation agricole*]],GroupMember[1. Identifiant interne d’exploitation agricole*],0)),FALSE,TRUE))</f>
        <v>1</v>
      </c>
      <c r="K539" s="170" t="b">
        <f t="array" ref="K539">IF(ISBLANK(CertifiedCrop[[#This Row],[2. Produit agricole certifié*]]),"",IF(ISERROR(MATCH(1,(#REF!=CertifiedCrop[[#This Row],[2. Produit agricole certifié*]])*(#REF!=CertifiedCrop[[#This Row],[3. Variété**]]),0)),FALSE,TRUE))</f>
        <v>0</v>
      </c>
      <c r="L539" s="23" t="str">
        <f t="shared" si="41"/>
        <v/>
      </c>
      <c r="M539" s="63" t="str">
        <f t="shared" si="42"/>
        <v/>
      </c>
      <c r="N539" s="176" t="str">
        <f t="shared" si="43"/>
        <v/>
      </c>
      <c r="O539" s="64">
        <f t="shared" si="44"/>
        <v>594.01709401709411</v>
      </c>
      <c r="P539" s="64">
        <f t="shared" si="45"/>
        <v>551.28205128205127</v>
      </c>
      <c r="Q539" s="11" t="str">
        <f>IFERROR((VLOOKUP(A539,GM_Table,8,FALSE)-SUMIFS(D:D,A:A,A539,B:B,B539,C:C,C539)),"")</f>
        <v/>
      </c>
      <c r="R539" s="11" t="str">
        <f>IFERROR(CONCATENATE(VLOOKUP(A539,GM_Table,12,FALSE)," ",(VLOOKUP(A539,GM_Table,13,FALSE))),"")</f>
        <v/>
      </c>
      <c r="S539" s="178">
        <f>(CertifiedCrop[[#This Row],[Rendement 
estimé/ha]]-CertifiedCrop[[#This Row],[Rendement/ha
de l’année précédente]])/CertifiedCrop[[#This Row],[Rendement/ha
de l’année précédente]]</f>
        <v>7.7519379844961434E-2</v>
      </c>
    </row>
    <row r="540" spans="1:19" x14ac:dyDescent="0.25">
      <c r="A540" s="172" t="s">
        <v>2333</v>
      </c>
      <c r="B540" s="172" t="s">
        <v>3341</v>
      </c>
      <c r="C540" s="172" t="s">
        <v>667</v>
      </c>
      <c r="D540" s="173">
        <v>1.85</v>
      </c>
      <c r="E540" s="174">
        <v>1075</v>
      </c>
      <c r="F540" s="174">
        <v>1025</v>
      </c>
      <c r="G540" s="174">
        <v>0</v>
      </c>
      <c r="H540" s="174">
        <v>0</v>
      </c>
      <c r="I540" s="174">
        <v>0</v>
      </c>
      <c r="J540" s="170" t="b">
        <f>IF(ISBLANK(CertifiedCrop[[#This Row],[1. Identifiant interne d’exploitation agricole*]]),"",IF(ISERROR(MATCH(CertifiedCrop[[#This Row],[1. Identifiant interne d’exploitation agricole*]],GroupMember[1. Identifiant interne d’exploitation agricole*],0)),FALSE,TRUE))</f>
        <v>1</v>
      </c>
      <c r="K540" s="170" t="b">
        <f t="array" ref="K540">IF(ISBLANK(CertifiedCrop[[#This Row],[2. Produit agricole certifié*]]),"",IF(ISERROR(MATCH(1,(#REF!=CertifiedCrop[[#This Row],[2. Produit agricole certifié*]])*(#REF!=CertifiedCrop[[#This Row],[3. Variété**]]),0)),FALSE,TRUE))</f>
        <v>0</v>
      </c>
      <c r="L540" s="23" t="str">
        <f t="shared" si="41"/>
        <v/>
      </c>
      <c r="M540" s="63" t="str">
        <f t="shared" si="42"/>
        <v/>
      </c>
      <c r="N540" s="176" t="str">
        <f t="shared" si="43"/>
        <v/>
      </c>
      <c r="O540" s="64">
        <f t="shared" si="44"/>
        <v>581.08108108108104</v>
      </c>
      <c r="P540" s="64">
        <f t="shared" si="45"/>
        <v>554.05405405405406</v>
      </c>
      <c r="Q540" s="11" t="str">
        <f>IFERROR((VLOOKUP(A540,GM_Table,8,FALSE)-SUMIFS(D:D,A:A,A540,B:B,B540,C:C,C540)),"")</f>
        <v/>
      </c>
      <c r="R540" s="11" t="str">
        <f>IFERROR(CONCATENATE(VLOOKUP(A540,GM_Table,12,FALSE)," ",(VLOOKUP(A540,GM_Table,13,FALSE))),"")</f>
        <v/>
      </c>
      <c r="S540" s="178">
        <f>(CertifiedCrop[[#This Row],[Rendement 
estimé/ha]]-CertifiedCrop[[#This Row],[Rendement/ha
de l’année précédente]])/CertifiedCrop[[#This Row],[Rendement/ha
de l’année précédente]]</f>
        <v>4.8780487804877953E-2</v>
      </c>
    </row>
    <row r="541" spans="1:19" x14ac:dyDescent="0.25">
      <c r="A541" s="172" t="s">
        <v>2335</v>
      </c>
      <c r="B541" s="172" t="s">
        <v>3341</v>
      </c>
      <c r="C541" s="172" t="s">
        <v>667</v>
      </c>
      <c r="D541" s="173">
        <v>1.02</v>
      </c>
      <c r="E541" s="174">
        <v>597</v>
      </c>
      <c r="F541" s="174">
        <v>547</v>
      </c>
      <c r="G541" s="174">
        <v>0</v>
      </c>
      <c r="H541" s="174">
        <v>0</v>
      </c>
      <c r="I541" s="174">
        <v>0</v>
      </c>
      <c r="J541" s="170" t="b">
        <f>IF(ISBLANK(CertifiedCrop[[#This Row],[1. Identifiant interne d’exploitation agricole*]]),"",IF(ISERROR(MATCH(CertifiedCrop[[#This Row],[1. Identifiant interne d’exploitation agricole*]],GroupMember[1. Identifiant interne d’exploitation agricole*],0)),FALSE,TRUE))</f>
        <v>1</v>
      </c>
      <c r="K541" s="170" t="b">
        <f t="array" ref="K541">IF(ISBLANK(CertifiedCrop[[#This Row],[2. Produit agricole certifié*]]),"",IF(ISERROR(MATCH(1,(#REF!=CertifiedCrop[[#This Row],[2. Produit agricole certifié*]])*(#REF!=CertifiedCrop[[#This Row],[3. Variété**]]),0)),FALSE,TRUE))</f>
        <v>0</v>
      </c>
      <c r="L541" s="23" t="str">
        <f t="shared" si="41"/>
        <v/>
      </c>
      <c r="M541" s="63" t="str">
        <f t="shared" si="42"/>
        <v/>
      </c>
      <c r="N541" s="176" t="str">
        <f t="shared" si="43"/>
        <v/>
      </c>
      <c r="O541" s="64">
        <f t="shared" si="44"/>
        <v>585.29411764705878</v>
      </c>
      <c r="P541" s="64">
        <f t="shared" si="45"/>
        <v>536.27450980392155</v>
      </c>
      <c r="Q541" s="11" t="str">
        <f>IFERROR((VLOOKUP(A541,GM_Table,8,FALSE)-SUMIFS(D:D,A:A,A541,B:B,B541,C:C,C541)),"")</f>
        <v/>
      </c>
      <c r="R541" s="11" t="str">
        <f>IFERROR(CONCATENATE(VLOOKUP(A541,GM_Table,12,FALSE)," ",(VLOOKUP(A541,GM_Table,13,FALSE))),"")</f>
        <v/>
      </c>
      <c r="S541" s="178">
        <f>(CertifiedCrop[[#This Row],[Rendement 
estimé/ha]]-CertifiedCrop[[#This Row],[Rendement/ha
de l’année précédente]])/CertifiedCrop[[#This Row],[Rendement/ha
de l’année précédente]]</f>
        <v>9.1407678244972548E-2</v>
      </c>
    </row>
    <row r="542" spans="1:19" x14ac:dyDescent="0.25">
      <c r="A542" s="172" t="s">
        <v>2337</v>
      </c>
      <c r="B542" s="172" t="s">
        <v>3341</v>
      </c>
      <c r="C542" s="172" t="s">
        <v>667</v>
      </c>
      <c r="D542" s="173">
        <v>3.85</v>
      </c>
      <c r="E542" s="174">
        <v>2287</v>
      </c>
      <c r="F542" s="174">
        <v>2237</v>
      </c>
      <c r="G542" s="174">
        <v>0</v>
      </c>
      <c r="H542" s="174">
        <v>0</v>
      </c>
      <c r="I542" s="174">
        <v>0</v>
      </c>
      <c r="J542" s="170" t="b">
        <f>IF(ISBLANK(CertifiedCrop[[#This Row],[1. Identifiant interne d’exploitation agricole*]]),"",IF(ISERROR(MATCH(CertifiedCrop[[#This Row],[1. Identifiant interne d’exploitation agricole*]],GroupMember[1. Identifiant interne d’exploitation agricole*],0)),FALSE,TRUE))</f>
        <v>1</v>
      </c>
      <c r="K542" s="170" t="b">
        <f t="array" ref="K542">IF(ISBLANK(CertifiedCrop[[#This Row],[2. Produit agricole certifié*]]),"",IF(ISERROR(MATCH(1,(#REF!=CertifiedCrop[[#This Row],[2. Produit agricole certifié*]])*(#REF!=CertifiedCrop[[#This Row],[3. Variété**]]),0)),FALSE,TRUE))</f>
        <v>0</v>
      </c>
      <c r="L542" s="23" t="str">
        <f t="shared" si="41"/>
        <v/>
      </c>
      <c r="M542" s="63" t="str">
        <f t="shared" si="42"/>
        <v/>
      </c>
      <c r="N542" s="176" t="str">
        <f t="shared" si="43"/>
        <v/>
      </c>
      <c r="O542" s="64">
        <f t="shared" si="44"/>
        <v>594.02597402597405</v>
      </c>
      <c r="P542" s="64">
        <f t="shared" si="45"/>
        <v>581.03896103896102</v>
      </c>
      <c r="Q542" s="11" t="str">
        <f>IFERROR((VLOOKUP(A542,GM_Table,8,FALSE)-SUMIFS(D:D,A:A,A542,B:B,B542,C:C,C542)),"")</f>
        <v/>
      </c>
      <c r="R542" s="11" t="str">
        <f>IFERROR(CONCATENATE(VLOOKUP(A542,GM_Table,12,FALSE)," ",(VLOOKUP(A542,GM_Table,13,FALSE))),"")</f>
        <v/>
      </c>
      <c r="S542" s="178">
        <f>(CertifiedCrop[[#This Row],[Rendement 
estimé/ha]]-CertifiedCrop[[#This Row],[Rendement/ha
de l’année précédente]])/CertifiedCrop[[#This Row],[Rendement/ha
de l’année précédente]]</f>
        <v>2.2351363433169499E-2</v>
      </c>
    </row>
    <row r="543" spans="1:19" x14ac:dyDescent="0.25">
      <c r="A543" s="172" t="s">
        <v>2340</v>
      </c>
      <c r="B543" s="172" t="s">
        <v>3341</v>
      </c>
      <c r="C543" s="172" t="s">
        <v>667</v>
      </c>
      <c r="D543" s="173">
        <v>1</v>
      </c>
      <c r="E543" s="174">
        <v>599</v>
      </c>
      <c r="F543" s="174">
        <v>549</v>
      </c>
      <c r="G543" s="174">
        <v>0</v>
      </c>
      <c r="H543" s="174">
        <v>0</v>
      </c>
      <c r="I543" s="174">
        <v>0</v>
      </c>
      <c r="J543" s="170" t="b">
        <f>IF(ISBLANK(CertifiedCrop[[#This Row],[1. Identifiant interne d’exploitation agricole*]]),"",IF(ISERROR(MATCH(CertifiedCrop[[#This Row],[1. Identifiant interne d’exploitation agricole*]],GroupMember[1. Identifiant interne d’exploitation agricole*],0)),FALSE,TRUE))</f>
        <v>1</v>
      </c>
      <c r="K543" s="170" t="b">
        <f t="array" ref="K543">IF(ISBLANK(CertifiedCrop[[#This Row],[2. Produit agricole certifié*]]),"",IF(ISERROR(MATCH(1,(#REF!=CertifiedCrop[[#This Row],[2. Produit agricole certifié*]])*(#REF!=CertifiedCrop[[#This Row],[3. Variété**]]),0)),FALSE,TRUE))</f>
        <v>0</v>
      </c>
      <c r="L543" s="23" t="str">
        <f t="shared" si="41"/>
        <v/>
      </c>
      <c r="M543" s="63" t="str">
        <f t="shared" si="42"/>
        <v/>
      </c>
      <c r="N543" s="176" t="str">
        <f t="shared" si="43"/>
        <v/>
      </c>
      <c r="O543" s="64">
        <f t="shared" si="44"/>
        <v>599</v>
      </c>
      <c r="P543" s="64">
        <f t="shared" si="45"/>
        <v>549</v>
      </c>
      <c r="Q543" s="11" t="str">
        <f>IFERROR((VLOOKUP(A543,GM_Table,8,FALSE)-SUMIFS(D:D,A:A,A543,B:B,B543,C:C,C543)),"")</f>
        <v/>
      </c>
      <c r="R543" s="11" t="str">
        <f>IFERROR(CONCATENATE(VLOOKUP(A543,GM_Table,12,FALSE)," ",(VLOOKUP(A543,GM_Table,13,FALSE))),"")</f>
        <v/>
      </c>
      <c r="S543" s="178">
        <f>(CertifiedCrop[[#This Row],[Rendement 
estimé/ha]]-CertifiedCrop[[#This Row],[Rendement/ha
de l’année précédente]])/CertifiedCrop[[#This Row],[Rendement/ha
de l’année précédente]]</f>
        <v>9.107468123861566E-2</v>
      </c>
    </row>
    <row r="544" spans="1:19" x14ac:dyDescent="0.25">
      <c r="A544" s="172" t="s">
        <v>2342</v>
      </c>
      <c r="B544" s="172" t="s">
        <v>3341</v>
      </c>
      <c r="C544" s="172" t="s">
        <v>667</v>
      </c>
      <c r="D544" s="173">
        <v>1.17</v>
      </c>
      <c r="E544" s="174">
        <v>695</v>
      </c>
      <c r="F544" s="174">
        <v>645</v>
      </c>
      <c r="G544" s="174">
        <v>0</v>
      </c>
      <c r="H544" s="174">
        <v>0</v>
      </c>
      <c r="I544" s="174">
        <v>0</v>
      </c>
      <c r="J544" s="170" t="b">
        <f>IF(ISBLANK(CertifiedCrop[[#This Row],[1. Identifiant interne d’exploitation agricole*]]),"",IF(ISERROR(MATCH(CertifiedCrop[[#This Row],[1. Identifiant interne d’exploitation agricole*]],GroupMember[1. Identifiant interne d’exploitation agricole*],0)),FALSE,TRUE))</f>
        <v>1</v>
      </c>
      <c r="K544" s="170" t="b">
        <f t="array" ref="K544">IF(ISBLANK(CertifiedCrop[[#This Row],[2. Produit agricole certifié*]]),"",IF(ISERROR(MATCH(1,(#REF!=CertifiedCrop[[#This Row],[2. Produit agricole certifié*]])*(#REF!=CertifiedCrop[[#This Row],[3. Variété**]]),0)),FALSE,TRUE))</f>
        <v>0</v>
      </c>
      <c r="L544" s="23" t="str">
        <f t="shared" si="41"/>
        <v/>
      </c>
      <c r="M544" s="63" t="str">
        <f t="shared" si="42"/>
        <v/>
      </c>
      <c r="N544" s="176" t="str">
        <f t="shared" si="43"/>
        <v/>
      </c>
      <c r="O544" s="64">
        <f t="shared" si="44"/>
        <v>594.01709401709411</v>
      </c>
      <c r="P544" s="64">
        <f t="shared" si="45"/>
        <v>551.28205128205127</v>
      </c>
      <c r="Q544" s="11" t="str">
        <f>IFERROR((VLOOKUP(A544,GM_Table,8,FALSE)-SUMIFS(D:D,A:A,A544,B:B,B544,C:C,C544)),"")</f>
        <v/>
      </c>
      <c r="R544" s="11" t="str">
        <f>IFERROR(CONCATENATE(VLOOKUP(A544,GM_Table,12,FALSE)," ",(VLOOKUP(A544,GM_Table,13,FALSE))),"")</f>
        <v/>
      </c>
      <c r="S544" s="178">
        <f>(CertifiedCrop[[#This Row],[Rendement 
estimé/ha]]-CertifiedCrop[[#This Row],[Rendement/ha
de l’année précédente]])/CertifiedCrop[[#This Row],[Rendement/ha
de l’année précédente]]</f>
        <v>7.7519379844961434E-2</v>
      </c>
    </row>
    <row r="545" spans="1:19" x14ac:dyDescent="0.25">
      <c r="A545" s="172" t="s">
        <v>2344</v>
      </c>
      <c r="B545" s="172" t="s">
        <v>3341</v>
      </c>
      <c r="C545" s="172" t="s">
        <v>667</v>
      </c>
      <c r="D545" s="173">
        <v>1.85</v>
      </c>
      <c r="E545" s="174">
        <v>1099</v>
      </c>
      <c r="F545" s="174">
        <v>1049</v>
      </c>
      <c r="G545" s="174">
        <v>0</v>
      </c>
      <c r="H545" s="174">
        <v>0</v>
      </c>
      <c r="I545" s="174">
        <v>0</v>
      </c>
      <c r="J545" s="170" t="b">
        <f>IF(ISBLANK(CertifiedCrop[[#This Row],[1. Identifiant interne d’exploitation agricole*]]),"",IF(ISERROR(MATCH(CertifiedCrop[[#This Row],[1. Identifiant interne d’exploitation agricole*]],GroupMember[1. Identifiant interne d’exploitation agricole*],0)),FALSE,TRUE))</f>
        <v>1</v>
      </c>
      <c r="K545" s="170" t="b">
        <f t="array" ref="K545">IF(ISBLANK(CertifiedCrop[[#This Row],[2. Produit agricole certifié*]]),"",IF(ISERROR(MATCH(1,(#REF!=CertifiedCrop[[#This Row],[2. Produit agricole certifié*]])*(#REF!=CertifiedCrop[[#This Row],[3. Variété**]]),0)),FALSE,TRUE))</f>
        <v>0</v>
      </c>
      <c r="L545" s="23" t="str">
        <f t="shared" si="41"/>
        <v/>
      </c>
      <c r="M545" s="63" t="str">
        <f t="shared" si="42"/>
        <v/>
      </c>
      <c r="N545" s="176" t="str">
        <f t="shared" si="43"/>
        <v/>
      </c>
      <c r="O545" s="64">
        <f t="shared" si="44"/>
        <v>594.05405405405406</v>
      </c>
      <c r="P545" s="64">
        <f t="shared" si="45"/>
        <v>567.02702702702697</v>
      </c>
      <c r="Q545" s="11" t="str">
        <f>IFERROR((VLOOKUP(A545,GM_Table,8,FALSE)-SUMIFS(D:D,A:A,A545,B:B,B545,C:C,C545)),"")</f>
        <v/>
      </c>
      <c r="R545" s="11" t="str">
        <f>IFERROR(CONCATENATE(VLOOKUP(A545,GM_Table,12,FALSE)," ",(VLOOKUP(A545,GM_Table,13,FALSE))),"")</f>
        <v/>
      </c>
      <c r="S545" s="178">
        <f>(CertifiedCrop[[#This Row],[Rendement 
estimé/ha]]-CertifiedCrop[[#This Row],[Rendement/ha
de l’année précédente]])/CertifiedCrop[[#This Row],[Rendement/ha
de l’année précédente]]</f>
        <v>4.7664442326024896E-2</v>
      </c>
    </row>
    <row r="546" spans="1:19" x14ac:dyDescent="0.25">
      <c r="A546" s="172" t="s">
        <v>2346</v>
      </c>
      <c r="B546" s="172" t="s">
        <v>3341</v>
      </c>
      <c r="C546" s="172" t="s">
        <v>667</v>
      </c>
      <c r="D546" s="173">
        <v>4</v>
      </c>
      <c r="E546" s="174">
        <v>2358</v>
      </c>
      <c r="F546" s="174">
        <v>2308</v>
      </c>
      <c r="G546" s="174">
        <v>0</v>
      </c>
      <c r="H546" s="174">
        <v>0</v>
      </c>
      <c r="I546" s="174">
        <v>0</v>
      </c>
      <c r="J546" s="170" t="b">
        <f>IF(ISBLANK(CertifiedCrop[[#This Row],[1. Identifiant interne d’exploitation agricole*]]),"",IF(ISERROR(MATCH(CertifiedCrop[[#This Row],[1. Identifiant interne d’exploitation agricole*]],GroupMember[1. Identifiant interne d’exploitation agricole*],0)),FALSE,TRUE))</f>
        <v>1</v>
      </c>
      <c r="K546" s="170" t="b">
        <f t="array" ref="K546">IF(ISBLANK(CertifiedCrop[[#This Row],[2. Produit agricole certifié*]]),"",IF(ISERROR(MATCH(1,(#REF!=CertifiedCrop[[#This Row],[2. Produit agricole certifié*]])*(#REF!=CertifiedCrop[[#This Row],[3. Variété**]]),0)),FALSE,TRUE))</f>
        <v>0</v>
      </c>
      <c r="L546" s="23" t="str">
        <f t="shared" si="41"/>
        <v/>
      </c>
      <c r="M546" s="63" t="str">
        <f t="shared" si="42"/>
        <v/>
      </c>
      <c r="N546" s="176" t="str">
        <f t="shared" si="43"/>
        <v/>
      </c>
      <c r="O546" s="64">
        <f t="shared" si="44"/>
        <v>589.5</v>
      </c>
      <c r="P546" s="64">
        <f t="shared" si="45"/>
        <v>577</v>
      </c>
      <c r="Q546" s="11" t="str">
        <f>IFERROR((VLOOKUP(A546,GM_Table,8,FALSE)-SUMIFS(D:D,A:A,A546,B:B,B546,C:C,C546)),"")</f>
        <v/>
      </c>
      <c r="R546" s="11" t="str">
        <f>IFERROR(CONCATENATE(VLOOKUP(A546,GM_Table,12,FALSE)," ",(VLOOKUP(A546,GM_Table,13,FALSE))),"")</f>
        <v/>
      </c>
      <c r="S546" s="178">
        <f>(CertifiedCrop[[#This Row],[Rendement 
estimé/ha]]-CertifiedCrop[[#This Row],[Rendement/ha
de l’année précédente]])/CertifiedCrop[[#This Row],[Rendement/ha
de l’année précédente]]</f>
        <v>2.1663778162911613E-2</v>
      </c>
    </row>
    <row r="547" spans="1:19" x14ac:dyDescent="0.25">
      <c r="A547" s="172" t="s">
        <v>2349</v>
      </c>
      <c r="B547" s="172" t="s">
        <v>3341</v>
      </c>
      <c r="C547" s="172" t="s">
        <v>667</v>
      </c>
      <c r="D547" s="173">
        <v>2</v>
      </c>
      <c r="E547" s="174">
        <v>1188</v>
      </c>
      <c r="F547" s="174">
        <v>1138</v>
      </c>
      <c r="G547" s="174">
        <v>0</v>
      </c>
      <c r="H547" s="174">
        <v>0</v>
      </c>
      <c r="I547" s="174">
        <v>0</v>
      </c>
      <c r="J547" s="170" t="b">
        <f>IF(ISBLANK(CertifiedCrop[[#This Row],[1. Identifiant interne d’exploitation agricole*]]),"",IF(ISERROR(MATCH(CertifiedCrop[[#This Row],[1. Identifiant interne d’exploitation agricole*]],GroupMember[1. Identifiant interne d’exploitation agricole*],0)),FALSE,TRUE))</f>
        <v>1</v>
      </c>
      <c r="K547" s="170" t="b">
        <f t="array" ref="K547">IF(ISBLANK(CertifiedCrop[[#This Row],[2. Produit agricole certifié*]]),"",IF(ISERROR(MATCH(1,(#REF!=CertifiedCrop[[#This Row],[2. Produit agricole certifié*]])*(#REF!=CertifiedCrop[[#This Row],[3. Variété**]]),0)),FALSE,TRUE))</f>
        <v>0</v>
      </c>
      <c r="L547" s="23" t="str">
        <f t="shared" si="41"/>
        <v/>
      </c>
      <c r="M547" s="63" t="str">
        <f t="shared" si="42"/>
        <v/>
      </c>
      <c r="N547" s="176" t="str">
        <f t="shared" si="43"/>
        <v/>
      </c>
      <c r="O547" s="64">
        <f t="shared" si="44"/>
        <v>594</v>
      </c>
      <c r="P547" s="64">
        <f t="shared" si="45"/>
        <v>569</v>
      </c>
      <c r="Q547" s="11" t="str">
        <f>IFERROR((VLOOKUP(A547,GM_Table,8,FALSE)-SUMIFS(D:D,A:A,A547,B:B,B547,C:C,C547)),"")</f>
        <v/>
      </c>
      <c r="R547" s="11" t="str">
        <f>IFERROR(CONCATENATE(VLOOKUP(A547,GM_Table,12,FALSE)," ",(VLOOKUP(A547,GM_Table,13,FALSE))),"")</f>
        <v/>
      </c>
      <c r="S547" s="178">
        <f>(CertifiedCrop[[#This Row],[Rendement 
estimé/ha]]-CertifiedCrop[[#This Row],[Rendement/ha
de l’année précédente]])/CertifiedCrop[[#This Row],[Rendement/ha
de l’année précédente]]</f>
        <v>4.3936731107205626E-2</v>
      </c>
    </row>
    <row r="548" spans="1:19" x14ac:dyDescent="0.25">
      <c r="A548" s="172" t="s">
        <v>2353</v>
      </c>
      <c r="B548" s="172" t="s">
        <v>3341</v>
      </c>
      <c r="C548" s="172" t="s">
        <v>667</v>
      </c>
      <c r="D548" s="173">
        <v>4</v>
      </c>
      <c r="E548" s="174">
        <v>2393</v>
      </c>
      <c r="F548" s="174">
        <v>2343</v>
      </c>
      <c r="G548" s="174">
        <v>0</v>
      </c>
      <c r="H548" s="174">
        <v>0</v>
      </c>
      <c r="I548" s="174">
        <v>0</v>
      </c>
      <c r="J548" s="170" t="b">
        <f>IF(ISBLANK(CertifiedCrop[[#This Row],[1. Identifiant interne d’exploitation agricole*]]),"",IF(ISERROR(MATCH(CertifiedCrop[[#This Row],[1. Identifiant interne d’exploitation agricole*]],GroupMember[1. Identifiant interne d’exploitation agricole*],0)),FALSE,TRUE))</f>
        <v>1</v>
      </c>
      <c r="K548" s="170" t="b">
        <f t="array" ref="K548">IF(ISBLANK(CertifiedCrop[[#This Row],[2. Produit agricole certifié*]]),"",IF(ISERROR(MATCH(1,(#REF!=CertifiedCrop[[#This Row],[2. Produit agricole certifié*]])*(#REF!=CertifiedCrop[[#This Row],[3. Variété**]]),0)),FALSE,TRUE))</f>
        <v>0</v>
      </c>
      <c r="L548" s="23" t="str">
        <f t="shared" si="41"/>
        <v/>
      </c>
      <c r="M548" s="63" t="str">
        <f t="shared" si="42"/>
        <v/>
      </c>
      <c r="N548" s="176" t="str">
        <f t="shared" si="43"/>
        <v/>
      </c>
      <c r="O548" s="64">
        <f t="shared" si="44"/>
        <v>598.25</v>
      </c>
      <c r="P548" s="64">
        <f t="shared" si="45"/>
        <v>585.75</v>
      </c>
      <c r="Q548" s="11" t="str">
        <f>IFERROR((VLOOKUP(A548,GM_Table,8,FALSE)-SUMIFS(D:D,A:A,A548,B:B,B548,C:C,C548)),"")</f>
        <v/>
      </c>
      <c r="R548" s="11" t="str">
        <f>IFERROR(CONCATENATE(VLOOKUP(A548,GM_Table,12,FALSE)," ",(VLOOKUP(A548,GM_Table,13,FALSE))),"")</f>
        <v/>
      </c>
      <c r="S548" s="178">
        <f>(CertifiedCrop[[#This Row],[Rendement 
estimé/ha]]-CertifiedCrop[[#This Row],[Rendement/ha
de l’année précédente]])/CertifiedCrop[[#This Row],[Rendement/ha
de l’année précédente]]</f>
        <v>2.1340162185232606E-2</v>
      </c>
    </row>
    <row r="549" spans="1:19" x14ac:dyDescent="0.25">
      <c r="A549" s="172" t="s">
        <v>2357</v>
      </c>
      <c r="B549" s="172" t="s">
        <v>3341</v>
      </c>
      <c r="C549" s="172" t="s">
        <v>667</v>
      </c>
      <c r="D549" s="173">
        <v>2.75</v>
      </c>
      <c r="E549" s="174">
        <v>1633</v>
      </c>
      <c r="F549" s="174">
        <v>1583</v>
      </c>
      <c r="G549" s="174">
        <v>0</v>
      </c>
      <c r="H549" s="174">
        <v>0</v>
      </c>
      <c r="I549" s="174">
        <v>0</v>
      </c>
      <c r="J549" s="170" t="b">
        <f>IF(ISBLANK(CertifiedCrop[[#This Row],[1. Identifiant interne d’exploitation agricole*]]),"",IF(ISERROR(MATCH(CertifiedCrop[[#This Row],[1. Identifiant interne d’exploitation agricole*]],GroupMember[1. Identifiant interne d’exploitation agricole*],0)),FALSE,TRUE))</f>
        <v>1</v>
      </c>
      <c r="K549" s="170" t="b">
        <f t="array" ref="K549">IF(ISBLANK(CertifiedCrop[[#This Row],[2. Produit agricole certifié*]]),"",IF(ISERROR(MATCH(1,(#REF!=CertifiedCrop[[#This Row],[2. Produit agricole certifié*]])*(#REF!=CertifiedCrop[[#This Row],[3. Variété**]]),0)),FALSE,TRUE))</f>
        <v>0</v>
      </c>
      <c r="L549" s="23" t="str">
        <f t="shared" si="41"/>
        <v/>
      </c>
      <c r="M549" s="63" t="str">
        <f t="shared" si="42"/>
        <v/>
      </c>
      <c r="N549" s="176" t="str">
        <f t="shared" si="43"/>
        <v/>
      </c>
      <c r="O549" s="64">
        <f t="shared" si="44"/>
        <v>593.81818181818187</v>
      </c>
      <c r="P549" s="64">
        <f t="shared" si="45"/>
        <v>575.63636363636363</v>
      </c>
      <c r="Q549" s="11" t="str">
        <f>IFERROR((VLOOKUP(A549,GM_Table,8,FALSE)-SUMIFS(D:D,A:A,A549,B:B,B549,C:C,C549)),"")</f>
        <v/>
      </c>
      <c r="R549" s="11" t="str">
        <f>IFERROR(CONCATENATE(VLOOKUP(A549,GM_Table,12,FALSE)," ",(VLOOKUP(A549,GM_Table,13,FALSE))),"")</f>
        <v/>
      </c>
      <c r="S549" s="178">
        <f>(CertifiedCrop[[#This Row],[Rendement 
estimé/ha]]-CertifiedCrop[[#This Row],[Rendement/ha
de l’année précédente]])/CertifiedCrop[[#This Row],[Rendement/ha
de l’année précédente]]</f>
        <v>3.1585596967782799E-2</v>
      </c>
    </row>
    <row r="550" spans="1:19" x14ac:dyDescent="0.25">
      <c r="A550" s="172" t="s">
        <v>2359</v>
      </c>
      <c r="B550" s="172" t="s">
        <v>3341</v>
      </c>
      <c r="C550" s="172" t="s">
        <v>667</v>
      </c>
      <c r="D550" s="173">
        <v>1.7</v>
      </c>
      <c r="E550" s="174">
        <v>1017</v>
      </c>
      <c r="F550" s="174">
        <v>967</v>
      </c>
      <c r="G550" s="174">
        <v>0</v>
      </c>
      <c r="H550" s="174">
        <v>0</v>
      </c>
      <c r="I550" s="174">
        <v>0</v>
      </c>
      <c r="J550" s="170" t="b">
        <f>IF(ISBLANK(CertifiedCrop[[#This Row],[1. Identifiant interne d’exploitation agricole*]]),"",IF(ISERROR(MATCH(CertifiedCrop[[#This Row],[1. Identifiant interne d’exploitation agricole*]],GroupMember[1. Identifiant interne d’exploitation agricole*],0)),FALSE,TRUE))</f>
        <v>1</v>
      </c>
      <c r="K550" s="170" t="b">
        <f t="array" ref="K550">IF(ISBLANK(CertifiedCrop[[#This Row],[2. Produit agricole certifié*]]),"",IF(ISERROR(MATCH(1,(#REF!=CertifiedCrop[[#This Row],[2. Produit agricole certifié*]])*(#REF!=CertifiedCrop[[#This Row],[3. Variété**]]),0)),FALSE,TRUE))</f>
        <v>0</v>
      </c>
      <c r="L550" s="23" t="str">
        <f t="shared" si="41"/>
        <v/>
      </c>
      <c r="M550" s="63" t="str">
        <f t="shared" si="42"/>
        <v/>
      </c>
      <c r="N550" s="176" t="str">
        <f t="shared" si="43"/>
        <v/>
      </c>
      <c r="O550" s="64">
        <f t="shared" si="44"/>
        <v>598.23529411764707</v>
      </c>
      <c r="P550" s="64">
        <f t="shared" si="45"/>
        <v>568.82352941176475</v>
      </c>
      <c r="Q550" s="11" t="str">
        <f>IFERROR((VLOOKUP(A550,GM_Table,8,FALSE)-SUMIFS(D:D,A:A,A550,B:B,B550,C:C,C550)),"")</f>
        <v/>
      </c>
      <c r="R550" s="11" t="str">
        <f>IFERROR(CONCATENATE(VLOOKUP(A550,GM_Table,12,FALSE)," ",(VLOOKUP(A550,GM_Table,13,FALSE))),"")</f>
        <v/>
      </c>
      <c r="S550" s="178">
        <f>(CertifiedCrop[[#This Row],[Rendement 
estimé/ha]]-CertifiedCrop[[#This Row],[Rendement/ha
de l’année précédente]])/CertifiedCrop[[#This Row],[Rendement/ha
de l’année précédente]]</f>
        <v>5.1706308169596628E-2</v>
      </c>
    </row>
    <row r="551" spans="1:19" x14ac:dyDescent="0.25">
      <c r="A551" s="172" t="s">
        <v>2362</v>
      </c>
      <c r="B551" s="172" t="s">
        <v>3341</v>
      </c>
      <c r="C551" s="172" t="s">
        <v>667</v>
      </c>
      <c r="D551" s="173">
        <v>2.1800000000000002</v>
      </c>
      <c r="E551" s="174">
        <v>1285</v>
      </c>
      <c r="F551" s="174">
        <v>1235</v>
      </c>
      <c r="G551" s="174">
        <v>0</v>
      </c>
      <c r="H551" s="174">
        <v>0</v>
      </c>
      <c r="I551" s="174">
        <v>0</v>
      </c>
      <c r="J551" s="170" t="b">
        <f>IF(ISBLANK(CertifiedCrop[[#This Row],[1. Identifiant interne d’exploitation agricole*]]),"",IF(ISERROR(MATCH(CertifiedCrop[[#This Row],[1. Identifiant interne d’exploitation agricole*]],GroupMember[1. Identifiant interne d’exploitation agricole*],0)),FALSE,TRUE))</f>
        <v>1</v>
      </c>
      <c r="K551" s="170" t="b">
        <f t="array" ref="K551">IF(ISBLANK(CertifiedCrop[[#This Row],[2. Produit agricole certifié*]]),"",IF(ISERROR(MATCH(1,(#REF!=CertifiedCrop[[#This Row],[2. Produit agricole certifié*]])*(#REF!=CertifiedCrop[[#This Row],[3. Variété**]]),0)),FALSE,TRUE))</f>
        <v>0</v>
      </c>
      <c r="L551" s="23" t="str">
        <f t="shared" si="41"/>
        <v/>
      </c>
      <c r="M551" s="63" t="str">
        <f t="shared" si="42"/>
        <v/>
      </c>
      <c r="N551" s="176" t="str">
        <f t="shared" si="43"/>
        <v/>
      </c>
      <c r="O551" s="64">
        <f t="shared" si="44"/>
        <v>589.44954128440361</v>
      </c>
      <c r="P551" s="64">
        <f t="shared" si="45"/>
        <v>566.51376146788982</v>
      </c>
      <c r="Q551" s="11" t="str">
        <f>IFERROR((VLOOKUP(A551,GM_Table,8,FALSE)-SUMIFS(D:D,A:A,A551,B:B,B551,C:C,C551)),"")</f>
        <v/>
      </c>
      <c r="R551" s="11" t="str">
        <f>IFERROR(CONCATENATE(VLOOKUP(A551,GM_Table,12,FALSE)," ",(VLOOKUP(A551,GM_Table,13,FALSE))),"")</f>
        <v/>
      </c>
      <c r="S551" s="178">
        <f>(CertifiedCrop[[#This Row],[Rendement 
estimé/ha]]-CertifiedCrop[[#This Row],[Rendement/ha
de l’année précédente]])/CertifiedCrop[[#This Row],[Rendement/ha
de l’année précédente]]</f>
        <v>4.0485829959514219E-2</v>
      </c>
    </row>
    <row r="552" spans="1:19" x14ac:dyDescent="0.25">
      <c r="A552" s="172" t="s">
        <v>2363</v>
      </c>
      <c r="B552" s="172" t="s">
        <v>3341</v>
      </c>
      <c r="C552" s="172" t="s">
        <v>667</v>
      </c>
      <c r="D552" s="173">
        <v>2</v>
      </c>
      <c r="E552" s="174">
        <v>1150</v>
      </c>
      <c r="F552" s="174">
        <v>1100</v>
      </c>
      <c r="G552" s="174">
        <v>0</v>
      </c>
      <c r="H552" s="174">
        <v>0</v>
      </c>
      <c r="I552" s="174">
        <v>0</v>
      </c>
      <c r="J552" s="170" t="b">
        <f>IF(ISBLANK(CertifiedCrop[[#This Row],[1. Identifiant interne d’exploitation agricole*]]),"",IF(ISERROR(MATCH(CertifiedCrop[[#This Row],[1. Identifiant interne d’exploitation agricole*]],GroupMember[1. Identifiant interne d’exploitation agricole*],0)),FALSE,TRUE))</f>
        <v>1</v>
      </c>
      <c r="K552" s="170" t="b">
        <f t="array" ref="K552">IF(ISBLANK(CertifiedCrop[[#This Row],[2. Produit agricole certifié*]]),"",IF(ISERROR(MATCH(1,(#REF!=CertifiedCrop[[#This Row],[2. Produit agricole certifié*]])*(#REF!=CertifiedCrop[[#This Row],[3. Variété**]]),0)),FALSE,TRUE))</f>
        <v>0</v>
      </c>
      <c r="L552" s="23" t="str">
        <f t="shared" si="41"/>
        <v/>
      </c>
      <c r="M552" s="63" t="str">
        <f t="shared" si="42"/>
        <v/>
      </c>
      <c r="N552" s="176" t="str">
        <f t="shared" si="43"/>
        <v/>
      </c>
      <c r="O552" s="64">
        <f t="shared" si="44"/>
        <v>575</v>
      </c>
      <c r="P552" s="64">
        <f t="shared" si="45"/>
        <v>550</v>
      </c>
      <c r="Q552" s="11" t="str">
        <f>IFERROR((VLOOKUP(A552,GM_Table,8,FALSE)-SUMIFS(D:D,A:A,A552,B:B,B552,C:C,C552)),"")</f>
        <v/>
      </c>
      <c r="R552" s="11" t="str">
        <f>IFERROR(CONCATENATE(VLOOKUP(A552,GM_Table,12,FALSE)," ",(VLOOKUP(A552,GM_Table,13,FALSE))),"")</f>
        <v/>
      </c>
      <c r="S552" s="178">
        <f>(CertifiedCrop[[#This Row],[Rendement 
estimé/ha]]-CertifiedCrop[[#This Row],[Rendement/ha
de l’année précédente]])/CertifiedCrop[[#This Row],[Rendement/ha
de l’année précédente]]</f>
        <v>4.5454545454545456E-2</v>
      </c>
    </row>
    <row r="553" spans="1:19" x14ac:dyDescent="0.25">
      <c r="A553" s="172" t="s">
        <v>2366</v>
      </c>
      <c r="B553" s="172" t="s">
        <v>3341</v>
      </c>
      <c r="C553" s="172" t="s">
        <v>667</v>
      </c>
      <c r="D553" s="173">
        <v>1.85</v>
      </c>
      <c r="E553" s="174">
        <v>1099</v>
      </c>
      <c r="F553" s="174">
        <v>1049</v>
      </c>
      <c r="G553" s="174">
        <v>0</v>
      </c>
      <c r="H553" s="174">
        <v>0</v>
      </c>
      <c r="I553" s="174">
        <v>0</v>
      </c>
      <c r="J553" s="170" t="b">
        <f>IF(ISBLANK(CertifiedCrop[[#This Row],[1. Identifiant interne d’exploitation agricole*]]),"",IF(ISERROR(MATCH(CertifiedCrop[[#This Row],[1. Identifiant interne d’exploitation agricole*]],GroupMember[1. Identifiant interne d’exploitation agricole*],0)),FALSE,TRUE))</f>
        <v>1</v>
      </c>
      <c r="K553" s="170" t="b">
        <f t="array" ref="K553">IF(ISBLANK(CertifiedCrop[[#This Row],[2. Produit agricole certifié*]]),"",IF(ISERROR(MATCH(1,(#REF!=CertifiedCrop[[#This Row],[2. Produit agricole certifié*]])*(#REF!=CertifiedCrop[[#This Row],[3. Variété**]]),0)),FALSE,TRUE))</f>
        <v>0</v>
      </c>
      <c r="L553" s="23" t="str">
        <f t="shared" si="41"/>
        <v/>
      </c>
      <c r="M553" s="63" t="str">
        <f t="shared" si="42"/>
        <v/>
      </c>
      <c r="N553" s="176" t="str">
        <f t="shared" si="43"/>
        <v/>
      </c>
      <c r="O553" s="64">
        <f t="shared" si="44"/>
        <v>594.05405405405406</v>
      </c>
      <c r="P553" s="64">
        <f t="shared" si="45"/>
        <v>567.02702702702697</v>
      </c>
      <c r="Q553" s="11" t="str">
        <f>IFERROR((VLOOKUP(A553,GM_Table,8,FALSE)-SUMIFS(D:D,A:A,A553,B:B,B553,C:C,C553)),"")</f>
        <v/>
      </c>
      <c r="R553" s="11" t="str">
        <f>IFERROR(CONCATENATE(VLOOKUP(A553,GM_Table,12,FALSE)," ",(VLOOKUP(A553,GM_Table,13,FALSE))),"")</f>
        <v/>
      </c>
      <c r="S553" s="178">
        <f>(CertifiedCrop[[#This Row],[Rendement 
estimé/ha]]-CertifiedCrop[[#This Row],[Rendement/ha
de l’année précédente]])/CertifiedCrop[[#This Row],[Rendement/ha
de l’année précédente]]</f>
        <v>4.7664442326024896E-2</v>
      </c>
    </row>
    <row r="554" spans="1:19" x14ac:dyDescent="0.25">
      <c r="A554" s="172" t="s">
        <v>2370</v>
      </c>
      <c r="B554" s="172" t="s">
        <v>3341</v>
      </c>
      <c r="C554" s="172" t="s">
        <v>667</v>
      </c>
      <c r="D554" s="173">
        <v>1.25</v>
      </c>
      <c r="E554" s="174">
        <v>733</v>
      </c>
      <c r="F554" s="174">
        <v>683</v>
      </c>
      <c r="G554" s="174">
        <v>0</v>
      </c>
      <c r="H554" s="174">
        <v>0</v>
      </c>
      <c r="I554" s="174">
        <v>0</v>
      </c>
      <c r="J554" s="170" t="b">
        <f>IF(ISBLANK(CertifiedCrop[[#This Row],[1. Identifiant interne d’exploitation agricole*]]),"",IF(ISERROR(MATCH(CertifiedCrop[[#This Row],[1. Identifiant interne d’exploitation agricole*]],GroupMember[1. Identifiant interne d’exploitation agricole*],0)),FALSE,TRUE))</f>
        <v>1</v>
      </c>
      <c r="K554" s="170" t="b">
        <f t="array" ref="K554">IF(ISBLANK(CertifiedCrop[[#This Row],[2. Produit agricole certifié*]]),"",IF(ISERROR(MATCH(1,(#REF!=CertifiedCrop[[#This Row],[2. Produit agricole certifié*]])*(#REF!=CertifiedCrop[[#This Row],[3. Variété**]]),0)),FALSE,TRUE))</f>
        <v>0</v>
      </c>
      <c r="L554" s="23" t="str">
        <f t="shared" si="41"/>
        <v/>
      </c>
      <c r="M554" s="63" t="str">
        <f t="shared" si="42"/>
        <v/>
      </c>
      <c r="N554" s="176" t="str">
        <f t="shared" si="43"/>
        <v/>
      </c>
      <c r="O554" s="64">
        <f t="shared" si="44"/>
        <v>586.4</v>
      </c>
      <c r="P554" s="64">
        <f t="shared" si="45"/>
        <v>546.4</v>
      </c>
      <c r="Q554" s="11" t="str">
        <f>IFERROR((VLOOKUP(A554,GM_Table,8,FALSE)-SUMIFS(D:D,A:A,A554,B:B,B554,C:C,C554)),"")</f>
        <v/>
      </c>
      <c r="R554" s="11" t="str">
        <f>IFERROR(CONCATENATE(VLOOKUP(A554,GM_Table,12,FALSE)," ",(VLOOKUP(A554,GM_Table,13,FALSE))),"")</f>
        <v/>
      </c>
      <c r="S554" s="178">
        <f>(CertifiedCrop[[#This Row],[Rendement 
estimé/ha]]-CertifiedCrop[[#This Row],[Rendement/ha
de l’année précédente]])/CertifiedCrop[[#This Row],[Rendement/ha
de l’année précédente]]</f>
        <v>7.320644216691069E-2</v>
      </c>
    </row>
    <row r="555" spans="1:19" x14ac:dyDescent="0.25">
      <c r="A555" s="172" t="s">
        <v>2375</v>
      </c>
      <c r="B555" s="172" t="s">
        <v>3341</v>
      </c>
      <c r="C555" s="172" t="s">
        <v>667</v>
      </c>
      <c r="D555" s="173">
        <v>1.06</v>
      </c>
      <c r="E555" s="174">
        <v>607</v>
      </c>
      <c r="F555" s="174">
        <v>557</v>
      </c>
      <c r="G555" s="174">
        <v>0</v>
      </c>
      <c r="H555" s="174">
        <v>0</v>
      </c>
      <c r="I555" s="174">
        <v>0</v>
      </c>
      <c r="J555" s="170" t="b">
        <f>IF(ISBLANK(CertifiedCrop[[#This Row],[1. Identifiant interne d’exploitation agricole*]]),"",IF(ISERROR(MATCH(CertifiedCrop[[#This Row],[1. Identifiant interne d’exploitation agricole*]],GroupMember[1. Identifiant interne d’exploitation agricole*],0)),FALSE,TRUE))</f>
        <v>1</v>
      </c>
      <c r="K555" s="170" t="b">
        <f t="array" ref="K555">IF(ISBLANK(CertifiedCrop[[#This Row],[2. Produit agricole certifié*]]),"",IF(ISERROR(MATCH(1,(#REF!=CertifiedCrop[[#This Row],[2. Produit agricole certifié*]])*(#REF!=CertifiedCrop[[#This Row],[3. Variété**]]),0)),FALSE,TRUE))</f>
        <v>0</v>
      </c>
      <c r="L555" s="23" t="str">
        <f t="shared" si="41"/>
        <v/>
      </c>
      <c r="M555" s="63" t="str">
        <f t="shared" si="42"/>
        <v/>
      </c>
      <c r="N555" s="176" t="str">
        <f t="shared" si="43"/>
        <v/>
      </c>
      <c r="O555" s="64">
        <f t="shared" si="44"/>
        <v>572.64150943396226</v>
      </c>
      <c r="P555" s="64">
        <f t="shared" si="45"/>
        <v>525.47169811320748</v>
      </c>
      <c r="Q555" s="11" t="str">
        <f>IFERROR((VLOOKUP(A555,GM_Table,8,FALSE)-SUMIFS(D:D,A:A,A555,B:B,B555,C:C,C555)),"")</f>
        <v/>
      </c>
      <c r="R555" s="11" t="str">
        <f>IFERROR(CONCATENATE(VLOOKUP(A555,GM_Table,12,FALSE)," ",(VLOOKUP(A555,GM_Table,13,FALSE))),"")</f>
        <v/>
      </c>
      <c r="S555" s="178">
        <f>(CertifiedCrop[[#This Row],[Rendement 
estimé/ha]]-CertifiedCrop[[#This Row],[Rendement/ha
de l’année précédente]])/CertifiedCrop[[#This Row],[Rendement/ha
de l’année précédente]]</f>
        <v>8.9766606822262243E-2</v>
      </c>
    </row>
    <row r="556" spans="1:19" x14ac:dyDescent="0.25">
      <c r="A556" s="172" t="s">
        <v>2376</v>
      </c>
      <c r="B556" s="172" t="s">
        <v>3341</v>
      </c>
      <c r="C556" s="172" t="s">
        <v>667</v>
      </c>
      <c r="D556" s="173">
        <v>1.0880000000000001</v>
      </c>
      <c r="E556" s="174">
        <v>628</v>
      </c>
      <c r="F556" s="174">
        <v>578</v>
      </c>
      <c r="G556" s="174">
        <v>0</v>
      </c>
      <c r="H556" s="174">
        <v>0</v>
      </c>
      <c r="I556" s="174">
        <v>0</v>
      </c>
      <c r="J556" s="170" t="b">
        <f>IF(ISBLANK(CertifiedCrop[[#This Row],[1. Identifiant interne d’exploitation agricole*]]),"",IF(ISERROR(MATCH(CertifiedCrop[[#This Row],[1. Identifiant interne d’exploitation agricole*]],GroupMember[1. Identifiant interne d’exploitation agricole*],0)),FALSE,TRUE))</f>
        <v>1</v>
      </c>
      <c r="K556" s="170" t="b">
        <f t="array" ref="K556">IF(ISBLANK(CertifiedCrop[[#This Row],[2. Produit agricole certifié*]]),"",IF(ISERROR(MATCH(1,(#REF!=CertifiedCrop[[#This Row],[2. Produit agricole certifié*]])*(#REF!=CertifiedCrop[[#This Row],[3. Variété**]]),0)),FALSE,TRUE))</f>
        <v>0</v>
      </c>
      <c r="L556" s="23" t="str">
        <f t="shared" si="41"/>
        <v/>
      </c>
      <c r="M556" s="63" t="str">
        <f t="shared" si="42"/>
        <v/>
      </c>
      <c r="N556" s="176" t="str">
        <f t="shared" si="43"/>
        <v/>
      </c>
      <c r="O556" s="64">
        <f t="shared" si="44"/>
        <v>577.2058823529411</v>
      </c>
      <c r="P556" s="64">
        <f t="shared" si="45"/>
        <v>531.25</v>
      </c>
      <c r="Q556" s="11" t="str">
        <f>IFERROR((VLOOKUP(A556,GM_Table,8,FALSE)-SUMIFS(D:D,A:A,A556,B:B,B556,C:C,C556)),"")</f>
        <v/>
      </c>
      <c r="R556" s="11" t="str">
        <f>IFERROR(CONCATENATE(VLOOKUP(A556,GM_Table,12,FALSE)," ",(VLOOKUP(A556,GM_Table,13,FALSE))),"")</f>
        <v/>
      </c>
      <c r="S556" s="178">
        <f>(CertifiedCrop[[#This Row],[Rendement 
estimé/ha]]-CertifiedCrop[[#This Row],[Rendement/ha
de l’année précédente]])/CertifiedCrop[[#This Row],[Rendement/ha
de l’année précédente]]</f>
        <v>8.6505190311418553E-2</v>
      </c>
    </row>
    <row r="557" spans="1:19" x14ac:dyDescent="0.25">
      <c r="A557" s="172" t="s">
        <v>2380</v>
      </c>
      <c r="B557" s="172" t="s">
        <v>3341</v>
      </c>
      <c r="C557" s="172" t="s">
        <v>667</v>
      </c>
      <c r="D557" s="173">
        <v>1.25</v>
      </c>
      <c r="E557" s="174">
        <v>726</v>
      </c>
      <c r="F557" s="174">
        <v>676</v>
      </c>
      <c r="G557" s="174">
        <v>0</v>
      </c>
      <c r="H557" s="174">
        <v>0</v>
      </c>
      <c r="I557" s="174">
        <v>0</v>
      </c>
      <c r="J557" s="170" t="b">
        <f>IF(ISBLANK(CertifiedCrop[[#This Row],[1. Identifiant interne d’exploitation agricole*]]),"",IF(ISERROR(MATCH(CertifiedCrop[[#This Row],[1. Identifiant interne d’exploitation agricole*]],GroupMember[1. Identifiant interne d’exploitation agricole*],0)),FALSE,TRUE))</f>
        <v>1</v>
      </c>
      <c r="K557" s="170" t="b">
        <f t="array" ref="K557">IF(ISBLANK(CertifiedCrop[[#This Row],[2. Produit agricole certifié*]]),"",IF(ISERROR(MATCH(1,(#REF!=CertifiedCrop[[#This Row],[2. Produit agricole certifié*]])*(#REF!=CertifiedCrop[[#This Row],[3. Variété**]]),0)),FALSE,TRUE))</f>
        <v>0</v>
      </c>
      <c r="L557" s="23" t="str">
        <f t="shared" si="41"/>
        <v/>
      </c>
      <c r="M557" s="63" t="str">
        <f t="shared" si="42"/>
        <v/>
      </c>
      <c r="N557" s="176" t="str">
        <f t="shared" si="43"/>
        <v/>
      </c>
      <c r="O557" s="64">
        <f t="shared" si="44"/>
        <v>580.79999999999995</v>
      </c>
      <c r="P557" s="64">
        <f t="shared" si="45"/>
        <v>540.79999999999995</v>
      </c>
      <c r="Q557" s="11" t="str">
        <f>IFERROR((VLOOKUP(A557,GM_Table,8,FALSE)-SUMIFS(D:D,A:A,A557,B:B,B557,C:C,C557)),"")</f>
        <v/>
      </c>
      <c r="R557" s="11" t="str">
        <f>IFERROR(CONCATENATE(VLOOKUP(A557,GM_Table,12,FALSE)," ",(VLOOKUP(A557,GM_Table,13,FALSE))),"")</f>
        <v/>
      </c>
      <c r="S557" s="178">
        <f>(CertifiedCrop[[#This Row],[Rendement 
estimé/ha]]-CertifiedCrop[[#This Row],[Rendement/ha
de l’année précédente]])/CertifiedCrop[[#This Row],[Rendement/ha
de l’année précédente]]</f>
        <v>7.3964497041420121E-2</v>
      </c>
    </row>
    <row r="558" spans="1:19" x14ac:dyDescent="0.25">
      <c r="A558" s="172" t="s">
        <v>2381</v>
      </c>
      <c r="B558" s="172" t="s">
        <v>3341</v>
      </c>
      <c r="C558" s="172" t="s">
        <v>667</v>
      </c>
      <c r="D558" s="173">
        <v>1.06</v>
      </c>
      <c r="E558" s="174">
        <v>623</v>
      </c>
      <c r="F558" s="174">
        <v>573</v>
      </c>
      <c r="G558" s="174">
        <v>0</v>
      </c>
      <c r="H558" s="174">
        <v>0</v>
      </c>
      <c r="I558" s="174">
        <v>0</v>
      </c>
      <c r="J558" s="170" t="b">
        <f>IF(ISBLANK(CertifiedCrop[[#This Row],[1. Identifiant interne d’exploitation agricole*]]),"",IF(ISERROR(MATCH(CertifiedCrop[[#This Row],[1. Identifiant interne d’exploitation agricole*]],GroupMember[1. Identifiant interne d’exploitation agricole*],0)),FALSE,TRUE))</f>
        <v>1</v>
      </c>
      <c r="K558" s="170" t="b">
        <f t="array" ref="K558">IF(ISBLANK(CertifiedCrop[[#This Row],[2. Produit agricole certifié*]]),"",IF(ISERROR(MATCH(1,(#REF!=CertifiedCrop[[#This Row],[2. Produit agricole certifié*]])*(#REF!=CertifiedCrop[[#This Row],[3. Variété**]]),0)),FALSE,TRUE))</f>
        <v>0</v>
      </c>
      <c r="L558" s="23" t="str">
        <f t="shared" si="41"/>
        <v/>
      </c>
      <c r="M558" s="63" t="str">
        <f t="shared" si="42"/>
        <v/>
      </c>
      <c r="N558" s="176" t="str">
        <f t="shared" si="43"/>
        <v/>
      </c>
      <c r="O558" s="64">
        <f t="shared" si="44"/>
        <v>587.7358490566038</v>
      </c>
      <c r="P558" s="64">
        <f t="shared" si="45"/>
        <v>540.56603773584902</v>
      </c>
      <c r="Q558" s="11" t="str">
        <f>IFERROR((VLOOKUP(A558,GM_Table,8,FALSE)-SUMIFS(D:D,A:A,A558,B:B,B558,C:C,C558)),"")</f>
        <v/>
      </c>
      <c r="R558" s="11" t="str">
        <f>IFERROR(CONCATENATE(VLOOKUP(A558,GM_Table,12,FALSE)," ",(VLOOKUP(A558,GM_Table,13,FALSE))),"")</f>
        <v/>
      </c>
      <c r="S558" s="178">
        <f>(CertifiedCrop[[#This Row],[Rendement 
estimé/ha]]-CertifiedCrop[[#This Row],[Rendement/ha
de l’année précédente]])/CertifiedCrop[[#This Row],[Rendement/ha
de l’année précédente]]</f>
        <v>8.7260034904014072E-2</v>
      </c>
    </row>
    <row r="559" spans="1:19" x14ac:dyDescent="0.25">
      <c r="A559" s="172" t="s">
        <v>2382</v>
      </c>
      <c r="B559" s="172" t="s">
        <v>3341</v>
      </c>
      <c r="C559" s="172" t="s">
        <v>667</v>
      </c>
      <c r="D559" s="173">
        <v>1.05</v>
      </c>
      <c r="E559" s="174">
        <v>601</v>
      </c>
      <c r="F559" s="174">
        <v>551</v>
      </c>
      <c r="G559" s="174">
        <v>0</v>
      </c>
      <c r="H559" s="174">
        <v>0</v>
      </c>
      <c r="I559" s="174">
        <v>0</v>
      </c>
      <c r="J559" s="170" t="b">
        <f>IF(ISBLANK(CertifiedCrop[[#This Row],[1. Identifiant interne d’exploitation agricole*]]),"",IF(ISERROR(MATCH(CertifiedCrop[[#This Row],[1. Identifiant interne d’exploitation agricole*]],GroupMember[1. Identifiant interne d’exploitation agricole*],0)),FALSE,TRUE))</f>
        <v>1</v>
      </c>
      <c r="K559" s="170" t="b">
        <f t="array" ref="K559">IF(ISBLANK(CertifiedCrop[[#This Row],[2. Produit agricole certifié*]]),"",IF(ISERROR(MATCH(1,(#REF!=CertifiedCrop[[#This Row],[2. Produit agricole certifié*]])*(#REF!=CertifiedCrop[[#This Row],[3. Variété**]]),0)),FALSE,TRUE))</f>
        <v>0</v>
      </c>
      <c r="L559" s="23" t="str">
        <f t="shared" si="41"/>
        <v/>
      </c>
      <c r="M559" s="63" t="str">
        <f t="shared" si="42"/>
        <v/>
      </c>
      <c r="N559" s="176" t="str">
        <f t="shared" si="43"/>
        <v/>
      </c>
      <c r="O559" s="64">
        <f t="shared" si="44"/>
        <v>572.38095238095241</v>
      </c>
      <c r="P559" s="64">
        <f t="shared" si="45"/>
        <v>524.7619047619047</v>
      </c>
      <c r="Q559" s="11" t="str">
        <f>IFERROR((VLOOKUP(A559,GM_Table,8,FALSE)-SUMIFS(D:D,A:A,A559,B:B,B559,C:C,C559)),"")</f>
        <v/>
      </c>
      <c r="R559" s="11" t="str">
        <f>IFERROR(CONCATENATE(VLOOKUP(A559,GM_Table,12,FALSE)," ",(VLOOKUP(A559,GM_Table,13,FALSE))),"")</f>
        <v/>
      </c>
      <c r="S559" s="178">
        <f>(CertifiedCrop[[#This Row],[Rendement 
estimé/ha]]-CertifiedCrop[[#This Row],[Rendement/ha
de l’année précédente]])/CertifiedCrop[[#This Row],[Rendement/ha
de l’année précédente]]</f>
        <v>9.0744101633394011E-2</v>
      </c>
    </row>
    <row r="560" spans="1:19" x14ac:dyDescent="0.25">
      <c r="A560" s="172" t="s">
        <v>2385</v>
      </c>
      <c r="B560" s="172" t="s">
        <v>3341</v>
      </c>
      <c r="C560" s="172" t="s">
        <v>667</v>
      </c>
      <c r="D560" s="173">
        <v>1.5</v>
      </c>
      <c r="E560" s="174">
        <v>872</v>
      </c>
      <c r="F560" s="174">
        <v>822</v>
      </c>
      <c r="G560" s="174">
        <v>0</v>
      </c>
      <c r="H560" s="174">
        <v>0</v>
      </c>
      <c r="I560" s="174">
        <v>0</v>
      </c>
      <c r="J560" s="170" t="b">
        <f>IF(ISBLANK(CertifiedCrop[[#This Row],[1. Identifiant interne d’exploitation agricole*]]),"",IF(ISERROR(MATCH(CertifiedCrop[[#This Row],[1. Identifiant interne d’exploitation agricole*]],GroupMember[1. Identifiant interne d’exploitation agricole*],0)),FALSE,TRUE))</f>
        <v>1</v>
      </c>
      <c r="K560" s="170" t="b">
        <f t="array" ref="K560">IF(ISBLANK(CertifiedCrop[[#This Row],[2. Produit agricole certifié*]]),"",IF(ISERROR(MATCH(1,(#REF!=CertifiedCrop[[#This Row],[2. Produit agricole certifié*]])*(#REF!=CertifiedCrop[[#This Row],[3. Variété**]]),0)),FALSE,TRUE))</f>
        <v>0</v>
      </c>
      <c r="L560" s="23" t="str">
        <f t="shared" si="41"/>
        <v/>
      </c>
      <c r="M560" s="63" t="str">
        <f t="shared" si="42"/>
        <v/>
      </c>
      <c r="N560" s="176" t="str">
        <f t="shared" si="43"/>
        <v/>
      </c>
      <c r="O560" s="64">
        <f t="shared" si="44"/>
        <v>581.33333333333337</v>
      </c>
      <c r="P560" s="64">
        <f t="shared" si="45"/>
        <v>548</v>
      </c>
      <c r="Q560" s="11" t="str">
        <f>IFERROR((VLOOKUP(A560,GM_Table,8,FALSE)-SUMIFS(D:D,A:A,A560,B:B,B560,C:C,C560)),"")</f>
        <v/>
      </c>
      <c r="R560" s="11" t="str">
        <f>IFERROR(CONCATENATE(VLOOKUP(A560,GM_Table,12,FALSE)," ",(VLOOKUP(A560,GM_Table,13,FALSE))),"")</f>
        <v/>
      </c>
      <c r="S560" s="178">
        <f>(CertifiedCrop[[#This Row],[Rendement 
estimé/ha]]-CertifiedCrop[[#This Row],[Rendement/ha
de l’année précédente]])/CertifiedCrop[[#This Row],[Rendement/ha
de l’année précédente]]</f>
        <v>6.0827250608272578E-2</v>
      </c>
    </row>
    <row r="561" spans="1:19" x14ac:dyDescent="0.25">
      <c r="A561" s="172" t="s">
        <v>2387</v>
      </c>
      <c r="B561" s="172" t="s">
        <v>3341</v>
      </c>
      <c r="C561" s="172" t="s">
        <v>667</v>
      </c>
      <c r="D561" s="173">
        <v>1.35</v>
      </c>
      <c r="E561" s="174">
        <v>790</v>
      </c>
      <c r="F561" s="174">
        <v>740</v>
      </c>
      <c r="G561" s="174">
        <v>0</v>
      </c>
      <c r="H561" s="174">
        <v>0</v>
      </c>
      <c r="I561" s="174">
        <v>0</v>
      </c>
      <c r="J561" s="170" t="b">
        <f>IF(ISBLANK(CertifiedCrop[[#This Row],[1. Identifiant interne d’exploitation agricole*]]),"",IF(ISERROR(MATCH(CertifiedCrop[[#This Row],[1. Identifiant interne d’exploitation agricole*]],GroupMember[1. Identifiant interne d’exploitation agricole*],0)),FALSE,TRUE))</f>
        <v>1</v>
      </c>
      <c r="K561" s="170" t="b">
        <f t="array" ref="K561">IF(ISBLANK(CertifiedCrop[[#This Row],[2. Produit agricole certifié*]]),"",IF(ISERROR(MATCH(1,(#REF!=CertifiedCrop[[#This Row],[2. Produit agricole certifié*]])*(#REF!=CertifiedCrop[[#This Row],[3. Variété**]]),0)),FALSE,TRUE))</f>
        <v>0</v>
      </c>
      <c r="L561" s="23" t="str">
        <f t="shared" si="41"/>
        <v/>
      </c>
      <c r="M561" s="63" t="str">
        <f t="shared" si="42"/>
        <v/>
      </c>
      <c r="N561" s="176" t="str">
        <f t="shared" si="43"/>
        <v/>
      </c>
      <c r="O561" s="64">
        <f t="shared" si="44"/>
        <v>585.18518518518511</v>
      </c>
      <c r="P561" s="64">
        <f t="shared" si="45"/>
        <v>548.14814814814815</v>
      </c>
      <c r="Q561" s="11" t="str">
        <f>IFERROR((VLOOKUP(A561,GM_Table,8,FALSE)-SUMIFS(D:D,A:A,A561,B:B,B561,C:C,C561)),"")</f>
        <v/>
      </c>
      <c r="R561" s="11" t="str">
        <f>IFERROR(CONCATENATE(VLOOKUP(A561,GM_Table,12,FALSE)," ",(VLOOKUP(A561,GM_Table,13,FALSE))),"")</f>
        <v/>
      </c>
      <c r="S561" s="178">
        <f>(CertifiedCrop[[#This Row],[Rendement 
estimé/ha]]-CertifiedCrop[[#This Row],[Rendement/ha
de l’année précédente]])/CertifiedCrop[[#This Row],[Rendement/ha
de l’année précédente]]</f>
        <v>6.7567567567567419E-2</v>
      </c>
    </row>
    <row r="562" spans="1:19" x14ac:dyDescent="0.25">
      <c r="A562" s="172" t="s">
        <v>2389</v>
      </c>
      <c r="B562" s="172" t="s">
        <v>3341</v>
      </c>
      <c r="C562" s="172" t="s">
        <v>667</v>
      </c>
      <c r="D562" s="173">
        <v>1</v>
      </c>
      <c r="E562" s="174">
        <v>581</v>
      </c>
      <c r="F562" s="174">
        <v>531</v>
      </c>
      <c r="G562" s="174">
        <v>0</v>
      </c>
      <c r="H562" s="174">
        <v>0</v>
      </c>
      <c r="I562" s="174">
        <v>0</v>
      </c>
      <c r="J562" s="170" t="b">
        <f>IF(ISBLANK(CertifiedCrop[[#This Row],[1. Identifiant interne d’exploitation agricole*]]),"",IF(ISERROR(MATCH(CertifiedCrop[[#This Row],[1. Identifiant interne d’exploitation agricole*]],GroupMember[1. Identifiant interne d’exploitation agricole*],0)),FALSE,TRUE))</f>
        <v>1</v>
      </c>
      <c r="K562" s="170" t="b">
        <f t="array" ref="K562">IF(ISBLANK(CertifiedCrop[[#This Row],[2. Produit agricole certifié*]]),"",IF(ISERROR(MATCH(1,(#REF!=CertifiedCrop[[#This Row],[2. Produit agricole certifié*]])*(#REF!=CertifiedCrop[[#This Row],[3. Variété**]]),0)),FALSE,TRUE))</f>
        <v>0</v>
      </c>
      <c r="L562" s="23" t="str">
        <f t="shared" si="41"/>
        <v/>
      </c>
      <c r="M562" s="63" t="str">
        <f t="shared" si="42"/>
        <v/>
      </c>
      <c r="N562" s="176" t="str">
        <f t="shared" si="43"/>
        <v/>
      </c>
      <c r="O562" s="64">
        <f t="shared" si="44"/>
        <v>581</v>
      </c>
      <c r="P562" s="64">
        <f t="shared" si="45"/>
        <v>531</v>
      </c>
      <c r="Q562" s="11" t="str">
        <f>IFERROR((VLOOKUP(A562,GM_Table,8,FALSE)-SUMIFS(D:D,A:A,A562,B:B,B562,C:C,C562)),"")</f>
        <v/>
      </c>
      <c r="R562" s="11" t="str">
        <f>IFERROR(CONCATENATE(VLOOKUP(A562,GM_Table,12,FALSE)," ",(VLOOKUP(A562,GM_Table,13,FALSE))),"")</f>
        <v/>
      </c>
      <c r="S562" s="178">
        <f>(CertifiedCrop[[#This Row],[Rendement 
estimé/ha]]-CertifiedCrop[[#This Row],[Rendement/ha
de l’année précédente]])/CertifiedCrop[[#This Row],[Rendement/ha
de l’année précédente]]</f>
        <v>9.4161958568738227E-2</v>
      </c>
    </row>
    <row r="563" spans="1:19" x14ac:dyDescent="0.25">
      <c r="A563" s="172" t="s">
        <v>2390</v>
      </c>
      <c r="B563" s="172" t="s">
        <v>3341</v>
      </c>
      <c r="C563" s="172" t="s">
        <v>667</v>
      </c>
      <c r="D563" s="173">
        <v>1.05</v>
      </c>
      <c r="E563" s="174">
        <v>629</v>
      </c>
      <c r="F563" s="174">
        <v>579</v>
      </c>
      <c r="G563" s="174">
        <v>0</v>
      </c>
      <c r="H563" s="174">
        <v>0</v>
      </c>
      <c r="I563" s="174">
        <v>0</v>
      </c>
      <c r="J563" s="170" t="b">
        <f>IF(ISBLANK(CertifiedCrop[[#This Row],[1. Identifiant interne d’exploitation agricole*]]),"",IF(ISERROR(MATCH(CertifiedCrop[[#This Row],[1. Identifiant interne d’exploitation agricole*]],GroupMember[1. Identifiant interne d’exploitation agricole*],0)),FALSE,TRUE))</f>
        <v>1</v>
      </c>
      <c r="K563" s="170" t="b">
        <f t="array" ref="K563">IF(ISBLANK(CertifiedCrop[[#This Row],[2. Produit agricole certifié*]]),"",IF(ISERROR(MATCH(1,(#REF!=CertifiedCrop[[#This Row],[2. Produit agricole certifié*]])*(#REF!=CertifiedCrop[[#This Row],[3. Variété**]]),0)),FALSE,TRUE))</f>
        <v>0</v>
      </c>
      <c r="L563" s="23" t="str">
        <f t="shared" ref="L563:L626" si="46">IF((F563-G563)&lt;0,"!","")</f>
        <v/>
      </c>
      <c r="M563" s="63" t="str">
        <f t="shared" ref="M563:M626" si="47">IFERROR(IF((F563-G563)/G563&gt;25%,"!",IF((F563-G563)/G563&lt;-25%,"!","")),"")</f>
        <v/>
      </c>
      <c r="N563" s="176" t="str">
        <f t="shared" ref="N563:N626" si="48">IFERROR(IF((G563-H563)/H563&gt;25%,"!",IF((G563-H563)/H563&lt;-25%,"!","")),"")</f>
        <v/>
      </c>
      <c r="O563" s="64">
        <f t="shared" ref="O563:O626" si="49">IFERROR(E563/D563,"")</f>
        <v>599.04761904761904</v>
      </c>
      <c r="P563" s="64">
        <f t="shared" ref="P563:P626" si="50">IFERROR(F563/D563,"")</f>
        <v>551.42857142857144</v>
      </c>
      <c r="Q563" s="11" t="str">
        <f>IFERROR((VLOOKUP(A563,GM_Table,8,FALSE)-SUMIFS(D:D,A:A,A563,B:B,B563,C:C,C563)),"")</f>
        <v/>
      </c>
      <c r="R563" s="11" t="str">
        <f>IFERROR(CONCATENATE(VLOOKUP(A563,GM_Table,12,FALSE)," ",(VLOOKUP(A563,GM_Table,13,FALSE))),"")</f>
        <v/>
      </c>
      <c r="S563" s="178">
        <f>(CertifiedCrop[[#This Row],[Rendement 
estimé/ha]]-CertifiedCrop[[#This Row],[Rendement/ha
de l’année précédente]])/CertifiedCrop[[#This Row],[Rendement/ha
de l’année précédente]]</f>
        <v>8.6355785837651078E-2</v>
      </c>
    </row>
    <row r="564" spans="1:19" x14ac:dyDescent="0.25">
      <c r="A564" s="172" t="s">
        <v>2392</v>
      </c>
      <c r="B564" s="172" t="s">
        <v>3341</v>
      </c>
      <c r="C564" s="172" t="s">
        <v>667</v>
      </c>
      <c r="D564" s="173">
        <v>1</v>
      </c>
      <c r="E564" s="174">
        <v>599</v>
      </c>
      <c r="F564" s="174">
        <v>549</v>
      </c>
      <c r="G564" s="174">
        <v>0</v>
      </c>
      <c r="H564" s="174">
        <v>0</v>
      </c>
      <c r="I564" s="174">
        <v>0</v>
      </c>
      <c r="J564" s="170" t="b">
        <f>IF(ISBLANK(CertifiedCrop[[#This Row],[1. Identifiant interne d’exploitation agricole*]]),"",IF(ISERROR(MATCH(CertifiedCrop[[#This Row],[1. Identifiant interne d’exploitation agricole*]],GroupMember[1. Identifiant interne d’exploitation agricole*],0)),FALSE,TRUE))</f>
        <v>1</v>
      </c>
      <c r="K564" s="170" t="b">
        <f t="array" ref="K564">IF(ISBLANK(CertifiedCrop[[#This Row],[2. Produit agricole certifié*]]),"",IF(ISERROR(MATCH(1,(#REF!=CertifiedCrop[[#This Row],[2. Produit agricole certifié*]])*(#REF!=CertifiedCrop[[#This Row],[3. Variété**]]),0)),FALSE,TRUE))</f>
        <v>0</v>
      </c>
      <c r="L564" s="23" t="str">
        <f t="shared" si="46"/>
        <v/>
      </c>
      <c r="M564" s="63" t="str">
        <f t="shared" si="47"/>
        <v/>
      </c>
      <c r="N564" s="176" t="str">
        <f t="shared" si="48"/>
        <v/>
      </c>
      <c r="O564" s="64">
        <f t="shared" si="49"/>
        <v>599</v>
      </c>
      <c r="P564" s="64">
        <f t="shared" si="50"/>
        <v>549</v>
      </c>
      <c r="Q564" s="11" t="str">
        <f>IFERROR((VLOOKUP(A564,GM_Table,8,FALSE)-SUMIFS(D:D,A:A,A564,B:B,B564,C:C,C564)),"")</f>
        <v/>
      </c>
      <c r="R564" s="11" t="str">
        <f>IFERROR(CONCATENATE(VLOOKUP(A564,GM_Table,12,FALSE)," ",(VLOOKUP(A564,GM_Table,13,FALSE))),"")</f>
        <v/>
      </c>
      <c r="S564" s="178">
        <f>(CertifiedCrop[[#This Row],[Rendement 
estimé/ha]]-CertifiedCrop[[#This Row],[Rendement/ha
de l’année précédente]])/CertifiedCrop[[#This Row],[Rendement/ha
de l’année précédente]]</f>
        <v>9.107468123861566E-2</v>
      </c>
    </row>
    <row r="565" spans="1:19" x14ac:dyDescent="0.25">
      <c r="A565" s="172" t="s">
        <v>2395</v>
      </c>
      <c r="B565" s="172" t="s">
        <v>3341</v>
      </c>
      <c r="C565" s="172" t="s">
        <v>667</v>
      </c>
      <c r="D565" s="173">
        <v>1</v>
      </c>
      <c r="E565" s="174">
        <v>581</v>
      </c>
      <c r="F565" s="174">
        <v>531</v>
      </c>
      <c r="G565" s="174">
        <v>0</v>
      </c>
      <c r="H565" s="174">
        <v>0</v>
      </c>
      <c r="I565" s="174">
        <v>0</v>
      </c>
      <c r="J565" s="170" t="b">
        <f>IF(ISBLANK(CertifiedCrop[[#This Row],[1. Identifiant interne d’exploitation agricole*]]),"",IF(ISERROR(MATCH(CertifiedCrop[[#This Row],[1. Identifiant interne d’exploitation agricole*]],GroupMember[1. Identifiant interne d’exploitation agricole*],0)),FALSE,TRUE))</f>
        <v>1</v>
      </c>
      <c r="K565" s="170" t="b">
        <f t="array" ref="K565">IF(ISBLANK(CertifiedCrop[[#This Row],[2. Produit agricole certifié*]]),"",IF(ISERROR(MATCH(1,(#REF!=CertifiedCrop[[#This Row],[2. Produit agricole certifié*]])*(#REF!=CertifiedCrop[[#This Row],[3. Variété**]]),0)),FALSE,TRUE))</f>
        <v>0</v>
      </c>
      <c r="L565" s="23" t="str">
        <f t="shared" si="46"/>
        <v/>
      </c>
      <c r="M565" s="63" t="str">
        <f t="shared" si="47"/>
        <v/>
      </c>
      <c r="N565" s="176" t="str">
        <f t="shared" si="48"/>
        <v/>
      </c>
      <c r="O565" s="64">
        <f t="shared" si="49"/>
        <v>581</v>
      </c>
      <c r="P565" s="64">
        <f t="shared" si="50"/>
        <v>531</v>
      </c>
      <c r="Q565" s="11" t="str">
        <f>IFERROR((VLOOKUP(A565,GM_Table,8,FALSE)-SUMIFS(D:D,A:A,A565,B:B,B565,C:C,C565)),"")</f>
        <v/>
      </c>
      <c r="R565" s="11" t="str">
        <f>IFERROR(CONCATENATE(VLOOKUP(A565,GM_Table,12,FALSE)," ",(VLOOKUP(A565,GM_Table,13,FALSE))),"")</f>
        <v/>
      </c>
      <c r="S565" s="178">
        <f>(CertifiedCrop[[#This Row],[Rendement 
estimé/ha]]-CertifiedCrop[[#This Row],[Rendement/ha
de l’année précédente]])/CertifiedCrop[[#This Row],[Rendement/ha
de l’année précédente]]</f>
        <v>9.4161958568738227E-2</v>
      </c>
    </row>
    <row r="566" spans="1:19" x14ac:dyDescent="0.25">
      <c r="A566" s="172" t="s">
        <v>2397</v>
      </c>
      <c r="B566" s="172" t="s">
        <v>3341</v>
      </c>
      <c r="C566" s="172" t="s">
        <v>667</v>
      </c>
      <c r="D566" s="173">
        <v>3</v>
      </c>
      <c r="E566" s="174">
        <v>1756</v>
      </c>
      <c r="F566" s="174">
        <v>1706</v>
      </c>
      <c r="G566" s="174">
        <v>0</v>
      </c>
      <c r="H566" s="174">
        <v>0</v>
      </c>
      <c r="I566" s="174">
        <v>0</v>
      </c>
      <c r="J566" s="170" t="b">
        <f>IF(ISBLANK(CertifiedCrop[[#This Row],[1. Identifiant interne d’exploitation agricole*]]),"",IF(ISERROR(MATCH(CertifiedCrop[[#This Row],[1. Identifiant interne d’exploitation agricole*]],GroupMember[1. Identifiant interne d’exploitation agricole*],0)),FALSE,TRUE))</f>
        <v>1</v>
      </c>
      <c r="K566" s="170" t="b">
        <f t="array" ref="K566">IF(ISBLANK(CertifiedCrop[[#This Row],[2. Produit agricole certifié*]]),"",IF(ISERROR(MATCH(1,(#REF!=CertifiedCrop[[#This Row],[2. Produit agricole certifié*]])*(#REF!=CertifiedCrop[[#This Row],[3. Variété**]]),0)),FALSE,TRUE))</f>
        <v>0</v>
      </c>
      <c r="L566" s="23" t="str">
        <f t="shared" si="46"/>
        <v/>
      </c>
      <c r="M566" s="63" t="str">
        <f t="shared" si="47"/>
        <v/>
      </c>
      <c r="N566" s="176" t="str">
        <f t="shared" si="48"/>
        <v/>
      </c>
      <c r="O566" s="64">
        <f t="shared" si="49"/>
        <v>585.33333333333337</v>
      </c>
      <c r="P566" s="64">
        <f t="shared" si="50"/>
        <v>568.66666666666663</v>
      </c>
      <c r="Q566" s="11" t="str">
        <f>IFERROR((VLOOKUP(A566,GM_Table,8,FALSE)-SUMIFS(D:D,A:A,A566,B:B,B566,C:C,C566)),"")</f>
        <v/>
      </c>
      <c r="R566" s="11" t="str">
        <f>IFERROR(CONCATENATE(VLOOKUP(A566,GM_Table,12,FALSE)," ",(VLOOKUP(A566,GM_Table,13,FALSE))),"")</f>
        <v/>
      </c>
      <c r="S566" s="178">
        <f>(CertifiedCrop[[#This Row],[Rendement 
estimé/ha]]-CertifiedCrop[[#This Row],[Rendement/ha
de l’année précédente]])/CertifiedCrop[[#This Row],[Rendement/ha
de l’année précédente]]</f>
        <v>2.9308323563892281E-2</v>
      </c>
    </row>
    <row r="567" spans="1:19" x14ac:dyDescent="0.25">
      <c r="A567" s="172" t="s">
        <v>2399</v>
      </c>
      <c r="B567" s="172" t="s">
        <v>3341</v>
      </c>
      <c r="C567" s="172" t="s">
        <v>667</v>
      </c>
      <c r="D567" s="173">
        <v>4</v>
      </c>
      <c r="E567" s="174">
        <v>2306</v>
      </c>
      <c r="F567" s="174">
        <v>2256</v>
      </c>
      <c r="G567" s="174">
        <v>0</v>
      </c>
      <c r="H567" s="174">
        <v>0</v>
      </c>
      <c r="I567" s="174">
        <v>0</v>
      </c>
      <c r="J567" s="170" t="b">
        <f>IF(ISBLANK(CertifiedCrop[[#This Row],[1. Identifiant interne d’exploitation agricole*]]),"",IF(ISERROR(MATCH(CertifiedCrop[[#This Row],[1. Identifiant interne d’exploitation agricole*]],GroupMember[1. Identifiant interne d’exploitation agricole*],0)),FALSE,TRUE))</f>
        <v>1</v>
      </c>
      <c r="K567" s="170" t="b">
        <f t="array" ref="K567">IF(ISBLANK(CertifiedCrop[[#This Row],[2. Produit agricole certifié*]]),"",IF(ISERROR(MATCH(1,(#REF!=CertifiedCrop[[#This Row],[2. Produit agricole certifié*]])*(#REF!=CertifiedCrop[[#This Row],[3. Variété**]]),0)),FALSE,TRUE))</f>
        <v>0</v>
      </c>
      <c r="L567" s="23" t="str">
        <f t="shared" si="46"/>
        <v/>
      </c>
      <c r="M567" s="63" t="str">
        <f t="shared" si="47"/>
        <v/>
      </c>
      <c r="N567" s="176" t="str">
        <f t="shared" si="48"/>
        <v/>
      </c>
      <c r="O567" s="64">
        <f t="shared" si="49"/>
        <v>576.5</v>
      </c>
      <c r="P567" s="64">
        <f t="shared" si="50"/>
        <v>564</v>
      </c>
      <c r="Q567" s="11" t="str">
        <f>IFERROR((VLOOKUP(A567,GM_Table,8,FALSE)-SUMIFS(D:D,A:A,A567,B:B,B567,C:C,C567)),"")</f>
        <v/>
      </c>
      <c r="R567" s="11" t="str">
        <f>IFERROR(CONCATENATE(VLOOKUP(A567,GM_Table,12,FALSE)," ",(VLOOKUP(A567,GM_Table,13,FALSE))),"")</f>
        <v/>
      </c>
      <c r="S567" s="178">
        <f>(CertifiedCrop[[#This Row],[Rendement 
estimé/ha]]-CertifiedCrop[[#This Row],[Rendement/ha
de l’année précédente]])/CertifiedCrop[[#This Row],[Rendement/ha
de l’année précédente]]</f>
        <v>2.2163120567375887E-2</v>
      </c>
    </row>
    <row r="568" spans="1:19" x14ac:dyDescent="0.25">
      <c r="A568" s="172" t="s">
        <v>2402</v>
      </c>
      <c r="B568" s="172" t="s">
        <v>3341</v>
      </c>
      <c r="C568" s="172" t="s">
        <v>667</v>
      </c>
      <c r="D568" s="173">
        <v>3</v>
      </c>
      <c r="E568" s="174">
        <v>1756</v>
      </c>
      <c r="F568" s="174">
        <v>1706</v>
      </c>
      <c r="G568" s="174">
        <v>0</v>
      </c>
      <c r="H568" s="174">
        <v>0</v>
      </c>
      <c r="I568" s="174">
        <v>0</v>
      </c>
      <c r="J568" s="170" t="b">
        <f>IF(ISBLANK(CertifiedCrop[[#This Row],[1. Identifiant interne d’exploitation agricole*]]),"",IF(ISERROR(MATCH(CertifiedCrop[[#This Row],[1. Identifiant interne d’exploitation agricole*]],GroupMember[1. Identifiant interne d’exploitation agricole*],0)),FALSE,TRUE))</f>
        <v>1</v>
      </c>
      <c r="K568" s="170" t="b">
        <f t="array" ref="K568">IF(ISBLANK(CertifiedCrop[[#This Row],[2. Produit agricole certifié*]]),"",IF(ISERROR(MATCH(1,(#REF!=CertifiedCrop[[#This Row],[2. Produit agricole certifié*]])*(#REF!=CertifiedCrop[[#This Row],[3. Variété**]]),0)),FALSE,TRUE))</f>
        <v>0</v>
      </c>
      <c r="L568" s="23" t="str">
        <f t="shared" si="46"/>
        <v/>
      </c>
      <c r="M568" s="63" t="str">
        <f t="shared" si="47"/>
        <v/>
      </c>
      <c r="N568" s="176" t="str">
        <f t="shared" si="48"/>
        <v/>
      </c>
      <c r="O568" s="64">
        <f t="shared" si="49"/>
        <v>585.33333333333337</v>
      </c>
      <c r="P568" s="64">
        <f t="shared" si="50"/>
        <v>568.66666666666663</v>
      </c>
      <c r="Q568" s="11" t="str">
        <f>IFERROR((VLOOKUP(A568,GM_Table,8,FALSE)-SUMIFS(D:D,A:A,A568,B:B,B568,C:C,C568)),"")</f>
        <v/>
      </c>
      <c r="R568" s="11" t="str">
        <f>IFERROR(CONCATENATE(VLOOKUP(A568,GM_Table,12,FALSE)," ",(VLOOKUP(A568,GM_Table,13,FALSE))),"")</f>
        <v/>
      </c>
      <c r="S568" s="178">
        <f>(CertifiedCrop[[#This Row],[Rendement 
estimé/ha]]-CertifiedCrop[[#This Row],[Rendement/ha
de l’année précédente]])/CertifiedCrop[[#This Row],[Rendement/ha
de l’année précédente]]</f>
        <v>2.9308323563892281E-2</v>
      </c>
    </row>
    <row r="569" spans="1:19" x14ac:dyDescent="0.25">
      <c r="A569" s="172" t="s">
        <v>2407</v>
      </c>
      <c r="B569" s="172" t="s">
        <v>3341</v>
      </c>
      <c r="C569" s="172" t="s">
        <v>667</v>
      </c>
      <c r="D569" s="173">
        <v>2</v>
      </c>
      <c r="E569" s="174">
        <v>1197</v>
      </c>
      <c r="F569" s="174">
        <v>1147</v>
      </c>
      <c r="G569" s="174">
        <v>0</v>
      </c>
      <c r="H569" s="174">
        <v>0</v>
      </c>
      <c r="I569" s="174">
        <v>0</v>
      </c>
      <c r="J569" s="170" t="b">
        <f>IF(ISBLANK(CertifiedCrop[[#This Row],[1. Identifiant interne d’exploitation agricole*]]),"",IF(ISERROR(MATCH(CertifiedCrop[[#This Row],[1. Identifiant interne d’exploitation agricole*]],GroupMember[1. Identifiant interne d’exploitation agricole*],0)),FALSE,TRUE))</f>
        <v>1</v>
      </c>
      <c r="K569" s="170" t="b">
        <f t="array" ref="K569">IF(ISBLANK(CertifiedCrop[[#This Row],[2. Produit agricole certifié*]]),"",IF(ISERROR(MATCH(1,(#REF!=CertifiedCrop[[#This Row],[2. Produit agricole certifié*]])*(#REF!=CertifiedCrop[[#This Row],[3. Variété**]]),0)),FALSE,TRUE))</f>
        <v>0</v>
      </c>
      <c r="L569" s="23" t="str">
        <f t="shared" si="46"/>
        <v/>
      </c>
      <c r="M569" s="63" t="str">
        <f t="shared" si="47"/>
        <v/>
      </c>
      <c r="N569" s="176" t="str">
        <f t="shared" si="48"/>
        <v/>
      </c>
      <c r="O569" s="64">
        <f t="shared" si="49"/>
        <v>598.5</v>
      </c>
      <c r="P569" s="64">
        <f t="shared" si="50"/>
        <v>573.5</v>
      </c>
      <c r="Q569" s="11" t="str">
        <f>IFERROR((VLOOKUP(A569,GM_Table,8,FALSE)-SUMIFS(D:D,A:A,A569,B:B,B569,C:C,C569)),"")</f>
        <v/>
      </c>
      <c r="R569" s="11" t="str">
        <f>IFERROR(CONCATENATE(VLOOKUP(A569,GM_Table,12,FALSE)," ",(VLOOKUP(A569,GM_Table,13,FALSE))),"")</f>
        <v/>
      </c>
      <c r="S569" s="178">
        <f>(CertifiedCrop[[#This Row],[Rendement 
estimé/ha]]-CertifiedCrop[[#This Row],[Rendement/ha
de l’année précédente]])/CertifiedCrop[[#This Row],[Rendement/ha
de l’année précédente]]</f>
        <v>4.3591979075850044E-2</v>
      </c>
    </row>
    <row r="570" spans="1:19" x14ac:dyDescent="0.25">
      <c r="A570" s="172" t="s">
        <v>2411</v>
      </c>
      <c r="B570" s="172" t="s">
        <v>3341</v>
      </c>
      <c r="C570" s="172" t="s">
        <v>667</v>
      </c>
      <c r="D570" s="173">
        <v>4</v>
      </c>
      <c r="E570" s="174">
        <v>2376</v>
      </c>
      <c r="F570" s="174">
        <v>2326</v>
      </c>
      <c r="G570" s="174">
        <v>0</v>
      </c>
      <c r="H570" s="174">
        <v>0</v>
      </c>
      <c r="I570" s="174">
        <v>0</v>
      </c>
      <c r="J570" s="170" t="b">
        <f>IF(ISBLANK(CertifiedCrop[[#This Row],[1. Identifiant interne d’exploitation agricole*]]),"",IF(ISERROR(MATCH(CertifiedCrop[[#This Row],[1. Identifiant interne d’exploitation agricole*]],GroupMember[1. Identifiant interne d’exploitation agricole*],0)),FALSE,TRUE))</f>
        <v>1</v>
      </c>
      <c r="K570" s="170" t="b">
        <f t="array" ref="K570">IF(ISBLANK(CertifiedCrop[[#This Row],[2. Produit agricole certifié*]]),"",IF(ISERROR(MATCH(1,(#REF!=CertifiedCrop[[#This Row],[2. Produit agricole certifié*]])*(#REF!=CertifiedCrop[[#This Row],[3. Variété**]]),0)),FALSE,TRUE))</f>
        <v>0</v>
      </c>
      <c r="L570" s="23" t="str">
        <f t="shared" si="46"/>
        <v/>
      </c>
      <c r="M570" s="63" t="str">
        <f t="shared" si="47"/>
        <v/>
      </c>
      <c r="N570" s="176" t="str">
        <f t="shared" si="48"/>
        <v/>
      </c>
      <c r="O570" s="64">
        <f t="shared" si="49"/>
        <v>594</v>
      </c>
      <c r="P570" s="64">
        <f t="shared" si="50"/>
        <v>581.5</v>
      </c>
      <c r="Q570" s="11" t="str">
        <f>IFERROR((VLOOKUP(A570,GM_Table,8,FALSE)-SUMIFS(D:D,A:A,A570,B:B,B570,C:C,C570)),"")</f>
        <v/>
      </c>
      <c r="R570" s="11" t="str">
        <f>IFERROR(CONCATENATE(VLOOKUP(A570,GM_Table,12,FALSE)," ",(VLOOKUP(A570,GM_Table,13,FALSE))),"")</f>
        <v/>
      </c>
      <c r="S570" s="178">
        <f>(CertifiedCrop[[#This Row],[Rendement 
estimé/ha]]-CertifiedCrop[[#This Row],[Rendement/ha
de l’année précédente]])/CertifiedCrop[[#This Row],[Rendement/ha
de l’année précédente]]</f>
        <v>2.1496130696474634E-2</v>
      </c>
    </row>
    <row r="571" spans="1:19" x14ac:dyDescent="0.25">
      <c r="A571" s="172" t="s">
        <v>2413</v>
      </c>
      <c r="B571" s="172" t="s">
        <v>3341</v>
      </c>
      <c r="C571" s="172" t="s">
        <v>667</v>
      </c>
      <c r="D571" s="173">
        <v>3</v>
      </c>
      <c r="E571" s="174">
        <v>1755</v>
      </c>
      <c r="F571" s="174">
        <v>1705</v>
      </c>
      <c r="G571" s="174">
        <v>0</v>
      </c>
      <c r="H571" s="174">
        <v>0</v>
      </c>
      <c r="I571" s="174">
        <v>0</v>
      </c>
      <c r="J571" s="170" t="b">
        <f>IF(ISBLANK(CertifiedCrop[[#This Row],[1. Identifiant interne d’exploitation agricole*]]),"",IF(ISERROR(MATCH(CertifiedCrop[[#This Row],[1. Identifiant interne d’exploitation agricole*]],GroupMember[1. Identifiant interne d’exploitation agricole*],0)),FALSE,TRUE))</f>
        <v>1</v>
      </c>
      <c r="K571" s="170" t="b">
        <f t="array" ref="K571">IF(ISBLANK(CertifiedCrop[[#This Row],[2. Produit agricole certifié*]]),"",IF(ISERROR(MATCH(1,(#REF!=CertifiedCrop[[#This Row],[2. Produit agricole certifié*]])*(#REF!=CertifiedCrop[[#This Row],[3. Variété**]]),0)),FALSE,TRUE))</f>
        <v>0</v>
      </c>
      <c r="L571" s="23" t="str">
        <f t="shared" si="46"/>
        <v/>
      </c>
      <c r="M571" s="63" t="str">
        <f t="shared" si="47"/>
        <v/>
      </c>
      <c r="N571" s="176" t="str">
        <f t="shared" si="48"/>
        <v/>
      </c>
      <c r="O571" s="64">
        <f t="shared" si="49"/>
        <v>585</v>
      </c>
      <c r="P571" s="64">
        <f t="shared" si="50"/>
        <v>568.33333333333337</v>
      </c>
      <c r="Q571" s="11" t="str">
        <f>IFERROR((VLOOKUP(A571,GM_Table,8,FALSE)-SUMIFS(D:D,A:A,A571,B:B,B571,C:C,C571)),"")</f>
        <v/>
      </c>
      <c r="R571" s="11" t="str">
        <f>IFERROR(CONCATENATE(VLOOKUP(A571,GM_Table,12,FALSE)," ",(VLOOKUP(A571,GM_Table,13,FALSE))),"")</f>
        <v/>
      </c>
      <c r="S571" s="178">
        <f>(CertifiedCrop[[#This Row],[Rendement 
estimé/ha]]-CertifiedCrop[[#This Row],[Rendement/ha
de l’année précédente]])/CertifiedCrop[[#This Row],[Rendement/ha
de l’année précédente]]</f>
        <v>2.9325513196480871E-2</v>
      </c>
    </row>
    <row r="572" spans="1:19" x14ac:dyDescent="0.25">
      <c r="A572" s="172" t="s">
        <v>2415</v>
      </c>
      <c r="B572" s="172" t="s">
        <v>3341</v>
      </c>
      <c r="C572" s="172" t="s">
        <v>667</v>
      </c>
      <c r="D572" s="173">
        <v>1</v>
      </c>
      <c r="E572" s="174">
        <v>528</v>
      </c>
      <c r="F572" s="174">
        <v>478</v>
      </c>
      <c r="G572" s="174">
        <v>0</v>
      </c>
      <c r="H572" s="174">
        <v>0</v>
      </c>
      <c r="I572" s="174">
        <v>0</v>
      </c>
      <c r="J572" s="170" t="b">
        <f>IF(ISBLANK(CertifiedCrop[[#This Row],[1. Identifiant interne d’exploitation agricole*]]),"",IF(ISERROR(MATCH(CertifiedCrop[[#This Row],[1. Identifiant interne d’exploitation agricole*]],GroupMember[1. Identifiant interne d’exploitation agricole*],0)),FALSE,TRUE))</f>
        <v>1</v>
      </c>
      <c r="K572" s="170" t="b">
        <f t="array" ref="K572">IF(ISBLANK(CertifiedCrop[[#This Row],[2. Produit agricole certifié*]]),"",IF(ISERROR(MATCH(1,(#REF!=CertifiedCrop[[#This Row],[2. Produit agricole certifié*]])*(#REF!=CertifiedCrop[[#This Row],[3. Variété**]]),0)),FALSE,TRUE))</f>
        <v>0</v>
      </c>
      <c r="L572" s="23" t="str">
        <f t="shared" si="46"/>
        <v/>
      </c>
      <c r="M572" s="63" t="str">
        <f t="shared" si="47"/>
        <v/>
      </c>
      <c r="N572" s="176" t="str">
        <f t="shared" si="48"/>
        <v/>
      </c>
      <c r="O572" s="64">
        <f t="shared" si="49"/>
        <v>528</v>
      </c>
      <c r="P572" s="64">
        <f t="shared" si="50"/>
        <v>478</v>
      </c>
      <c r="Q572" s="11" t="str">
        <f>IFERROR((VLOOKUP(A572,GM_Table,8,FALSE)-SUMIFS(D:D,A:A,A572,B:B,B572,C:C,C572)),"")</f>
        <v/>
      </c>
      <c r="R572" s="11" t="str">
        <f>IFERROR(CONCATENATE(VLOOKUP(A572,GM_Table,12,FALSE)," ",(VLOOKUP(A572,GM_Table,13,FALSE))),"")</f>
        <v/>
      </c>
      <c r="S572" s="178">
        <f>(CertifiedCrop[[#This Row],[Rendement 
estimé/ha]]-CertifiedCrop[[#This Row],[Rendement/ha
de l’année précédente]])/CertifiedCrop[[#This Row],[Rendement/ha
de l’année précédente]]</f>
        <v>0.10460251046025104</v>
      </c>
    </row>
    <row r="573" spans="1:19" x14ac:dyDescent="0.25">
      <c r="A573" s="172" t="s">
        <v>2418</v>
      </c>
      <c r="B573" s="172" t="s">
        <v>3341</v>
      </c>
      <c r="C573" s="172" t="s">
        <v>667</v>
      </c>
      <c r="D573" s="173">
        <v>1</v>
      </c>
      <c r="E573" s="174">
        <v>581</v>
      </c>
      <c r="F573" s="174">
        <v>531</v>
      </c>
      <c r="G573" s="174">
        <v>0</v>
      </c>
      <c r="H573" s="174">
        <v>0</v>
      </c>
      <c r="I573" s="174">
        <v>0</v>
      </c>
      <c r="J573" s="170" t="b">
        <f>IF(ISBLANK(CertifiedCrop[[#This Row],[1. Identifiant interne d’exploitation agricole*]]),"",IF(ISERROR(MATCH(CertifiedCrop[[#This Row],[1. Identifiant interne d’exploitation agricole*]],GroupMember[1. Identifiant interne d’exploitation agricole*],0)),FALSE,TRUE))</f>
        <v>1</v>
      </c>
      <c r="K573" s="170" t="b">
        <f t="array" ref="K573">IF(ISBLANK(CertifiedCrop[[#This Row],[2. Produit agricole certifié*]]),"",IF(ISERROR(MATCH(1,(#REF!=CertifiedCrop[[#This Row],[2. Produit agricole certifié*]])*(#REF!=CertifiedCrop[[#This Row],[3. Variété**]]),0)),FALSE,TRUE))</f>
        <v>0</v>
      </c>
      <c r="L573" s="23" t="str">
        <f t="shared" si="46"/>
        <v/>
      </c>
      <c r="M573" s="63" t="str">
        <f t="shared" si="47"/>
        <v/>
      </c>
      <c r="N573" s="176" t="str">
        <f t="shared" si="48"/>
        <v/>
      </c>
      <c r="O573" s="64">
        <f t="shared" si="49"/>
        <v>581</v>
      </c>
      <c r="P573" s="64">
        <f t="shared" si="50"/>
        <v>531</v>
      </c>
      <c r="Q573" s="11" t="str">
        <f>IFERROR((VLOOKUP(A573,GM_Table,8,FALSE)-SUMIFS(D:D,A:A,A573,B:B,B573,C:C,C573)),"")</f>
        <v/>
      </c>
      <c r="R573" s="11" t="str">
        <f>IFERROR(CONCATENATE(VLOOKUP(A573,GM_Table,12,FALSE)," ",(VLOOKUP(A573,GM_Table,13,FALSE))),"")</f>
        <v/>
      </c>
      <c r="S573" s="178">
        <f>(CertifiedCrop[[#This Row],[Rendement 
estimé/ha]]-CertifiedCrop[[#This Row],[Rendement/ha
de l’année précédente]])/CertifiedCrop[[#This Row],[Rendement/ha
de l’année précédente]]</f>
        <v>9.4161958568738227E-2</v>
      </c>
    </row>
    <row r="574" spans="1:19" x14ac:dyDescent="0.25">
      <c r="A574" s="172" t="s">
        <v>2422</v>
      </c>
      <c r="B574" s="172" t="s">
        <v>3341</v>
      </c>
      <c r="C574" s="172" t="s">
        <v>667</v>
      </c>
      <c r="D574" s="173">
        <v>2</v>
      </c>
      <c r="E574" s="174">
        <v>1171</v>
      </c>
      <c r="F574" s="174">
        <v>1121</v>
      </c>
      <c r="G574" s="174">
        <v>0</v>
      </c>
      <c r="H574" s="174">
        <v>0</v>
      </c>
      <c r="I574" s="174">
        <v>0</v>
      </c>
      <c r="J574" s="170" t="b">
        <f>IF(ISBLANK(CertifiedCrop[[#This Row],[1. Identifiant interne d’exploitation agricole*]]),"",IF(ISERROR(MATCH(CertifiedCrop[[#This Row],[1. Identifiant interne d’exploitation agricole*]],GroupMember[1. Identifiant interne d’exploitation agricole*],0)),FALSE,TRUE))</f>
        <v>1</v>
      </c>
      <c r="K574" s="170" t="b">
        <f t="array" ref="K574">IF(ISBLANK(CertifiedCrop[[#This Row],[2. Produit agricole certifié*]]),"",IF(ISERROR(MATCH(1,(#REF!=CertifiedCrop[[#This Row],[2. Produit agricole certifié*]])*(#REF!=CertifiedCrop[[#This Row],[3. Variété**]]),0)),FALSE,TRUE))</f>
        <v>0</v>
      </c>
      <c r="L574" s="23" t="str">
        <f t="shared" si="46"/>
        <v/>
      </c>
      <c r="M574" s="63" t="str">
        <f t="shared" si="47"/>
        <v/>
      </c>
      <c r="N574" s="176" t="str">
        <f t="shared" si="48"/>
        <v/>
      </c>
      <c r="O574" s="64">
        <f t="shared" si="49"/>
        <v>585.5</v>
      </c>
      <c r="P574" s="64">
        <f t="shared" si="50"/>
        <v>560.5</v>
      </c>
      <c r="Q574" s="11" t="str">
        <f>IFERROR((VLOOKUP(A574,GM_Table,8,FALSE)-SUMIFS(D:D,A:A,A574,B:B,B574,C:C,C574)),"")</f>
        <v/>
      </c>
      <c r="R574" s="11" t="str">
        <f>IFERROR(CONCATENATE(VLOOKUP(A574,GM_Table,12,FALSE)," ",(VLOOKUP(A574,GM_Table,13,FALSE))),"")</f>
        <v/>
      </c>
      <c r="S574" s="178">
        <f>(CertifiedCrop[[#This Row],[Rendement 
estimé/ha]]-CertifiedCrop[[#This Row],[Rendement/ha
de l’année précédente]])/CertifiedCrop[[#This Row],[Rendement/ha
de l’année précédente]]</f>
        <v>4.4603033006244422E-2</v>
      </c>
    </row>
    <row r="575" spans="1:19" x14ac:dyDescent="0.25">
      <c r="A575" s="172" t="s">
        <v>2426</v>
      </c>
      <c r="B575" s="172" t="s">
        <v>3341</v>
      </c>
      <c r="C575" s="172" t="s">
        <v>667</v>
      </c>
      <c r="D575" s="173">
        <v>3</v>
      </c>
      <c r="E575" s="174">
        <v>1782</v>
      </c>
      <c r="F575" s="174">
        <v>1732</v>
      </c>
      <c r="G575" s="174">
        <v>0</v>
      </c>
      <c r="H575" s="174">
        <v>0</v>
      </c>
      <c r="I575" s="174">
        <v>0</v>
      </c>
      <c r="J575" s="170" t="b">
        <f>IF(ISBLANK(CertifiedCrop[[#This Row],[1. Identifiant interne d’exploitation agricole*]]),"",IF(ISERROR(MATCH(CertifiedCrop[[#This Row],[1. Identifiant interne d’exploitation agricole*]],GroupMember[1. Identifiant interne d’exploitation agricole*],0)),FALSE,TRUE))</f>
        <v>1</v>
      </c>
      <c r="K575" s="170" t="b">
        <f t="array" ref="K575">IF(ISBLANK(CertifiedCrop[[#This Row],[2. Produit agricole certifié*]]),"",IF(ISERROR(MATCH(1,(#REF!=CertifiedCrop[[#This Row],[2. Produit agricole certifié*]])*(#REF!=CertifiedCrop[[#This Row],[3. Variété**]]),0)),FALSE,TRUE))</f>
        <v>0</v>
      </c>
      <c r="L575" s="23" t="str">
        <f t="shared" si="46"/>
        <v/>
      </c>
      <c r="M575" s="63" t="str">
        <f t="shared" si="47"/>
        <v/>
      </c>
      <c r="N575" s="176" t="str">
        <f t="shared" si="48"/>
        <v/>
      </c>
      <c r="O575" s="64">
        <f t="shared" si="49"/>
        <v>594</v>
      </c>
      <c r="P575" s="64">
        <f t="shared" si="50"/>
        <v>577.33333333333337</v>
      </c>
      <c r="Q575" s="11" t="str">
        <f>IFERROR((VLOOKUP(A575,GM_Table,8,FALSE)-SUMIFS(D:D,A:A,A575,B:B,B575,C:C,C575)),"")</f>
        <v/>
      </c>
      <c r="R575" s="11" t="str">
        <f>IFERROR(CONCATENATE(VLOOKUP(A575,GM_Table,12,FALSE)," ",(VLOOKUP(A575,GM_Table,13,FALSE))),"")</f>
        <v/>
      </c>
      <c r="S575" s="178">
        <f>(CertifiedCrop[[#This Row],[Rendement 
estimé/ha]]-CertifiedCrop[[#This Row],[Rendement/ha
de l’année précédente]])/CertifiedCrop[[#This Row],[Rendement/ha
de l’année précédente]]</f>
        <v>2.8868360277136192E-2</v>
      </c>
    </row>
    <row r="576" spans="1:19" x14ac:dyDescent="0.25">
      <c r="A576" s="172" t="s">
        <v>2431</v>
      </c>
      <c r="B576" s="172" t="s">
        <v>3341</v>
      </c>
      <c r="C576" s="172" t="s">
        <v>667</v>
      </c>
      <c r="D576" s="173">
        <v>1</v>
      </c>
      <c r="E576" s="174">
        <v>599</v>
      </c>
      <c r="F576" s="174">
        <v>549</v>
      </c>
      <c r="G576" s="174">
        <v>0</v>
      </c>
      <c r="H576" s="174">
        <v>0</v>
      </c>
      <c r="I576" s="174">
        <v>0</v>
      </c>
      <c r="J576" s="170" t="b">
        <f>IF(ISBLANK(CertifiedCrop[[#This Row],[1. Identifiant interne d’exploitation agricole*]]),"",IF(ISERROR(MATCH(CertifiedCrop[[#This Row],[1. Identifiant interne d’exploitation agricole*]],GroupMember[1. Identifiant interne d’exploitation agricole*],0)),FALSE,TRUE))</f>
        <v>1</v>
      </c>
      <c r="K576" s="170" t="b">
        <f t="array" ref="K576">IF(ISBLANK(CertifiedCrop[[#This Row],[2. Produit agricole certifié*]]),"",IF(ISERROR(MATCH(1,(#REF!=CertifiedCrop[[#This Row],[2. Produit agricole certifié*]])*(#REF!=CertifiedCrop[[#This Row],[3. Variété**]]),0)),FALSE,TRUE))</f>
        <v>0</v>
      </c>
      <c r="L576" s="23" t="str">
        <f t="shared" si="46"/>
        <v/>
      </c>
      <c r="M576" s="63" t="str">
        <f t="shared" si="47"/>
        <v/>
      </c>
      <c r="N576" s="176" t="str">
        <f t="shared" si="48"/>
        <v/>
      </c>
      <c r="O576" s="64">
        <f t="shared" si="49"/>
        <v>599</v>
      </c>
      <c r="P576" s="64">
        <f t="shared" si="50"/>
        <v>549</v>
      </c>
      <c r="Q576" s="11" t="str">
        <f>IFERROR((VLOOKUP(A576,GM_Table,8,FALSE)-SUMIFS(D:D,A:A,A576,B:B,B576,C:C,C576)),"")</f>
        <v/>
      </c>
      <c r="R576" s="11" t="str">
        <f>IFERROR(CONCATENATE(VLOOKUP(A576,GM_Table,12,FALSE)," ",(VLOOKUP(A576,GM_Table,13,FALSE))),"")</f>
        <v/>
      </c>
      <c r="S576" s="178">
        <f>(CertifiedCrop[[#This Row],[Rendement 
estimé/ha]]-CertifiedCrop[[#This Row],[Rendement/ha
de l’année précédente]])/CertifiedCrop[[#This Row],[Rendement/ha
de l’année précédente]]</f>
        <v>9.107468123861566E-2</v>
      </c>
    </row>
    <row r="577" spans="1:19" x14ac:dyDescent="0.25">
      <c r="A577" s="172" t="s">
        <v>2434</v>
      </c>
      <c r="B577" s="172" t="s">
        <v>3341</v>
      </c>
      <c r="C577" s="172" t="s">
        <v>667</v>
      </c>
      <c r="D577" s="173">
        <v>1</v>
      </c>
      <c r="E577" s="174">
        <v>594</v>
      </c>
      <c r="F577" s="174">
        <v>544</v>
      </c>
      <c r="G577" s="174">
        <v>0</v>
      </c>
      <c r="H577" s="174">
        <v>0</v>
      </c>
      <c r="I577" s="174">
        <v>0</v>
      </c>
      <c r="J577" s="170" t="b">
        <f>IF(ISBLANK(CertifiedCrop[[#This Row],[1. Identifiant interne d’exploitation agricole*]]),"",IF(ISERROR(MATCH(CertifiedCrop[[#This Row],[1. Identifiant interne d’exploitation agricole*]],GroupMember[1. Identifiant interne d’exploitation agricole*],0)),FALSE,TRUE))</f>
        <v>1</v>
      </c>
      <c r="K577" s="170" t="b">
        <f t="array" ref="K577">IF(ISBLANK(CertifiedCrop[[#This Row],[2. Produit agricole certifié*]]),"",IF(ISERROR(MATCH(1,(#REF!=CertifiedCrop[[#This Row],[2. Produit agricole certifié*]])*(#REF!=CertifiedCrop[[#This Row],[3. Variété**]]),0)),FALSE,TRUE))</f>
        <v>0</v>
      </c>
      <c r="L577" s="23" t="str">
        <f t="shared" si="46"/>
        <v/>
      </c>
      <c r="M577" s="63" t="str">
        <f t="shared" si="47"/>
        <v/>
      </c>
      <c r="N577" s="176" t="str">
        <f t="shared" si="48"/>
        <v/>
      </c>
      <c r="O577" s="64">
        <f t="shared" si="49"/>
        <v>594</v>
      </c>
      <c r="P577" s="64">
        <f t="shared" si="50"/>
        <v>544</v>
      </c>
      <c r="Q577" s="11" t="str">
        <f>IFERROR((VLOOKUP(A577,GM_Table,8,FALSE)-SUMIFS(D:D,A:A,A577,B:B,B577,C:C,C577)),"")</f>
        <v/>
      </c>
      <c r="R577" s="11" t="str">
        <f>IFERROR(CONCATENATE(VLOOKUP(A577,GM_Table,12,FALSE)," ",(VLOOKUP(A577,GM_Table,13,FALSE))),"")</f>
        <v/>
      </c>
      <c r="S577" s="178">
        <f>(CertifiedCrop[[#This Row],[Rendement 
estimé/ha]]-CertifiedCrop[[#This Row],[Rendement/ha
de l’année précédente]])/CertifiedCrop[[#This Row],[Rendement/ha
de l’année précédente]]</f>
        <v>9.1911764705882359E-2</v>
      </c>
    </row>
    <row r="578" spans="1:19" x14ac:dyDescent="0.25">
      <c r="A578" s="172" t="s">
        <v>2437</v>
      </c>
      <c r="B578" s="172" t="s">
        <v>3341</v>
      </c>
      <c r="C578" s="172" t="s">
        <v>667</v>
      </c>
      <c r="D578" s="173">
        <v>2</v>
      </c>
      <c r="E578" s="174">
        <v>1188</v>
      </c>
      <c r="F578" s="174">
        <v>1138</v>
      </c>
      <c r="G578" s="174">
        <v>0</v>
      </c>
      <c r="H578" s="174">
        <v>0</v>
      </c>
      <c r="I578" s="174">
        <v>0</v>
      </c>
      <c r="J578" s="170" t="b">
        <f>IF(ISBLANK(CertifiedCrop[[#This Row],[1. Identifiant interne d’exploitation agricole*]]),"",IF(ISERROR(MATCH(CertifiedCrop[[#This Row],[1. Identifiant interne d’exploitation agricole*]],GroupMember[1. Identifiant interne d’exploitation agricole*],0)),FALSE,TRUE))</f>
        <v>1</v>
      </c>
      <c r="K578" s="170" t="b">
        <f t="array" ref="K578">IF(ISBLANK(CertifiedCrop[[#This Row],[2. Produit agricole certifié*]]),"",IF(ISERROR(MATCH(1,(#REF!=CertifiedCrop[[#This Row],[2. Produit agricole certifié*]])*(#REF!=CertifiedCrop[[#This Row],[3. Variété**]]),0)),FALSE,TRUE))</f>
        <v>0</v>
      </c>
      <c r="L578" s="23" t="str">
        <f t="shared" si="46"/>
        <v/>
      </c>
      <c r="M578" s="63" t="str">
        <f t="shared" si="47"/>
        <v/>
      </c>
      <c r="N578" s="176" t="str">
        <f t="shared" si="48"/>
        <v/>
      </c>
      <c r="O578" s="64">
        <f t="shared" si="49"/>
        <v>594</v>
      </c>
      <c r="P578" s="64">
        <f t="shared" si="50"/>
        <v>569</v>
      </c>
      <c r="Q578" s="11" t="str">
        <f>IFERROR((VLOOKUP(A578,GM_Table,8,FALSE)-SUMIFS(D:D,A:A,A578,B:B,B578,C:C,C578)),"")</f>
        <v/>
      </c>
      <c r="R578" s="11" t="str">
        <f>IFERROR(CONCATENATE(VLOOKUP(A578,GM_Table,12,FALSE)," ",(VLOOKUP(A578,GM_Table,13,FALSE))),"")</f>
        <v/>
      </c>
      <c r="S578" s="178">
        <f>(CertifiedCrop[[#This Row],[Rendement 
estimé/ha]]-CertifiedCrop[[#This Row],[Rendement/ha
de l’année précédente]])/CertifiedCrop[[#This Row],[Rendement/ha
de l’année précédente]]</f>
        <v>4.3936731107205626E-2</v>
      </c>
    </row>
    <row r="579" spans="1:19" x14ac:dyDescent="0.25">
      <c r="A579" s="172" t="s">
        <v>2441</v>
      </c>
      <c r="B579" s="172" t="s">
        <v>3341</v>
      </c>
      <c r="C579" s="172" t="s">
        <v>667</v>
      </c>
      <c r="D579" s="173">
        <v>3</v>
      </c>
      <c r="E579" s="174">
        <v>1769</v>
      </c>
      <c r="F579" s="174">
        <v>1719</v>
      </c>
      <c r="G579" s="174">
        <v>0</v>
      </c>
      <c r="H579" s="174">
        <v>0</v>
      </c>
      <c r="I579" s="174">
        <v>0</v>
      </c>
      <c r="J579" s="170" t="b">
        <f>IF(ISBLANK(CertifiedCrop[[#This Row],[1. Identifiant interne d’exploitation agricole*]]),"",IF(ISERROR(MATCH(CertifiedCrop[[#This Row],[1. Identifiant interne d’exploitation agricole*]],GroupMember[1. Identifiant interne d’exploitation agricole*],0)),FALSE,TRUE))</f>
        <v>1</v>
      </c>
      <c r="K579" s="170" t="b">
        <f t="array" ref="K579">IF(ISBLANK(CertifiedCrop[[#This Row],[2. Produit agricole certifié*]]),"",IF(ISERROR(MATCH(1,(#REF!=CertifiedCrop[[#This Row],[2. Produit agricole certifié*]])*(#REF!=CertifiedCrop[[#This Row],[3. Variété**]]),0)),FALSE,TRUE))</f>
        <v>0</v>
      </c>
      <c r="L579" s="23" t="str">
        <f t="shared" si="46"/>
        <v/>
      </c>
      <c r="M579" s="63" t="str">
        <f t="shared" si="47"/>
        <v/>
      </c>
      <c r="N579" s="176" t="str">
        <f t="shared" si="48"/>
        <v/>
      </c>
      <c r="O579" s="64">
        <f t="shared" si="49"/>
        <v>589.66666666666663</v>
      </c>
      <c r="P579" s="64">
        <f t="shared" si="50"/>
        <v>573</v>
      </c>
      <c r="Q579" s="11" t="str">
        <f>IFERROR((VLOOKUP(A579,GM_Table,8,FALSE)-SUMIFS(D:D,A:A,A579,B:B,B579,C:C,C579)),"")</f>
        <v/>
      </c>
      <c r="R579" s="11" t="str">
        <f>IFERROR(CONCATENATE(VLOOKUP(A579,GM_Table,12,FALSE)," ",(VLOOKUP(A579,GM_Table,13,FALSE))),"")</f>
        <v/>
      </c>
      <c r="S579" s="178">
        <f>(CertifiedCrop[[#This Row],[Rendement 
estimé/ha]]-CertifiedCrop[[#This Row],[Rendement/ha
de l’année précédente]])/CertifiedCrop[[#This Row],[Rendement/ha
de l’année précédente]]</f>
        <v>2.9086678301337921E-2</v>
      </c>
    </row>
    <row r="580" spans="1:19" x14ac:dyDescent="0.25">
      <c r="A580" s="172" t="s">
        <v>2445</v>
      </c>
      <c r="B580" s="172" t="s">
        <v>3341</v>
      </c>
      <c r="C580" s="172" t="s">
        <v>667</v>
      </c>
      <c r="D580" s="173">
        <v>2</v>
      </c>
      <c r="E580" s="174">
        <v>1188</v>
      </c>
      <c r="F580" s="174">
        <v>1138</v>
      </c>
      <c r="G580" s="174">
        <v>0</v>
      </c>
      <c r="H580" s="174">
        <v>0</v>
      </c>
      <c r="I580" s="174">
        <v>0</v>
      </c>
      <c r="J580" s="170" t="b">
        <f>IF(ISBLANK(CertifiedCrop[[#This Row],[1. Identifiant interne d’exploitation agricole*]]),"",IF(ISERROR(MATCH(CertifiedCrop[[#This Row],[1. Identifiant interne d’exploitation agricole*]],GroupMember[1. Identifiant interne d’exploitation agricole*],0)),FALSE,TRUE))</f>
        <v>1</v>
      </c>
      <c r="K580" s="170" t="b">
        <f t="array" ref="K580">IF(ISBLANK(CertifiedCrop[[#This Row],[2. Produit agricole certifié*]]),"",IF(ISERROR(MATCH(1,(#REF!=CertifiedCrop[[#This Row],[2. Produit agricole certifié*]])*(#REF!=CertifiedCrop[[#This Row],[3. Variété**]]),0)),FALSE,TRUE))</f>
        <v>0</v>
      </c>
      <c r="L580" s="23" t="str">
        <f t="shared" si="46"/>
        <v/>
      </c>
      <c r="M580" s="63" t="str">
        <f t="shared" si="47"/>
        <v/>
      </c>
      <c r="N580" s="176" t="str">
        <f t="shared" si="48"/>
        <v/>
      </c>
      <c r="O580" s="64">
        <f t="shared" si="49"/>
        <v>594</v>
      </c>
      <c r="P580" s="64">
        <f t="shared" si="50"/>
        <v>569</v>
      </c>
      <c r="Q580" s="11" t="str">
        <f>IFERROR((VLOOKUP(A580,GM_Table,8,FALSE)-SUMIFS(D:D,A:A,A580,B:B,B580,C:C,C580)),"")</f>
        <v/>
      </c>
      <c r="R580" s="11" t="str">
        <f>IFERROR(CONCATENATE(VLOOKUP(A580,GM_Table,12,FALSE)," ",(VLOOKUP(A580,GM_Table,13,FALSE))),"")</f>
        <v/>
      </c>
      <c r="S580" s="178">
        <f>(CertifiedCrop[[#This Row],[Rendement 
estimé/ha]]-CertifiedCrop[[#This Row],[Rendement/ha
de l’année précédente]])/CertifiedCrop[[#This Row],[Rendement/ha
de l’année précédente]]</f>
        <v>4.3936731107205626E-2</v>
      </c>
    </row>
    <row r="581" spans="1:19" x14ac:dyDescent="0.25">
      <c r="A581" s="172" t="s">
        <v>2447</v>
      </c>
      <c r="B581" s="172" t="s">
        <v>3341</v>
      </c>
      <c r="C581" s="172" t="s">
        <v>667</v>
      </c>
      <c r="D581" s="173">
        <v>2</v>
      </c>
      <c r="E581" s="174">
        <v>1197</v>
      </c>
      <c r="F581" s="174">
        <v>1147</v>
      </c>
      <c r="G581" s="174"/>
      <c r="H581" s="174">
        <v>0</v>
      </c>
      <c r="I581" s="174">
        <v>0</v>
      </c>
      <c r="J581" s="170" t="b">
        <f>IF(ISBLANK(CertifiedCrop[[#This Row],[1. Identifiant interne d’exploitation agricole*]]),"",IF(ISERROR(MATCH(CertifiedCrop[[#This Row],[1. Identifiant interne d’exploitation agricole*]],GroupMember[1. Identifiant interne d’exploitation agricole*],0)),FALSE,TRUE))</f>
        <v>1</v>
      </c>
      <c r="K581" s="170" t="b">
        <f t="array" ref="K581">IF(ISBLANK(CertifiedCrop[[#This Row],[2. Produit agricole certifié*]]),"",IF(ISERROR(MATCH(1,(#REF!=CertifiedCrop[[#This Row],[2. Produit agricole certifié*]])*(#REF!=CertifiedCrop[[#This Row],[3. Variété**]]),0)),FALSE,TRUE))</f>
        <v>0</v>
      </c>
      <c r="L581" s="23" t="str">
        <f t="shared" si="46"/>
        <v/>
      </c>
      <c r="M581" s="63" t="str">
        <f t="shared" si="47"/>
        <v/>
      </c>
      <c r="N581" s="176" t="str">
        <f t="shared" si="48"/>
        <v/>
      </c>
      <c r="O581" s="64">
        <f t="shared" si="49"/>
        <v>598.5</v>
      </c>
      <c r="P581" s="64">
        <f t="shared" si="50"/>
        <v>573.5</v>
      </c>
      <c r="Q581" s="11" t="str">
        <f>IFERROR((VLOOKUP(A581,GM_Table,8,FALSE)-SUMIFS(D:D,A:A,A581,B:B,B581,C:C,C581)),"")</f>
        <v/>
      </c>
      <c r="R581" s="11" t="str">
        <f>IFERROR(CONCATENATE(VLOOKUP(A581,GM_Table,12,FALSE)," ",(VLOOKUP(A581,GM_Table,13,FALSE))),"")</f>
        <v/>
      </c>
      <c r="S581" s="178">
        <f>(CertifiedCrop[[#This Row],[Rendement 
estimé/ha]]-CertifiedCrop[[#This Row],[Rendement/ha
de l’année précédente]])/CertifiedCrop[[#This Row],[Rendement/ha
de l’année précédente]]</f>
        <v>4.3591979075850044E-2</v>
      </c>
    </row>
    <row r="582" spans="1:19" x14ac:dyDescent="0.25">
      <c r="A582" s="172" t="s">
        <v>2449</v>
      </c>
      <c r="B582" s="172" t="s">
        <v>3341</v>
      </c>
      <c r="C582" s="172" t="s">
        <v>667</v>
      </c>
      <c r="D582" s="173">
        <v>2</v>
      </c>
      <c r="E582" s="174">
        <v>1188</v>
      </c>
      <c r="F582" s="174">
        <v>1138</v>
      </c>
      <c r="G582" s="174">
        <v>0</v>
      </c>
      <c r="H582" s="174">
        <v>0</v>
      </c>
      <c r="I582" s="174">
        <v>0</v>
      </c>
      <c r="J582" s="170" t="b">
        <f>IF(ISBLANK(CertifiedCrop[[#This Row],[1. Identifiant interne d’exploitation agricole*]]),"",IF(ISERROR(MATCH(CertifiedCrop[[#This Row],[1. Identifiant interne d’exploitation agricole*]],GroupMember[1. Identifiant interne d’exploitation agricole*],0)),FALSE,TRUE))</f>
        <v>1</v>
      </c>
      <c r="K582" s="170" t="b">
        <f t="array" ref="K582">IF(ISBLANK(CertifiedCrop[[#This Row],[2. Produit agricole certifié*]]),"",IF(ISERROR(MATCH(1,(#REF!=CertifiedCrop[[#This Row],[2. Produit agricole certifié*]])*(#REF!=CertifiedCrop[[#This Row],[3. Variété**]]),0)),FALSE,TRUE))</f>
        <v>0</v>
      </c>
      <c r="L582" s="23" t="str">
        <f t="shared" si="46"/>
        <v/>
      </c>
      <c r="M582" s="63" t="str">
        <f t="shared" si="47"/>
        <v/>
      </c>
      <c r="N582" s="176" t="str">
        <f t="shared" si="48"/>
        <v/>
      </c>
      <c r="O582" s="64">
        <f t="shared" si="49"/>
        <v>594</v>
      </c>
      <c r="P582" s="64">
        <f t="shared" si="50"/>
        <v>569</v>
      </c>
      <c r="Q582" s="11" t="str">
        <f>IFERROR((VLOOKUP(A582,GM_Table,8,FALSE)-SUMIFS(D:D,A:A,A582,B:B,B582,C:C,C582)),"")</f>
        <v/>
      </c>
      <c r="R582" s="11" t="str">
        <f>IFERROR(CONCATENATE(VLOOKUP(A582,GM_Table,12,FALSE)," ",(VLOOKUP(A582,GM_Table,13,FALSE))),"")</f>
        <v/>
      </c>
      <c r="S582" s="178">
        <f>(CertifiedCrop[[#This Row],[Rendement 
estimé/ha]]-CertifiedCrop[[#This Row],[Rendement/ha
de l’année précédente]])/CertifiedCrop[[#This Row],[Rendement/ha
de l’année précédente]]</f>
        <v>4.3936731107205626E-2</v>
      </c>
    </row>
    <row r="583" spans="1:19" x14ac:dyDescent="0.25">
      <c r="A583" s="172" t="s">
        <v>2452</v>
      </c>
      <c r="B583" s="172" t="s">
        <v>3341</v>
      </c>
      <c r="C583" s="172" t="s">
        <v>667</v>
      </c>
      <c r="D583" s="173">
        <v>2</v>
      </c>
      <c r="E583" s="174">
        <v>1197</v>
      </c>
      <c r="F583" s="174">
        <v>1147</v>
      </c>
      <c r="G583" s="174">
        <v>0</v>
      </c>
      <c r="H583" s="174">
        <v>0</v>
      </c>
      <c r="I583" s="174">
        <v>0</v>
      </c>
      <c r="J583" s="170" t="b">
        <f>IF(ISBLANK(CertifiedCrop[[#This Row],[1. Identifiant interne d’exploitation agricole*]]),"",IF(ISERROR(MATCH(CertifiedCrop[[#This Row],[1. Identifiant interne d’exploitation agricole*]],GroupMember[1. Identifiant interne d’exploitation agricole*],0)),FALSE,TRUE))</f>
        <v>1</v>
      </c>
      <c r="K583" s="170" t="b">
        <f t="array" ref="K583">IF(ISBLANK(CertifiedCrop[[#This Row],[2. Produit agricole certifié*]]),"",IF(ISERROR(MATCH(1,(#REF!=CertifiedCrop[[#This Row],[2. Produit agricole certifié*]])*(#REF!=CertifiedCrop[[#This Row],[3. Variété**]]),0)),FALSE,TRUE))</f>
        <v>0</v>
      </c>
      <c r="L583" s="23" t="str">
        <f t="shared" si="46"/>
        <v/>
      </c>
      <c r="M583" s="63" t="str">
        <f t="shared" si="47"/>
        <v/>
      </c>
      <c r="N583" s="176" t="str">
        <f t="shared" si="48"/>
        <v/>
      </c>
      <c r="O583" s="64">
        <f t="shared" si="49"/>
        <v>598.5</v>
      </c>
      <c r="P583" s="64">
        <f t="shared" si="50"/>
        <v>573.5</v>
      </c>
      <c r="Q583" s="11" t="str">
        <f>IFERROR((VLOOKUP(A583,GM_Table,8,FALSE)-SUMIFS(D:D,A:A,A583,B:B,B583,C:C,C583)),"")</f>
        <v/>
      </c>
      <c r="R583" s="11" t="str">
        <f>IFERROR(CONCATENATE(VLOOKUP(A583,GM_Table,12,FALSE)," ",(VLOOKUP(A583,GM_Table,13,FALSE))),"")</f>
        <v/>
      </c>
      <c r="S583" s="178">
        <f>(CertifiedCrop[[#This Row],[Rendement 
estimé/ha]]-CertifiedCrop[[#This Row],[Rendement/ha
de l’année précédente]])/CertifiedCrop[[#This Row],[Rendement/ha
de l’année précédente]]</f>
        <v>4.3591979075850044E-2</v>
      </c>
    </row>
    <row r="584" spans="1:19" x14ac:dyDescent="0.25">
      <c r="A584" s="172" t="s">
        <v>2454</v>
      </c>
      <c r="B584" s="172" t="s">
        <v>3341</v>
      </c>
      <c r="C584" s="172" t="s">
        <v>667</v>
      </c>
      <c r="D584" s="173">
        <v>2</v>
      </c>
      <c r="E584" s="174">
        <v>1179</v>
      </c>
      <c r="F584" s="174">
        <v>1129</v>
      </c>
      <c r="G584" s="174">
        <v>0</v>
      </c>
      <c r="H584" s="174">
        <v>0</v>
      </c>
      <c r="I584" s="174">
        <v>0</v>
      </c>
      <c r="J584" s="170" t="b">
        <f>IF(ISBLANK(CertifiedCrop[[#This Row],[1. Identifiant interne d’exploitation agricole*]]),"",IF(ISERROR(MATCH(CertifiedCrop[[#This Row],[1. Identifiant interne d’exploitation agricole*]],GroupMember[1. Identifiant interne d’exploitation agricole*],0)),FALSE,TRUE))</f>
        <v>1</v>
      </c>
      <c r="K584" s="170" t="b">
        <f t="array" ref="K584">IF(ISBLANK(CertifiedCrop[[#This Row],[2. Produit agricole certifié*]]),"",IF(ISERROR(MATCH(1,(#REF!=CertifiedCrop[[#This Row],[2. Produit agricole certifié*]])*(#REF!=CertifiedCrop[[#This Row],[3. Variété**]]),0)),FALSE,TRUE))</f>
        <v>0</v>
      </c>
      <c r="L584" s="23" t="str">
        <f t="shared" si="46"/>
        <v/>
      </c>
      <c r="M584" s="63" t="str">
        <f t="shared" si="47"/>
        <v/>
      </c>
      <c r="N584" s="176" t="str">
        <f t="shared" si="48"/>
        <v/>
      </c>
      <c r="O584" s="64">
        <f t="shared" si="49"/>
        <v>589.5</v>
      </c>
      <c r="P584" s="64">
        <f t="shared" si="50"/>
        <v>564.5</v>
      </c>
      <c r="Q584" s="11" t="str">
        <f>IFERROR((VLOOKUP(A584,GM_Table,8,FALSE)-SUMIFS(D:D,A:A,A584,B:B,B584,C:C,C584)),"")</f>
        <v/>
      </c>
      <c r="R584" s="11" t="str">
        <f>IFERROR(CONCATENATE(VLOOKUP(A584,GM_Table,12,FALSE)," ",(VLOOKUP(A584,GM_Table,13,FALSE))),"")</f>
        <v/>
      </c>
      <c r="S584" s="178">
        <f>(CertifiedCrop[[#This Row],[Rendement 
estimé/ha]]-CertifiedCrop[[#This Row],[Rendement/ha
de l’année précédente]])/CertifiedCrop[[#This Row],[Rendement/ha
de l’année précédente]]</f>
        <v>4.4286979627989373E-2</v>
      </c>
    </row>
    <row r="585" spans="1:19" x14ac:dyDescent="0.25">
      <c r="A585" s="172" t="s">
        <v>2456</v>
      </c>
      <c r="B585" s="172" t="s">
        <v>3341</v>
      </c>
      <c r="C585" s="172" t="s">
        <v>667</v>
      </c>
      <c r="D585" s="173">
        <v>3</v>
      </c>
      <c r="E585" s="174">
        <v>1795</v>
      </c>
      <c r="F585" s="174">
        <v>1745</v>
      </c>
      <c r="G585" s="174">
        <v>0</v>
      </c>
      <c r="H585" s="174">
        <v>0</v>
      </c>
      <c r="I585" s="174">
        <v>0</v>
      </c>
      <c r="J585" s="170" t="b">
        <f>IF(ISBLANK(CertifiedCrop[[#This Row],[1. Identifiant interne d’exploitation agricole*]]),"",IF(ISERROR(MATCH(CertifiedCrop[[#This Row],[1. Identifiant interne d’exploitation agricole*]],GroupMember[1. Identifiant interne d’exploitation agricole*],0)),FALSE,TRUE))</f>
        <v>1</v>
      </c>
      <c r="K585" s="170" t="b">
        <f t="array" ref="K585">IF(ISBLANK(CertifiedCrop[[#This Row],[2. Produit agricole certifié*]]),"",IF(ISERROR(MATCH(1,(#REF!=CertifiedCrop[[#This Row],[2. Produit agricole certifié*]])*(#REF!=CertifiedCrop[[#This Row],[3. Variété**]]),0)),FALSE,TRUE))</f>
        <v>0</v>
      </c>
      <c r="L585" s="23" t="str">
        <f t="shared" si="46"/>
        <v/>
      </c>
      <c r="M585" s="63" t="str">
        <f t="shared" si="47"/>
        <v/>
      </c>
      <c r="N585" s="176" t="str">
        <f t="shared" si="48"/>
        <v/>
      </c>
      <c r="O585" s="64">
        <f t="shared" si="49"/>
        <v>598.33333333333337</v>
      </c>
      <c r="P585" s="64">
        <f t="shared" si="50"/>
        <v>581.66666666666663</v>
      </c>
      <c r="Q585" s="11" t="str">
        <f>IFERROR((VLOOKUP(A585,GM_Table,8,FALSE)-SUMIFS(D:D,A:A,A585,B:B,B585,C:C,C585)),"")</f>
        <v/>
      </c>
      <c r="R585" s="11" t="str">
        <f>IFERROR(CONCATENATE(VLOOKUP(A585,GM_Table,12,FALSE)," ",(VLOOKUP(A585,GM_Table,13,FALSE))),"")</f>
        <v/>
      </c>
      <c r="S585" s="178">
        <f>(CertifiedCrop[[#This Row],[Rendement 
estimé/ha]]-CertifiedCrop[[#This Row],[Rendement/ha
de l’année précédente]])/CertifiedCrop[[#This Row],[Rendement/ha
de l’année précédente]]</f>
        <v>2.8653295128939962E-2</v>
      </c>
    </row>
    <row r="586" spans="1:19" x14ac:dyDescent="0.25">
      <c r="A586" s="172" t="s">
        <v>2459</v>
      </c>
      <c r="B586" s="172" t="s">
        <v>3341</v>
      </c>
      <c r="C586" s="172" t="s">
        <v>667</v>
      </c>
      <c r="D586" s="173">
        <v>1</v>
      </c>
      <c r="E586" s="174">
        <v>594</v>
      </c>
      <c r="F586" s="174">
        <v>544</v>
      </c>
      <c r="G586" s="174">
        <v>0</v>
      </c>
      <c r="H586" s="174">
        <v>0</v>
      </c>
      <c r="I586" s="174">
        <v>0</v>
      </c>
      <c r="J586" s="170" t="b">
        <f>IF(ISBLANK(CertifiedCrop[[#This Row],[1. Identifiant interne d’exploitation agricole*]]),"",IF(ISERROR(MATCH(CertifiedCrop[[#This Row],[1. Identifiant interne d’exploitation agricole*]],GroupMember[1. Identifiant interne d’exploitation agricole*],0)),FALSE,TRUE))</f>
        <v>1</v>
      </c>
      <c r="K586" s="170" t="b">
        <f t="array" ref="K586">IF(ISBLANK(CertifiedCrop[[#This Row],[2. Produit agricole certifié*]]),"",IF(ISERROR(MATCH(1,(#REF!=CertifiedCrop[[#This Row],[2. Produit agricole certifié*]])*(#REF!=CertifiedCrop[[#This Row],[3. Variété**]]),0)),FALSE,TRUE))</f>
        <v>0</v>
      </c>
      <c r="L586" s="23" t="str">
        <f t="shared" si="46"/>
        <v/>
      </c>
      <c r="M586" s="63" t="str">
        <f t="shared" si="47"/>
        <v/>
      </c>
      <c r="N586" s="176" t="str">
        <f t="shared" si="48"/>
        <v/>
      </c>
      <c r="O586" s="64">
        <f t="shared" si="49"/>
        <v>594</v>
      </c>
      <c r="P586" s="64">
        <f t="shared" si="50"/>
        <v>544</v>
      </c>
      <c r="Q586" s="11" t="str">
        <f>IFERROR((VLOOKUP(A586,GM_Table,8,FALSE)-SUMIFS(D:D,A:A,A586,B:B,B586,C:C,C586)),"")</f>
        <v/>
      </c>
      <c r="R586" s="11" t="str">
        <f>IFERROR(CONCATENATE(VLOOKUP(A586,GM_Table,12,FALSE)," ",(VLOOKUP(A586,GM_Table,13,FALSE))),"")</f>
        <v/>
      </c>
      <c r="S586" s="178">
        <f>(CertifiedCrop[[#This Row],[Rendement 
estimé/ha]]-CertifiedCrop[[#This Row],[Rendement/ha
de l’année précédente]])/CertifiedCrop[[#This Row],[Rendement/ha
de l’année précédente]]</f>
        <v>9.1911764705882359E-2</v>
      </c>
    </row>
    <row r="587" spans="1:19" x14ac:dyDescent="0.25">
      <c r="A587" s="172" t="s">
        <v>2461</v>
      </c>
      <c r="B587" s="172" t="s">
        <v>3341</v>
      </c>
      <c r="C587" s="172" t="s">
        <v>667</v>
      </c>
      <c r="D587" s="173">
        <v>4</v>
      </c>
      <c r="E587" s="174">
        <v>2341</v>
      </c>
      <c r="F587" s="174">
        <v>2291</v>
      </c>
      <c r="G587" s="174">
        <v>0</v>
      </c>
      <c r="H587" s="174">
        <v>0</v>
      </c>
      <c r="I587" s="174">
        <v>0</v>
      </c>
      <c r="J587" s="170" t="b">
        <f>IF(ISBLANK(CertifiedCrop[[#This Row],[1. Identifiant interne d’exploitation agricole*]]),"",IF(ISERROR(MATCH(CertifiedCrop[[#This Row],[1. Identifiant interne d’exploitation agricole*]],GroupMember[1. Identifiant interne d’exploitation agricole*],0)),FALSE,TRUE))</f>
        <v>1</v>
      </c>
      <c r="K587" s="170" t="b">
        <f t="array" ref="K587">IF(ISBLANK(CertifiedCrop[[#This Row],[2. Produit agricole certifié*]]),"",IF(ISERROR(MATCH(1,(#REF!=CertifiedCrop[[#This Row],[2. Produit agricole certifié*]])*(#REF!=CertifiedCrop[[#This Row],[3. Variété**]]),0)),FALSE,TRUE))</f>
        <v>0</v>
      </c>
      <c r="L587" s="23" t="str">
        <f t="shared" si="46"/>
        <v/>
      </c>
      <c r="M587" s="63" t="str">
        <f t="shared" si="47"/>
        <v/>
      </c>
      <c r="N587" s="176" t="str">
        <f t="shared" si="48"/>
        <v/>
      </c>
      <c r="O587" s="64">
        <f t="shared" si="49"/>
        <v>585.25</v>
      </c>
      <c r="P587" s="64">
        <f t="shared" si="50"/>
        <v>572.75</v>
      </c>
      <c r="Q587" s="11" t="str">
        <f>IFERROR((VLOOKUP(A587,GM_Table,8,FALSE)-SUMIFS(D:D,A:A,A587,B:B,B587,C:C,C587)),"")</f>
        <v/>
      </c>
      <c r="R587" s="11" t="str">
        <f>IFERROR(CONCATENATE(VLOOKUP(A587,GM_Table,12,FALSE)," ",(VLOOKUP(A587,GM_Table,13,FALSE))),"")</f>
        <v/>
      </c>
      <c r="S587" s="178">
        <f>(CertifiedCrop[[#This Row],[Rendement 
estimé/ha]]-CertifiedCrop[[#This Row],[Rendement/ha
de l’année précédente]])/CertifiedCrop[[#This Row],[Rendement/ha
de l’année précédente]]</f>
        <v>2.1824530772588391E-2</v>
      </c>
    </row>
    <row r="588" spans="1:19" x14ac:dyDescent="0.25">
      <c r="A588" s="172" t="s">
        <v>2463</v>
      </c>
      <c r="B588" s="172" t="s">
        <v>3341</v>
      </c>
      <c r="C588" s="172" t="s">
        <v>667</v>
      </c>
      <c r="D588" s="173">
        <v>2</v>
      </c>
      <c r="E588" s="174">
        <v>1145</v>
      </c>
      <c r="F588" s="174">
        <v>1095</v>
      </c>
      <c r="G588" s="174">
        <v>0</v>
      </c>
      <c r="H588" s="174">
        <v>0</v>
      </c>
      <c r="I588" s="174">
        <v>0</v>
      </c>
      <c r="J588" s="170" t="b">
        <f>IF(ISBLANK(CertifiedCrop[[#This Row],[1. Identifiant interne d’exploitation agricole*]]),"",IF(ISERROR(MATCH(CertifiedCrop[[#This Row],[1. Identifiant interne d’exploitation agricole*]],GroupMember[1. Identifiant interne d’exploitation agricole*],0)),FALSE,TRUE))</f>
        <v>1</v>
      </c>
      <c r="K588" s="170" t="b">
        <f t="array" ref="K588">IF(ISBLANK(CertifiedCrop[[#This Row],[2. Produit agricole certifié*]]),"",IF(ISERROR(MATCH(1,(#REF!=CertifiedCrop[[#This Row],[2. Produit agricole certifié*]])*(#REF!=CertifiedCrop[[#This Row],[3. Variété**]]),0)),FALSE,TRUE))</f>
        <v>0</v>
      </c>
      <c r="L588" s="23" t="str">
        <f t="shared" si="46"/>
        <v/>
      </c>
      <c r="M588" s="63" t="str">
        <f t="shared" si="47"/>
        <v/>
      </c>
      <c r="N588" s="176" t="str">
        <f t="shared" si="48"/>
        <v/>
      </c>
      <c r="O588" s="64">
        <f t="shared" si="49"/>
        <v>572.5</v>
      </c>
      <c r="P588" s="64">
        <f t="shared" si="50"/>
        <v>547.5</v>
      </c>
      <c r="Q588" s="11" t="str">
        <f>IFERROR((VLOOKUP(A588,GM_Table,8,FALSE)-SUMIFS(D:D,A:A,A588,B:B,B588,C:C,C588)),"")</f>
        <v/>
      </c>
      <c r="R588" s="11" t="str">
        <f>IFERROR(CONCATENATE(VLOOKUP(A588,GM_Table,12,FALSE)," ",(VLOOKUP(A588,GM_Table,13,FALSE))),"")</f>
        <v/>
      </c>
      <c r="S588" s="178">
        <f>(CertifiedCrop[[#This Row],[Rendement 
estimé/ha]]-CertifiedCrop[[#This Row],[Rendement/ha
de l’année précédente]])/CertifiedCrop[[#This Row],[Rendement/ha
de l’année précédente]]</f>
        <v>4.5662100456621002E-2</v>
      </c>
    </row>
    <row r="589" spans="1:19" x14ac:dyDescent="0.25">
      <c r="A589" s="172" t="s">
        <v>2465</v>
      </c>
      <c r="B589" s="172" t="s">
        <v>3341</v>
      </c>
      <c r="C589" s="172" t="s">
        <v>667</v>
      </c>
      <c r="D589" s="173">
        <v>2</v>
      </c>
      <c r="E589" s="174">
        <v>1153</v>
      </c>
      <c r="F589" s="174">
        <v>1103</v>
      </c>
      <c r="G589" s="174">
        <v>0</v>
      </c>
      <c r="H589" s="174">
        <v>0</v>
      </c>
      <c r="I589" s="174">
        <v>0</v>
      </c>
      <c r="J589" s="170" t="b">
        <f>IF(ISBLANK(CertifiedCrop[[#This Row],[1. Identifiant interne d’exploitation agricole*]]),"",IF(ISERROR(MATCH(CertifiedCrop[[#This Row],[1. Identifiant interne d’exploitation agricole*]],GroupMember[1. Identifiant interne d’exploitation agricole*],0)),FALSE,TRUE))</f>
        <v>1</v>
      </c>
      <c r="K589" s="170" t="b">
        <f t="array" ref="K589">IF(ISBLANK(CertifiedCrop[[#This Row],[2. Produit agricole certifié*]]),"",IF(ISERROR(MATCH(1,(#REF!=CertifiedCrop[[#This Row],[2. Produit agricole certifié*]])*(#REF!=CertifiedCrop[[#This Row],[3. Variété**]]),0)),FALSE,TRUE))</f>
        <v>0</v>
      </c>
      <c r="L589" s="23" t="str">
        <f t="shared" si="46"/>
        <v/>
      </c>
      <c r="M589" s="63" t="str">
        <f t="shared" si="47"/>
        <v/>
      </c>
      <c r="N589" s="176" t="str">
        <f t="shared" si="48"/>
        <v/>
      </c>
      <c r="O589" s="64">
        <f t="shared" si="49"/>
        <v>576.5</v>
      </c>
      <c r="P589" s="64">
        <f t="shared" si="50"/>
        <v>551.5</v>
      </c>
      <c r="Q589" s="11" t="str">
        <f>IFERROR((VLOOKUP(A589,GM_Table,8,FALSE)-SUMIFS(D:D,A:A,A589,B:B,B589,C:C,C589)),"")</f>
        <v/>
      </c>
      <c r="R589" s="11" t="str">
        <f>IFERROR(CONCATENATE(VLOOKUP(A589,GM_Table,12,FALSE)," ",(VLOOKUP(A589,GM_Table,13,FALSE))),"")</f>
        <v/>
      </c>
      <c r="S589" s="178">
        <f>(CertifiedCrop[[#This Row],[Rendement 
estimé/ha]]-CertifiedCrop[[#This Row],[Rendement/ha
de l’année précédente]])/CertifiedCrop[[#This Row],[Rendement/ha
de l’année précédente]]</f>
        <v>4.5330915684496827E-2</v>
      </c>
    </row>
    <row r="590" spans="1:19" x14ac:dyDescent="0.25">
      <c r="A590" s="172" t="s">
        <v>2468</v>
      </c>
      <c r="B590" s="172" t="s">
        <v>3341</v>
      </c>
      <c r="C590" s="172" t="s">
        <v>667</v>
      </c>
      <c r="D590" s="173">
        <v>3</v>
      </c>
      <c r="E590" s="174">
        <v>1742</v>
      </c>
      <c r="F590" s="174">
        <v>1692</v>
      </c>
      <c r="G590" s="174">
        <v>0</v>
      </c>
      <c r="H590" s="174">
        <v>0</v>
      </c>
      <c r="I590" s="174">
        <v>0</v>
      </c>
      <c r="J590" s="170" t="b">
        <f>IF(ISBLANK(CertifiedCrop[[#This Row],[1. Identifiant interne d’exploitation agricole*]]),"",IF(ISERROR(MATCH(CertifiedCrop[[#This Row],[1. Identifiant interne d’exploitation agricole*]],GroupMember[1. Identifiant interne d’exploitation agricole*],0)),FALSE,TRUE))</f>
        <v>1</v>
      </c>
      <c r="K590" s="170" t="b">
        <f t="array" ref="K590">IF(ISBLANK(CertifiedCrop[[#This Row],[2. Produit agricole certifié*]]),"",IF(ISERROR(MATCH(1,(#REF!=CertifiedCrop[[#This Row],[2. Produit agricole certifié*]])*(#REF!=CertifiedCrop[[#This Row],[3. Variété**]]),0)),FALSE,TRUE))</f>
        <v>0</v>
      </c>
      <c r="L590" s="23" t="str">
        <f t="shared" si="46"/>
        <v/>
      </c>
      <c r="M590" s="63" t="str">
        <f t="shared" si="47"/>
        <v/>
      </c>
      <c r="N590" s="176" t="str">
        <f t="shared" si="48"/>
        <v/>
      </c>
      <c r="O590" s="64">
        <f t="shared" si="49"/>
        <v>580.66666666666663</v>
      </c>
      <c r="P590" s="64">
        <f t="shared" si="50"/>
        <v>564</v>
      </c>
      <c r="Q590" s="11" t="str">
        <f>IFERROR((VLOOKUP(A590,GM_Table,8,FALSE)-SUMIFS(D:D,A:A,A590,B:B,B590,C:C,C590)),"")</f>
        <v/>
      </c>
      <c r="R590" s="11" t="str">
        <f>IFERROR(CONCATENATE(VLOOKUP(A590,GM_Table,12,FALSE)," ",(VLOOKUP(A590,GM_Table,13,FALSE))),"")</f>
        <v/>
      </c>
      <c r="S590" s="178">
        <f>(CertifiedCrop[[#This Row],[Rendement 
estimé/ha]]-CertifiedCrop[[#This Row],[Rendement/ha
de l’année précédente]])/CertifiedCrop[[#This Row],[Rendement/ha
de l’année précédente]]</f>
        <v>2.955082742316778E-2</v>
      </c>
    </row>
    <row r="591" spans="1:19" x14ac:dyDescent="0.25">
      <c r="A591" s="172" t="s">
        <v>2470</v>
      </c>
      <c r="B591" s="172" t="s">
        <v>3341</v>
      </c>
      <c r="C591" s="172" t="s">
        <v>667</v>
      </c>
      <c r="D591" s="173">
        <v>5</v>
      </c>
      <c r="E591" s="174">
        <v>2817</v>
      </c>
      <c r="F591" s="174">
        <v>2767</v>
      </c>
      <c r="G591" s="174">
        <v>0</v>
      </c>
      <c r="H591" s="174">
        <v>0</v>
      </c>
      <c r="I591" s="174">
        <v>0</v>
      </c>
      <c r="J591" s="170" t="b">
        <f>IF(ISBLANK(CertifiedCrop[[#This Row],[1. Identifiant interne d’exploitation agricole*]]),"",IF(ISERROR(MATCH(CertifiedCrop[[#This Row],[1. Identifiant interne d’exploitation agricole*]],GroupMember[1. Identifiant interne d’exploitation agricole*],0)),FALSE,TRUE))</f>
        <v>1</v>
      </c>
      <c r="K591" s="170" t="b">
        <f t="array" ref="K591">IF(ISBLANK(CertifiedCrop[[#This Row],[2. Produit agricole certifié*]]),"",IF(ISERROR(MATCH(1,(#REF!=CertifiedCrop[[#This Row],[2. Produit agricole certifié*]])*(#REF!=CertifiedCrop[[#This Row],[3. Variété**]]),0)),FALSE,TRUE))</f>
        <v>0</v>
      </c>
      <c r="L591" s="23" t="str">
        <f t="shared" si="46"/>
        <v/>
      </c>
      <c r="M591" s="63" t="str">
        <f t="shared" si="47"/>
        <v/>
      </c>
      <c r="N591" s="176" t="str">
        <f t="shared" si="48"/>
        <v/>
      </c>
      <c r="O591" s="64">
        <f t="shared" si="49"/>
        <v>563.4</v>
      </c>
      <c r="P591" s="64">
        <f t="shared" si="50"/>
        <v>553.4</v>
      </c>
      <c r="Q591" s="11" t="str">
        <f>IFERROR((VLOOKUP(A591,GM_Table,8,FALSE)-SUMIFS(D:D,A:A,A591,B:B,B591,C:C,C591)),"")</f>
        <v/>
      </c>
      <c r="R591" s="11" t="str">
        <f>IFERROR(CONCATENATE(VLOOKUP(A591,GM_Table,12,FALSE)," ",(VLOOKUP(A591,GM_Table,13,FALSE))),"")</f>
        <v/>
      </c>
      <c r="S591" s="178">
        <f>(CertifiedCrop[[#This Row],[Rendement 
estimé/ha]]-CertifiedCrop[[#This Row],[Rendement/ha
de l’année précédente]])/CertifiedCrop[[#This Row],[Rendement/ha
de l’année précédente]]</f>
        <v>1.8070112034694615E-2</v>
      </c>
    </row>
    <row r="592" spans="1:19" x14ac:dyDescent="0.25">
      <c r="A592" s="172" t="s">
        <v>2471</v>
      </c>
      <c r="B592" s="172" t="s">
        <v>3341</v>
      </c>
      <c r="C592" s="172" t="s">
        <v>667</v>
      </c>
      <c r="D592" s="173">
        <v>1.5</v>
      </c>
      <c r="E592" s="174">
        <v>871</v>
      </c>
      <c r="F592" s="174">
        <v>821</v>
      </c>
      <c r="G592" s="174">
        <v>0</v>
      </c>
      <c r="H592" s="174">
        <v>0</v>
      </c>
      <c r="I592" s="174">
        <v>0</v>
      </c>
      <c r="J592" s="170" t="b">
        <f>IF(ISBLANK(CertifiedCrop[[#This Row],[1. Identifiant interne d’exploitation agricole*]]),"",IF(ISERROR(MATCH(CertifiedCrop[[#This Row],[1. Identifiant interne d’exploitation agricole*]],GroupMember[1. Identifiant interne d’exploitation agricole*],0)),FALSE,TRUE))</f>
        <v>1</v>
      </c>
      <c r="K592" s="170" t="b">
        <f t="array" ref="K592">IF(ISBLANK(CertifiedCrop[[#This Row],[2. Produit agricole certifié*]]),"",IF(ISERROR(MATCH(1,(#REF!=CertifiedCrop[[#This Row],[2. Produit agricole certifié*]])*(#REF!=CertifiedCrop[[#This Row],[3. Variété**]]),0)),FALSE,TRUE))</f>
        <v>0</v>
      </c>
      <c r="L592" s="23" t="str">
        <f t="shared" si="46"/>
        <v/>
      </c>
      <c r="M592" s="63" t="str">
        <f t="shared" si="47"/>
        <v/>
      </c>
      <c r="N592" s="176" t="str">
        <f t="shared" si="48"/>
        <v/>
      </c>
      <c r="O592" s="64">
        <f t="shared" si="49"/>
        <v>580.66666666666663</v>
      </c>
      <c r="P592" s="64">
        <f t="shared" si="50"/>
        <v>547.33333333333337</v>
      </c>
      <c r="Q592" s="11" t="str">
        <f>IFERROR((VLOOKUP(A592,GM_Table,8,FALSE)-SUMIFS(D:D,A:A,A592,B:B,B592,C:C,C592)),"")</f>
        <v/>
      </c>
      <c r="R592" s="11" t="str">
        <f>IFERROR(CONCATENATE(VLOOKUP(A592,GM_Table,12,FALSE)," ",(VLOOKUP(A592,GM_Table,13,FALSE))),"")</f>
        <v/>
      </c>
      <c r="S592" s="178">
        <f>(CertifiedCrop[[#This Row],[Rendement 
estimé/ha]]-CertifiedCrop[[#This Row],[Rendement/ha
de l’année précédente]])/CertifiedCrop[[#This Row],[Rendement/ha
de l’année précédente]]</f>
        <v>6.0901339829476105E-2</v>
      </c>
    </row>
    <row r="593" spans="1:19" x14ac:dyDescent="0.25">
      <c r="A593" s="172" t="s">
        <v>2474</v>
      </c>
      <c r="B593" s="172" t="s">
        <v>3341</v>
      </c>
      <c r="C593" s="172" t="s">
        <v>667</v>
      </c>
      <c r="D593" s="173">
        <v>1.5</v>
      </c>
      <c r="E593" s="174">
        <v>878</v>
      </c>
      <c r="F593" s="174">
        <v>828</v>
      </c>
      <c r="G593" s="174">
        <v>0</v>
      </c>
      <c r="H593" s="174">
        <v>0</v>
      </c>
      <c r="I593" s="174">
        <v>0</v>
      </c>
      <c r="J593" s="170" t="b">
        <f>IF(ISBLANK(CertifiedCrop[[#This Row],[1. Identifiant interne d’exploitation agricole*]]),"",IF(ISERROR(MATCH(CertifiedCrop[[#This Row],[1. Identifiant interne d’exploitation agricole*]],GroupMember[1. Identifiant interne d’exploitation agricole*],0)),FALSE,TRUE))</f>
        <v>1</v>
      </c>
      <c r="K593" s="170" t="b">
        <f t="array" ref="K593">IF(ISBLANK(CertifiedCrop[[#This Row],[2. Produit agricole certifié*]]),"",IF(ISERROR(MATCH(1,(#REF!=CertifiedCrop[[#This Row],[2. Produit agricole certifié*]])*(#REF!=CertifiedCrop[[#This Row],[3. Variété**]]),0)),FALSE,TRUE))</f>
        <v>0</v>
      </c>
      <c r="L593" s="23" t="str">
        <f t="shared" si="46"/>
        <v/>
      </c>
      <c r="M593" s="63" t="str">
        <f t="shared" si="47"/>
        <v/>
      </c>
      <c r="N593" s="176" t="str">
        <f t="shared" si="48"/>
        <v/>
      </c>
      <c r="O593" s="64">
        <f t="shared" si="49"/>
        <v>585.33333333333337</v>
      </c>
      <c r="P593" s="64">
        <f t="shared" si="50"/>
        <v>552</v>
      </c>
      <c r="Q593" s="11" t="str">
        <f>IFERROR((VLOOKUP(A593,GM_Table,8,FALSE)-SUMIFS(D:D,A:A,A593,B:B,B593,C:C,C593)),"")</f>
        <v/>
      </c>
      <c r="R593" s="11" t="str">
        <f>IFERROR(CONCATENATE(VLOOKUP(A593,GM_Table,12,FALSE)," ",(VLOOKUP(A593,GM_Table,13,FALSE))),"")</f>
        <v/>
      </c>
      <c r="S593" s="178">
        <f>(CertifiedCrop[[#This Row],[Rendement 
estimé/ha]]-CertifiedCrop[[#This Row],[Rendement/ha
de l’année précédente]])/CertifiedCrop[[#This Row],[Rendement/ha
de l’année précédente]]</f>
        <v>6.0386473429951758E-2</v>
      </c>
    </row>
    <row r="594" spans="1:19" x14ac:dyDescent="0.25">
      <c r="A594" s="172" t="s">
        <v>2478</v>
      </c>
      <c r="B594" s="172" t="s">
        <v>3341</v>
      </c>
      <c r="C594" s="172" t="s">
        <v>667</v>
      </c>
      <c r="D594" s="173">
        <v>1.5</v>
      </c>
      <c r="E594" s="174">
        <v>871</v>
      </c>
      <c r="F594" s="174">
        <v>821</v>
      </c>
      <c r="G594" s="174">
        <v>0</v>
      </c>
      <c r="H594" s="174">
        <v>0</v>
      </c>
      <c r="I594" s="174">
        <v>0</v>
      </c>
      <c r="J594" s="170" t="b">
        <f>IF(ISBLANK(CertifiedCrop[[#This Row],[1. Identifiant interne d’exploitation agricole*]]),"",IF(ISERROR(MATCH(CertifiedCrop[[#This Row],[1. Identifiant interne d’exploitation agricole*]],GroupMember[1. Identifiant interne d’exploitation agricole*],0)),FALSE,TRUE))</f>
        <v>1</v>
      </c>
      <c r="K594" s="170" t="b">
        <f t="array" ref="K594">IF(ISBLANK(CertifiedCrop[[#This Row],[2. Produit agricole certifié*]]),"",IF(ISERROR(MATCH(1,(#REF!=CertifiedCrop[[#This Row],[2. Produit agricole certifié*]])*(#REF!=CertifiedCrop[[#This Row],[3. Variété**]]),0)),FALSE,TRUE))</f>
        <v>0</v>
      </c>
      <c r="L594" s="23" t="str">
        <f t="shared" si="46"/>
        <v/>
      </c>
      <c r="M594" s="63" t="str">
        <f t="shared" si="47"/>
        <v/>
      </c>
      <c r="N594" s="176" t="str">
        <f t="shared" si="48"/>
        <v/>
      </c>
      <c r="O594" s="64">
        <f t="shared" si="49"/>
        <v>580.66666666666663</v>
      </c>
      <c r="P594" s="64">
        <f t="shared" si="50"/>
        <v>547.33333333333337</v>
      </c>
      <c r="Q594" s="11" t="str">
        <f>IFERROR((VLOOKUP(A594,GM_Table,8,FALSE)-SUMIFS(D:D,A:A,A594,B:B,B594,C:C,C594)),"")</f>
        <v/>
      </c>
      <c r="R594" s="11" t="str">
        <f>IFERROR(CONCATENATE(VLOOKUP(A594,GM_Table,12,FALSE)," ",(VLOOKUP(A594,GM_Table,13,FALSE))),"")</f>
        <v/>
      </c>
      <c r="S594" s="178">
        <f>(CertifiedCrop[[#This Row],[Rendement 
estimé/ha]]-CertifiedCrop[[#This Row],[Rendement/ha
de l’année précédente]])/CertifiedCrop[[#This Row],[Rendement/ha
de l’année précédente]]</f>
        <v>6.0901339829476105E-2</v>
      </c>
    </row>
    <row r="595" spans="1:19" x14ac:dyDescent="0.25">
      <c r="A595" s="172" t="s">
        <v>2481</v>
      </c>
      <c r="B595" s="172" t="s">
        <v>3341</v>
      </c>
      <c r="C595" s="172" t="s">
        <v>667</v>
      </c>
      <c r="D595" s="173">
        <v>1</v>
      </c>
      <c r="E595" s="174">
        <v>598</v>
      </c>
      <c r="F595" s="174">
        <v>548</v>
      </c>
      <c r="G595" s="174">
        <v>0</v>
      </c>
      <c r="H595" s="174">
        <v>0</v>
      </c>
      <c r="I595" s="174">
        <v>0</v>
      </c>
      <c r="J595" s="170" t="b">
        <f>IF(ISBLANK(CertifiedCrop[[#This Row],[1. Identifiant interne d’exploitation agricole*]]),"",IF(ISERROR(MATCH(CertifiedCrop[[#This Row],[1. Identifiant interne d’exploitation agricole*]],GroupMember[1. Identifiant interne d’exploitation agricole*],0)),FALSE,TRUE))</f>
        <v>1</v>
      </c>
      <c r="K595" s="170" t="b">
        <f t="array" ref="K595">IF(ISBLANK(CertifiedCrop[[#This Row],[2. Produit agricole certifié*]]),"",IF(ISERROR(MATCH(1,(#REF!=CertifiedCrop[[#This Row],[2. Produit agricole certifié*]])*(#REF!=CertifiedCrop[[#This Row],[3. Variété**]]),0)),FALSE,TRUE))</f>
        <v>0</v>
      </c>
      <c r="L595" s="23" t="str">
        <f t="shared" si="46"/>
        <v/>
      </c>
      <c r="M595" s="63" t="str">
        <f t="shared" si="47"/>
        <v/>
      </c>
      <c r="N595" s="176" t="str">
        <f t="shared" si="48"/>
        <v/>
      </c>
      <c r="O595" s="64">
        <f t="shared" si="49"/>
        <v>598</v>
      </c>
      <c r="P595" s="64">
        <f t="shared" si="50"/>
        <v>548</v>
      </c>
      <c r="Q595" s="11" t="str">
        <f>IFERROR((VLOOKUP(A595,GM_Table,8,FALSE)-SUMIFS(D:D,A:A,A595,B:B,B595,C:C,C595)),"")</f>
        <v/>
      </c>
      <c r="R595" s="11" t="str">
        <f>IFERROR(CONCATENATE(VLOOKUP(A595,GM_Table,12,FALSE)," ",(VLOOKUP(A595,GM_Table,13,FALSE))),"")</f>
        <v/>
      </c>
      <c r="S595" s="178">
        <f>(CertifiedCrop[[#This Row],[Rendement 
estimé/ha]]-CertifiedCrop[[#This Row],[Rendement/ha
de l’année précédente]])/CertifiedCrop[[#This Row],[Rendement/ha
de l’année précédente]]</f>
        <v>9.1240875912408759E-2</v>
      </c>
    </row>
    <row r="596" spans="1:19" x14ac:dyDescent="0.25">
      <c r="A596" s="172" t="s">
        <v>2485</v>
      </c>
      <c r="B596" s="172" t="s">
        <v>3341</v>
      </c>
      <c r="C596" s="172" t="s">
        <v>667</v>
      </c>
      <c r="D596" s="173">
        <v>3</v>
      </c>
      <c r="E596" s="174">
        <v>1794</v>
      </c>
      <c r="F596" s="174">
        <v>1744</v>
      </c>
      <c r="G596" s="174">
        <v>0</v>
      </c>
      <c r="H596" s="174">
        <v>0</v>
      </c>
      <c r="I596" s="174">
        <v>0</v>
      </c>
      <c r="J596" s="170" t="b">
        <f>IF(ISBLANK(CertifiedCrop[[#This Row],[1. Identifiant interne d’exploitation agricole*]]),"",IF(ISERROR(MATCH(CertifiedCrop[[#This Row],[1. Identifiant interne d’exploitation agricole*]],GroupMember[1. Identifiant interne d’exploitation agricole*],0)),FALSE,TRUE))</f>
        <v>1</v>
      </c>
      <c r="K596" s="170" t="b">
        <f t="array" ref="K596">IF(ISBLANK(CertifiedCrop[[#This Row],[2. Produit agricole certifié*]]),"",IF(ISERROR(MATCH(1,(#REF!=CertifiedCrop[[#This Row],[2. Produit agricole certifié*]])*(#REF!=CertifiedCrop[[#This Row],[3. Variété**]]),0)),FALSE,TRUE))</f>
        <v>0</v>
      </c>
      <c r="L596" s="23" t="str">
        <f t="shared" si="46"/>
        <v/>
      </c>
      <c r="M596" s="63" t="str">
        <f t="shared" si="47"/>
        <v/>
      </c>
      <c r="N596" s="176" t="str">
        <f t="shared" si="48"/>
        <v/>
      </c>
      <c r="O596" s="64">
        <f t="shared" si="49"/>
        <v>598</v>
      </c>
      <c r="P596" s="64">
        <f t="shared" si="50"/>
        <v>581.33333333333337</v>
      </c>
      <c r="Q596" s="11" t="str">
        <f>IFERROR((VLOOKUP(A596,GM_Table,8,FALSE)-SUMIFS(D:D,A:A,A596,B:B,B596,C:C,C596)),"")</f>
        <v/>
      </c>
      <c r="R596" s="11" t="str">
        <f>IFERROR(CONCATENATE(VLOOKUP(A596,GM_Table,12,FALSE)," ",(VLOOKUP(A596,GM_Table,13,FALSE))),"")</f>
        <v/>
      </c>
      <c r="S596" s="178">
        <f>(CertifiedCrop[[#This Row],[Rendement 
estimé/ha]]-CertifiedCrop[[#This Row],[Rendement/ha
de l’année précédente]])/CertifiedCrop[[#This Row],[Rendement/ha
de l’année précédente]]</f>
        <v>2.8669724770642134E-2</v>
      </c>
    </row>
    <row r="597" spans="1:19" x14ac:dyDescent="0.25">
      <c r="A597" s="172" t="s">
        <v>2489</v>
      </c>
      <c r="B597" s="172" t="s">
        <v>3341</v>
      </c>
      <c r="C597" s="172" t="s">
        <v>667</v>
      </c>
      <c r="D597" s="173">
        <v>3</v>
      </c>
      <c r="E597" s="174">
        <v>1742</v>
      </c>
      <c r="F597" s="174">
        <v>1692</v>
      </c>
      <c r="G597" s="174">
        <v>0</v>
      </c>
      <c r="H597" s="174">
        <v>0</v>
      </c>
      <c r="I597" s="174">
        <v>0</v>
      </c>
      <c r="J597" s="170" t="b">
        <f>IF(ISBLANK(CertifiedCrop[[#This Row],[1. Identifiant interne d’exploitation agricole*]]),"",IF(ISERROR(MATCH(CertifiedCrop[[#This Row],[1. Identifiant interne d’exploitation agricole*]],GroupMember[1. Identifiant interne d’exploitation agricole*],0)),FALSE,TRUE))</f>
        <v>1</v>
      </c>
      <c r="K597" s="170" t="b">
        <f t="array" ref="K597">IF(ISBLANK(CertifiedCrop[[#This Row],[2. Produit agricole certifié*]]),"",IF(ISERROR(MATCH(1,(#REF!=CertifiedCrop[[#This Row],[2. Produit agricole certifié*]])*(#REF!=CertifiedCrop[[#This Row],[3. Variété**]]),0)),FALSE,TRUE))</f>
        <v>0</v>
      </c>
      <c r="L597" s="23" t="str">
        <f t="shared" si="46"/>
        <v/>
      </c>
      <c r="M597" s="63" t="str">
        <f t="shared" si="47"/>
        <v/>
      </c>
      <c r="N597" s="176" t="str">
        <f t="shared" si="48"/>
        <v/>
      </c>
      <c r="O597" s="64">
        <f t="shared" si="49"/>
        <v>580.66666666666663</v>
      </c>
      <c r="P597" s="64">
        <f t="shared" si="50"/>
        <v>564</v>
      </c>
      <c r="Q597" s="11" t="str">
        <f>IFERROR((VLOOKUP(A597,GM_Table,8,FALSE)-SUMIFS(D:D,A:A,A597,B:B,B597,C:C,C597)),"")</f>
        <v/>
      </c>
      <c r="R597" s="11" t="str">
        <f>IFERROR(CONCATENATE(VLOOKUP(A597,GM_Table,12,FALSE)," ",(VLOOKUP(A597,GM_Table,13,FALSE))),"")</f>
        <v/>
      </c>
      <c r="S597" s="178">
        <f>(CertifiedCrop[[#This Row],[Rendement 
estimé/ha]]-CertifiedCrop[[#This Row],[Rendement/ha
de l’année précédente]])/CertifiedCrop[[#This Row],[Rendement/ha
de l’année précédente]]</f>
        <v>2.955082742316778E-2</v>
      </c>
    </row>
    <row r="598" spans="1:19" x14ac:dyDescent="0.25">
      <c r="A598" s="172" t="s">
        <v>2493</v>
      </c>
      <c r="B598" s="172" t="s">
        <v>3341</v>
      </c>
      <c r="C598" s="172" t="s">
        <v>667</v>
      </c>
      <c r="D598" s="173">
        <v>2</v>
      </c>
      <c r="E598" s="174">
        <v>1170</v>
      </c>
      <c r="F598" s="174">
        <v>1120</v>
      </c>
      <c r="G598" s="174">
        <v>0</v>
      </c>
      <c r="H598" s="174">
        <v>0</v>
      </c>
      <c r="I598" s="174">
        <v>0</v>
      </c>
      <c r="J598" s="170" t="b">
        <f>IF(ISBLANK(CertifiedCrop[[#This Row],[1. Identifiant interne d’exploitation agricole*]]),"",IF(ISERROR(MATCH(CertifiedCrop[[#This Row],[1. Identifiant interne d’exploitation agricole*]],GroupMember[1. Identifiant interne d’exploitation agricole*],0)),FALSE,TRUE))</f>
        <v>1</v>
      </c>
      <c r="K598" s="170" t="b">
        <f t="array" ref="K598">IF(ISBLANK(CertifiedCrop[[#This Row],[2. Produit agricole certifié*]]),"",IF(ISERROR(MATCH(1,(#REF!=CertifiedCrop[[#This Row],[2. Produit agricole certifié*]])*(#REF!=CertifiedCrop[[#This Row],[3. Variété**]]),0)),FALSE,TRUE))</f>
        <v>0</v>
      </c>
      <c r="L598" s="23" t="str">
        <f t="shared" si="46"/>
        <v/>
      </c>
      <c r="M598" s="63" t="str">
        <f t="shared" si="47"/>
        <v/>
      </c>
      <c r="N598" s="176" t="str">
        <f t="shared" si="48"/>
        <v/>
      </c>
      <c r="O598" s="64">
        <f t="shared" si="49"/>
        <v>585</v>
      </c>
      <c r="P598" s="64">
        <f t="shared" si="50"/>
        <v>560</v>
      </c>
      <c r="Q598" s="11" t="str">
        <f>IFERROR((VLOOKUP(A598,GM_Table,8,FALSE)-SUMIFS(D:D,A:A,A598,B:B,B598,C:C,C598)),"")</f>
        <v/>
      </c>
      <c r="R598" s="11" t="str">
        <f>IFERROR(CONCATENATE(VLOOKUP(A598,GM_Table,12,FALSE)," ",(VLOOKUP(A598,GM_Table,13,FALSE))),"")</f>
        <v/>
      </c>
      <c r="S598" s="178">
        <f>(CertifiedCrop[[#This Row],[Rendement 
estimé/ha]]-CertifiedCrop[[#This Row],[Rendement/ha
de l’année précédente]])/CertifiedCrop[[#This Row],[Rendement/ha
de l’année précédente]]</f>
        <v>4.4642857142857144E-2</v>
      </c>
    </row>
    <row r="599" spans="1:19" x14ac:dyDescent="0.25">
      <c r="A599" s="172" t="s">
        <v>2495</v>
      </c>
      <c r="B599" s="172" t="s">
        <v>3341</v>
      </c>
      <c r="C599" s="172" t="s">
        <v>667</v>
      </c>
      <c r="D599" s="173">
        <v>2</v>
      </c>
      <c r="E599" s="174">
        <v>1153</v>
      </c>
      <c r="F599" s="174">
        <v>1103</v>
      </c>
      <c r="G599" s="174">
        <v>0</v>
      </c>
      <c r="H599" s="174">
        <v>0</v>
      </c>
      <c r="I599" s="174">
        <v>0</v>
      </c>
      <c r="J599" s="170" t="b">
        <f>IF(ISBLANK(CertifiedCrop[[#This Row],[1. Identifiant interne d’exploitation agricole*]]),"",IF(ISERROR(MATCH(CertifiedCrop[[#This Row],[1. Identifiant interne d’exploitation agricole*]],GroupMember[1. Identifiant interne d’exploitation agricole*],0)),FALSE,TRUE))</f>
        <v>1</v>
      </c>
      <c r="K599" s="170" t="b">
        <f t="array" ref="K599">IF(ISBLANK(CertifiedCrop[[#This Row],[2. Produit agricole certifié*]]),"",IF(ISERROR(MATCH(1,(#REF!=CertifiedCrop[[#This Row],[2. Produit agricole certifié*]])*(#REF!=CertifiedCrop[[#This Row],[3. Variété**]]),0)),FALSE,TRUE))</f>
        <v>0</v>
      </c>
      <c r="L599" s="23" t="str">
        <f t="shared" si="46"/>
        <v/>
      </c>
      <c r="M599" s="63" t="str">
        <f t="shared" si="47"/>
        <v/>
      </c>
      <c r="N599" s="176" t="str">
        <f t="shared" si="48"/>
        <v/>
      </c>
      <c r="O599" s="64">
        <f t="shared" si="49"/>
        <v>576.5</v>
      </c>
      <c r="P599" s="64">
        <f t="shared" si="50"/>
        <v>551.5</v>
      </c>
      <c r="Q599" s="11" t="str">
        <f>IFERROR((VLOOKUP(A599,GM_Table,8,FALSE)-SUMIFS(D:D,A:A,A599,B:B,B599,C:C,C599)),"")</f>
        <v/>
      </c>
      <c r="R599" s="11" t="str">
        <f>IFERROR(CONCATENATE(VLOOKUP(A599,GM_Table,12,FALSE)," ",(VLOOKUP(A599,GM_Table,13,FALSE))),"")</f>
        <v/>
      </c>
      <c r="S599" s="178">
        <f>(CertifiedCrop[[#This Row],[Rendement 
estimé/ha]]-CertifiedCrop[[#This Row],[Rendement/ha
de l’année précédente]])/CertifiedCrop[[#This Row],[Rendement/ha
de l’année précédente]]</f>
        <v>4.5330915684496827E-2</v>
      </c>
    </row>
    <row r="600" spans="1:19" x14ac:dyDescent="0.25">
      <c r="A600" s="172" t="s">
        <v>2497</v>
      </c>
      <c r="B600" s="172" t="s">
        <v>3341</v>
      </c>
      <c r="C600" s="172" t="s">
        <v>667</v>
      </c>
      <c r="D600" s="173">
        <v>1</v>
      </c>
      <c r="E600" s="174">
        <v>586</v>
      </c>
      <c r="F600" s="174">
        <v>536</v>
      </c>
      <c r="G600" s="174">
        <v>0</v>
      </c>
      <c r="H600" s="174">
        <v>0</v>
      </c>
      <c r="I600" s="174">
        <v>0</v>
      </c>
      <c r="J600" s="170" t="b">
        <f>IF(ISBLANK(CertifiedCrop[[#This Row],[1. Identifiant interne d’exploitation agricole*]]),"",IF(ISERROR(MATCH(CertifiedCrop[[#This Row],[1. Identifiant interne d’exploitation agricole*]],GroupMember[1. Identifiant interne d’exploitation agricole*],0)),FALSE,TRUE))</f>
        <v>1</v>
      </c>
      <c r="K600" s="170" t="b">
        <f t="array" ref="K600">IF(ISBLANK(CertifiedCrop[[#This Row],[2. Produit agricole certifié*]]),"",IF(ISERROR(MATCH(1,(#REF!=CertifiedCrop[[#This Row],[2. Produit agricole certifié*]])*(#REF!=CertifiedCrop[[#This Row],[3. Variété**]]),0)),FALSE,TRUE))</f>
        <v>0</v>
      </c>
      <c r="L600" s="23" t="str">
        <f t="shared" si="46"/>
        <v/>
      </c>
      <c r="M600" s="63" t="str">
        <f t="shared" si="47"/>
        <v/>
      </c>
      <c r="N600" s="176" t="str">
        <f t="shared" si="48"/>
        <v/>
      </c>
      <c r="O600" s="64">
        <f t="shared" si="49"/>
        <v>586</v>
      </c>
      <c r="P600" s="64">
        <f t="shared" si="50"/>
        <v>536</v>
      </c>
      <c r="Q600" s="11" t="str">
        <f>IFERROR((VLOOKUP(A600,GM_Table,8,FALSE)-SUMIFS(D:D,A:A,A600,B:B,B600,C:C,C600)),"")</f>
        <v/>
      </c>
      <c r="R600" s="11" t="str">
        <f>IFERROR(CONCATENATE(VLOOKUP(A600,GM_Table,12,FALSE)," ",(VLOOKUP(A600,GM_Table,13,FALSE))),"")</f>
        <v/>
      </c>
      <c r="S600" s="178">
        <f>(CertifiedCrop[[#This Row],[Rendement 
estimé/ha]]-CertifiedCrop[[#This Row],[Rendement/ha
de l’année précédente]])/CertifiedCrop[[#This Row],[Rendement/ha
de l’année précédente]]</f>
        <v>9.3283582089552244E-2</v>
      </c>
    </row>
    <row r="601" spans="1:19" x14ac:dyDescent="0.25">
      <c r="A601" s="172" t="s">
        <v>2501</v>
      </c>
      <c r="B601" s="172" t="s">
        <v>3341</v>
      </c>
      <c r="C601" s="172" t="s">
        <v>667</v>
      </c>
      <c r="D601" s="173">
        <v>3</v>
      </c>
      <c r="E601" s="174">
        <v>1795</v>
      </c>
      <c r="F601" s="174">
        <v>1745</v>
      </c>
      <c r="G601" s="174">
        <v>0</v>
      </c>
      <c r="H601" s="174">
        <v>0</v>
      </c>
      <c r="I601" s="174">
        <v>0</v>
      </c>
      <c r="J601" s="170" t="b">
        <f>IF(ISBLANK(CertifiedCrop[[#This Row],[1. Identifiant interne d’exploitation agricole*]]),"",IF(ISERROR(MATCH(CertifiedCrop[[#This Row],[1. Identifiant interne d’exploitation agricole*]],GroupMember[1. Identifiant interne d’exploitation agricole*],0)),FALSE,TRUE))</f>
        <v>1</v>
      </c>
      <c r="K601" s="170" t="b">
        <f t="array" ref="K601">IF(ISBLANK(CertifiedCrop[[#This Row],[2. Produit agricole certifié*]]),"",IF(ISERROR(MATCH(1,(#REF!=CertifiedCrop[[#This Row],[2. Produit agricole certifié*]])*(#REF!=CertifiedCrop[[#This Row],[3. Variété**]]),0)),FALSE,TRUE))</f>
        <v>0</v>
      </c>
      <c r="L601" s="23" t="str">
        <f t="shared" si="46"/>
        <v/>
      </c>
      <c r="M601" s="63" t="str">
        <f t="shared" si="47"/>
        <v/>
      </c>
      <c r="N601" s="176" t="str">
        <f t="shared" si="48"/>
        <v/>
      </c>
      <c r="O601" s="64">
        <f t="shared" si="49"/>
        <v>598.33333333333337</v>
      </c>
      <c r="P601" s="64">
        <f t="shared" si="50"/>
        <v>581.66666666666663</v>
      </c>
      <c r="Q601" s="11" t="str">
        <f>IFERROR((VLOOKUP(A601,GM_Table,8,FALSE)-SUMIFS(D:D,A:A,A601,B:B,B601,C:C,C601)),"")</f>
        <v/>
      </c>
      <c r="R601" s="11" t="str">
        <f>IFERROR(CONCATENATE(VLOOKUP(A601,GM_Table,12,FALSE)," ",(VLOOKUP(A601,GM_Table,13,FALSE))),"")</f>
        <v/>
      </c>
      <c r="S601" s="178">
        <f>(CertifiedCrop[[#This Row],[Rendement 
estimé/ha]]-CertifiedCrop[[#This Row],[Rendement/ha
de l’année précédente]])/CertifiedCrop[[#This Row],[Rendement/ha
de l’année précédente]]</f>
        <v>2.8653295128939962E-2</v>
      </c>
    </row>
    <row r="602" spans="1:19" x14ac:dyDescent="0.25">
      <c r="A602" s="172" t="s">
        <v>2506</v>
      </c>
      <c r="B602" s="172" t="s">
        <v>3341</v>
      </c>
      <c r="C602" s="172" t="s">
        <v>667</v>
      </c>
      <c r="D602" s="173">
        <v>2</v>
      </c>
      <c r="E602" s="174">
        <v>1188</v>
      </c>
      <c r="F602" s="174">
        <v>1138</v>
      </c>
      <c r="G602" s="174">
        <v>0</v>
      </c>
      <c r="H602" s="174">
        <v>0</v>
      </c>
      <c r="I602" s="174">
        <v>0</v>
      </c>
      <c r="J602" s="170" t="b">
        <f>IF(ISBLANK(CertifiedCrop[[#This Row],[1. Identifiant interne d’exploitation agricole*]]),"",IF(ISERROR(MATCH(CertifiedCrop[[#This Row],[1. Identifiant interne d’exploitation agricole*]],GroupMember[1. Identifiant interne d’exploitation agricole*],0)),FALSE,TRUE))</f>
        <v>1</v>
      </c>
      <c r="K602" s="170" t="b">
        <f t="array" ref="K602">IF(ISBLANK(CertifiedCrop[[#This Row],[2. Produit agricole certifié*]]),"",IF(ISERROR(MATCH(1,(#REF!=CertifiedCrop[[#This Row],[2. Produit agricole certifié*]])*(#REF!=CertifiedCrop[[#This Row],[3. Variété**]]),0)),FALSE,TRUE))</f>
        <v>0</v>
      </c>
      <c r="L602" s="23" t="str">
        <f t="shared" si="46"/>
        <v/>
      </c>
      <c r="M602" s="63" t="str">
        <f t="shared" si="47"/>
        <v/>
      </c>
      <c r="N602" s="176" t="str">
        <f t="shared" si="48"/>
        <v/>
      </c>
      <c r="O602" s="64">
        <f t="shared" si="49"/>
        <v>594</v>
      </c>
      <c r="P602" s="64">
        <f t="shared" si="50"/>
        <v>569</v>
      </c>
      <c r="Q602" s="11" t="str">
        <f>IFERROR((VLOOKUP(A602,GM_Table,8,FALSE)-SUMIFS(D:D,A:A,A602,B:B,B602,C:C,C602)),"")</f>
        <v/>
      </c>
      <c r="R602" s="11" t="str">
        <f>IFERROR(CONCATENATE(VLOOKUP(A602,GM_Table,12,FALSE)," ",(VLOOKUP(A602,GM_Table,13,FALSE))),"")</f>
        <v/>
      </c>
      <c r="S602" s="178">
        <f>(CertifiedCrop[[#This Row],[Rendement 
estimé/ha]]-CertifiedCrop[[#This Row],[Rendement/ha
de l’année précédente]])/CertifiedCrop[[#This Row],[Rendement/ha
de l’année précédente]]</f>
        <v>4.3936731107205626E-2</v>
      </c>
    </row>
    <row r="603" spans="1:19" x14ac:dyDescent="0.25">
      <c r="A603" s="172" t="s">
        <v>2509</v>
      </c>
      <c r="B603" s="172" t="s">
        <v>3341</v>
      </c>
      <c r="C603" s="172" t="s">
        <v>667</v>
      </c>
      <c r="D603" s="173">
        <v>1</v>
      </c>
      <c r="E603" s="174">
        <v>586</v>
      </c>
      <c r="F603" s="174">
        <v>536</v>
      </c>
      <c r="G603" s="174">
        <v>0</v>
      </c>
      <c r="H603" s="174">
        <v>0</v>
      </c>
      <c r="I603" s="174">
        <v>0</v>
      </c>
      <c r="J603" s="170" t="b">
        <f>IF(ISBLANK(CertifiedCrop[[#This Row],[1. Identifiant interne d’exploitation agricole*]]),"",IF(ISERROR(MATCH(CertifiedCrop[[#This Row],[1. Identifiant interne d’exploitation agricole*]],GroupMember[1. Identifiant interne d’exploitation agricole*],0)),FALSE,TRUE))</f>
        <v>1</v>
      </c>
      <c r="K603" s="170" t="b">
        <f t="array" ref="K603">IF(ISBLANK(CertifiedCrop[[#This Row],[2. Produit agricole certifié*]]),"",IF(ISERROR(MATCH(1,(#REF!=CertifiedCrop[[#This Row],[2. Produit agricole certifié*]])*(#REF!=CertifiedCrop[[#This Row],[3. Variété**]]),0)),FALSE,TRUE))</f>
        <v>0</v>
      </c>
      <c r="L603" s="23" t="str">
        <f t="shared" si="46"/>
        <v/>
      </c>
      <c r="M603" s="63" t="str">
        <f t="shared" si="47"/>
        <v/>
      </c>
      <c r="N603" s="176" t="str">
        <f t="shared" si="48"/>
        <v/>
      </c>
      <c r="O603" s="64">
        <f t="shared" si="49"/>
        <v>586</v>
      </c>
      <c r="P603" s="64">
        <f t="shared" si="50"/>
        <v>536</v>
      </c>
      <c r="Q603" s="11" t="str">
        <f>IFERROR((VLOOKUP(A603,GM_Table,8,FALSE)-SUMIFS(D:D,A:A,A603,B:B,B603,C:C,C603)),"")</f>
        <v/>
      </c>
      <c r="R603" s="11" t="str">
        <f>IFERROR(CONCATENATE(VLOOKUP(A603,GM_Table,12,FALSE)," ",(VLOOKUP(A603,GM_Table,13,FALSE))),"")</f>
        <v/>
      </c>
      <c r="S603" s="178">
        <f>(CertifiedCrop[[#This Row],[Rendement 
estimé/ha]]-CertifiedCrop[[#This Row],[Rendement/ha
de l’année précédente]])/CertifiedCrop[[#This Row],[Rendement/ha
de l’année précédente]]</f>
        <v>9.3283582089552244E-2</v>
      </c>
    </row>
    <row r="604" spans="1:19" x14ac:dyDescent="0.25">
      <c r="A604" s="172" t="s">
        <v>2513</v>
      </c>
      <c r="B604" s="172" t="s">
        <v>3341</v>
      </c>
      <c r="C604" s="172" t="s">
        <v>667</v>
      </c>
      <c r="D604" s="173">
        <v>1</v>
      </c>
      <c r="E604" s="174">
        <v>529</v>
      </c>
      <c r="F604" s="174">
        <v>479</v>
      </c>
      <c r="G604" s="174">
        <v>0</v>
      </c>
      <c r="H604" s="174">
        <v>0</v>
      </c>
      <c r="I604" s="174">
        <v>0</v>
      </c>
      <c r="J604" s="170" t="b">
        <f>IF(ISBLANK(CertifiedCrop[[#This Row],[1. Identifiant interne d’exploitation agricole*]]),"",IF(ISERROR(MATCH(CertifiedCrop[[#This Row],[1. Identifiant interne d’exploitation agricole*]],GroupMember[1. Identifiant interne d’exploitation agricole*],0)),FALSE,TRUE))</f>
        <v>1</v>
      </c>
      <c r="K604" s="170" t="b">
        <f t="array" ref="K604">IF(ISBLANK(CertifiedCrop[[#This Row],[2. Produit agricole certifié*]]),"",IF(ISERROR(MATCH(1,(#REF!=CertifiedCrop[[#This Row],[2. Produit agricole certifié*]])*(#REF!=CertifiedCrop[[#This Row],[3. Variété**]]),0)),FALSE,TRUE))</f>
        <v>0</v>
      </c>
      <c r="L604" s="23" t="str">
        <f t="shared" si="46"/>
        <v/>
      </c>
      <c r="M604" s="63" t="str">
        <f t="shared" si="47"/>
        <v/>
      </c>
      <c r="N604" s="176" t="str">
        <f t="shared" si="48"/>
        <v/>
      </c>
      <c r="O604" s="64">
        <f t="shared" si="49"/>
        <v>529</v>
      </c>
      <c r="P604" s="64">
        <f t="shared" si="50"/>
        <v>479</v>
      </c>
      <c r="Q604" s="11" t="str">
        <f>IFERROR((VLOOKUP(A604,GM_Table,8,FALSE)-SUMIFS(D:D,A:A,A604,B:B,B604,C:C,C604)),"")</f>
        <v/>
      </c>
      <c r="R604" s="11" t="str">
        <f>IFERROR(CONCATENATE(VLOOKUP(A604,GM_Table,12,FALSE)," ",(VLOOKUP(A604,GM_Table,13,FALSE))),"")</f>
        <v/>
      </c>
      <c r="S604" s="178">
        <f>(CertifiedCrop[[#This Row],[Rendement 
estimé/ha]]-CertifiedCrop[[#This Row],[Rendement/ha
de l’année précédente]])/CertifiedCrop[[#This Row],[Rendement/ha
de l’année précédente]]</f>
        <v>0.10438413361169102</v>
      </c>
    </row>
    <row r="605" spans="1:19" x14ac:dyDescent="0.25">
      <c r="A605" s="172" t="s">
        <v>2517</v>
      </c>
      <c r="B605" s="172" t="s">
        <v>3341</v>
      </c>
      <c r="C605" s="172" t="s">
        <v>667</v>
      </c>
      <c r="D605" s="173">
        <v>2</v>
      </c>
      <c r="E605" s="174">
        <v>1188</v>
      </c>
      <c r="F605" s="174">
        <v>1138</v>
      </c>
      <c r="G605" s="174">
        <v>0</v>
      </c>
      <c r="H605" s="174">
        <v>0</v>
      </c>
      <c r="I605" s="174">
        <v>0</v>
      </c>
      <c r="J605" s="170" t="b">
        <f>IF(ISBLANK(CertifiedCrop[[#This Row],[1. Identifiant interne d’exploitation agricole*]]),"",IF(ISERROR(MATCH(CertifiedCrop[[#This Row],[1. Identifiant interne d’exploitation agricole*]],GroupMember[1. Identifiant interne d’exploitation agricole*],0)),FALSE,TRUE))</f>
        <v>1</v>
      </c>
      <c r="K605" s="170" t="b">
        <f t="array" ref="K605">IF(ISBLANK(CertifiedCrop[[#This Row],[2. Produit agricole certifié*]]),"",IF(ISERROR(MATCH(1,(#REF!=CertifiedCrop[[#This Row],[2. Produit agricole certifié*]])*(#REF!=CertifiedCrop[[#This Row],[3. Variété**]]),0)),FALSE,TRUE))</f>
        <v>0</v>
      </c>
      <c r="L605" s="23" t="str">
        <f t="shared" si="46"/>
        <v/>
      </c>
      <c r="M605" s="63" t="str">
        <f t="shared" si="47"/>
        <v/>
      </c>
      <c r="N605" s="176" t="str">
        <f t="shared" si="48"/>
        <v/>
      </c>
      <c r="O605" s="64">
        <f t="shared" si="49"/>
        <v>594</v>
      </c>
      <c r="P605" s="64">
        <f t="shared" si="50"/>
        <v>569</v>
      </c>
      <c r="Q605" s="11" t="str">
        <f>IFERROR((VLOOKUP(A605,GM_Table,8,FALSE)-SUMIFS(D:D,A:A,A605,B:B,B605,C:C,C605)),"")</f>
        <v/>
      </c>
      <c r="R605" s="11" t="str">
        <f>IFERROR(CONCATENATE(VLOOKUP(A605,GM_Table,12,FALSE)," ",(VLOOKUP(A605,GM_Table,13,FALSE))),"")</f>
        <v/>
      </c>
      <c r="S605" s="178">
        <f>(CertifiedCrop[[#This Row],[Rendement 
estimé/ha]]-CertifiedCrop[[#This Row],[Rendement/ha
de l’année précédente]])/CertifiedCrop[[#This Row],[Rendement/ha
de l’année précédente]]</f>
        <v>4.3936731107205626E-2</v>
      </c>
    </row>
    <row r="606" spans="1:19" x14ac:dyDescent="0.25">
      <c r="A606" s="172" t="s">
        <v>2520</v>
      </c>
      <c r="B606" s="172" t="s">
        <v>3341</v>
      </c>
      <c r="C606" s="172" t="s">
        <v>667</v>
      </c>
      <c r="D606" s="173">
        <v>2</v>
      </c>
      <c r="E606" s="174">
        <v>1162</v>
      </c>
      <c r="F606" s="174">
        <v>1112</v>
      </c>
      <c r="G606" s="174">
        <v>0</v>
      </c>
      <c r="H606" s="174">
        <v>0</v>
      </c>
      <c r="I606" s="174">
        <v>0</v>
      </c>
      <c r="J606" s="170" t="b">
        <f>IF(ISBLANK(CertifiedCrop[[#This Row],[1. Identifiant interne d’exploitation agricole*]]),"",IF(ISERROR(MATCH(CertifiedCrop[[#This Row],[1. Identifiant interne d’exploitation agricole*]],GroupMember[1. Identifiant interne d’exploitation agricole*],0)),FALSE,TRUE))</f>
        <v>1</v>
      </c>
      <c r="K606" s="170" t="b">
        <f t="array" ref="K606">IF(ISBLANK(CertifiedCrop[[#This Row],[2. Produit agricole certifié*]]),"",IF(ISERROR(MATCH(1,(#REF!=CertifiedCrop[[#This Row],[2. Produit agricole certifié*]])*(#REF!=CertifiedCrop[[#This Row],[3. Variété**]]),0)),FALSE,TRUE))</f>
        <v>0</v>
      </c>
      <c r="L606" s="23" t="str">
        <f t="shared" si="46"/>
        <v/>
      </c>
      <c r="M606" s="63" t="str">
        <f t="shared" si="47"/>
        <v/>
      </c>
      <c r="N606" s="176" t="str">
        <f t="shared" si="48"/>
        <v/>
      </c>
      <c r="O606" s="64">
        <f t="shared" si="49"/>
        <v>581</v>
      </c>
      <c r="P606" s="64">
        <f t="shared" si="50"/>
        <v>556</v>
      </c>
      <c r="Q606" s="11" t="str">
        <f>IFERROR((VLOOKUP(A606,GM_Table,8,FALSE)-SUMIFS(D:D,A:A,A606,B:B,B606,C:C,C606)),"")</f>
        <v/>
      </c>
      <c r="R606" s="11" t="str">
        <f>IFERROR(CONCATENATE(VLOOKUP(A606,GM_Table,12,FALSE)," ",(VLOOKUP(A606,GM_Table,13,FALSE))),"")</f>
        <v/>
      </c>
      <c r="S606" s="178">
        <f>(CertifiedCrop[[#This Row],[Rendement 
estimé/ha]]-CertifiedCrop[[#This Row],[Rendement/ha
de l’année précédente]])/CertifiedCrop[[#This Row],[Rendement/ha
de l’année précédente]]</f>
        <v>4.4964028776978415E-2</v>
      </c>
    </row>
    <row r="607" spans="1:19" x14ac:dyDescent="0.25">
      <c r="A607" s="172" t="s">
        <v>2522</v>
      </c>
      <c r="B607" s="172" t="s">
        <v>3341</v>
      </c>
      <c r="C607" s="172" t="s">
        <v>667</v>
      </c>
      <c r="D607" s="173">
        <v>1</v>
      </c>
      <c r="E607" s="174">
        <v>586</v>
      </c>
      <c r="F607" s="174">
        <v>536</v>
      </c>
      <c r="G607" s="174">
        <v>0</v>
      </c>
      <c r="H607" s="174">
        <v>0</v>
      </c>
      <c r="I607" s="174">
        <v>0</v>
      </c>
      <c r="J607" s="170" t="b">
        <f>IF(ISBLANK(CertifiedCrop[[#This Row],[1. Identifiant interne d’exploitation agricole*]]),"",IF(ISERROR(MATCH(CertifiedCrop[[#This Row],[1. Identifiant interne d’exploitation agricole*]],GroupMember[1. Identifiant interne d’exploitation agricole*],0)),FALSE,TRUE))</f>
        <v>1</v>
      </c>
      <c r="K607" s="170" t="b">
        <f t="array" ref="K607">IF(ISBLANK(CertifiedCrop[[#This Row],[2. Produit agricole certifié*]]),"",IF(ISERROR(MATCH(1,(#REF!=CertifiedCrop[[#This Row],[2. Produit agricole certifié*]])*(#REF!=CertifiedCrop[[#This Row],[3. Variété**]]),0)),FALSE,TRUE))</f>
        <v>0</v>
      </c>
      <c r="L607" s="23" t="str">
        <f t="shared" si="46"/>
        <v/>
      </c>
      <c r="M607" s="63" t="str">
        <f t="shared" si="47"/>
        <v/>
      </c>
      <c r="N607" s="176" t="str">
        <f t="shared" si="48"/>
        <v/>
      </c>
      <c r="O607" s="64">
        <f t="shared" si="49"/>
        <v>586</v>
      </c>
      <c r="P607" s="64">
        <f t="shared" si="50"/>
        <v>536</v>
      </c>
      <c r="Q607" s="11" t="str">
        <f>IFERROR((VLOOKUP(A607,GM_Table,8,FALSE)-SUMIFS(D:D,A:A,A607,B:B,B607,C:C,C607)),"")</f>
        <v/>
      </c>
      <c r="R607" s="11" t="str">
        <f>IFERROR(CONCATENATE(VLOOKUP(A607,GM_Table,12,FALSE)," ",(VLOOKUP(A607,GM_Table,13,FALSE))),"")</f>
        <v/>
      </c>
      <c r="S607" s="178">
        <f>(CertifiedCrop[[#This Row],[Rendement 
estimé/ha]]-CertifiedCrop[[#This Row],[Rendement/ha
de l’année précédente]])/CertifiedCrop[[#This Row],[Rendement/ha
de l’année précédente]]</f>
        <v>9.3283582089552244E-2</v>
      </c>
    </row>
    <row r="608" spans="1:19" x14ac:dyDescent="0.25">
      <c r="A608" s="172" t="s">
        <v>2527</v>
      </c>
      <c r="B608" s="172" t="s">
        <v>3341</v>
      </c>
      <c r="C608" s="172" t="s">
        <v>667</v>
      </c>
      <c r="D608" s="173">
        <v>1</v>
      </c>
      <c r="E608" s="174">
        <v>594</v>
      </c>
      <c r="F608" s="174">
        <v>544</v>
      </c>
      <c r="G608" s="174">
        <v>0</v>
      </c>
      <c r="H608" s="174">
        <v>0</v>
      </c>
      <c r="I608" s="174">
        <v>0</v>
      </c>
      <c r="J608" s="170" t="b">
        <f>IF(ISBLANK(CertifiedCrop[[#This Row],[1. Identifiant interne d’exploitation agricole*]]),"",IF(ISERROR(MATCH(CertifiedCrop[[#This Row],[1. Identifiant interne d’exploitation agricole*]],GroupMember[1. Identifiant interne d’exploitation agricole*],0)),FALSE,TRUE))</f>
        <v>1</v>
      </c>
      <c r="K608" s="170" t="b">
        <f t="array" ref="K608">IF(ISBLANK(CertifiedCrop[[#This Row],[2. Produit agricole certifié*]]),"",IF(ISERROR(MATCH(1,(#REF!=CertifiedCrop[[#This Row],[2. Produit agricole certifié*]])*(#REF!=CertifiedCrop[[#This Row],[3. Variété**]]),0)),FALSE,TRUE))</f>
        <v>0</v>
      </c>
      <c r="L608" s="23" t="str">
        <f t="shared" si="46"/>
        <v/>
      </c>
      <c r="M608" s="63" t="str">
        <f t="shared" si="47"/>
        <v/>
      </c>
      <c r="N608" s="176" t="str">
        <f t="shared" si="48"/>
        <v/>
      </c>
      <c r="O608" s="64">
        <f t="shared" si="49"/>
        <v>594</v>
      </c>
      <c r="P608" s="64">
        <f t="shared" si="50"/>
        <v>544</v>
      </c>
      <c r="Q608" s="11" t="str">
        <f>IFERROR((VLOOKUP(A608,GM_Table,8,FALSE)-SUMIFS(D:D,A:A,A608,B:B,B608,C:C,C608)),"")</f>
        <v/>
      </c>
      <c r="R608" s="11" t="str">
        <f>IFERROR(CONCATENATE(VLOOKUP(A608,GM_Table,12,FALSE)," ",(VLOOKUP(A608,GM_Table,13,FALSE))),"")</f>
        <v/>
      </c>
      <c r="S608" s="178">
        <f>(CertifiedCrop[[#This Row],[Rendement 
estimé/ha]]-CertifiedCrop[[#This Row],[Rendement/ha
de l’année précédente]])/CertifiedCrop[[#This Row],[Rendement/ha
de l’année précédente]]</f>
        <v>9.1911764705882359E-2</v>
      </c>
    </row>
    <row r="609" spans="1:19" x14ac:dyDescent="0.25">
      <c r="A609" s="172" t="s">
        <v>2531</v>
      </c>
      <c r="B609" s="172" t="s">
        <v>3341</v>
      </c>
      <c r="C609" s="172" t="s">
        <v>667</v>
      </c>
      <c r="D609" s="173">
        <v>1</v>
      </c>
      <c r="E609" s="174">
        <v>599</v>
      </c>
      <c r="F609" s="174">
        <v>549</v>
      </c>
      <c r="G609" s="174">
        <v>0</v>
      </c>
      <c r="H609" s="174">
        <v>0</v>
      </c>
      <c r="I609" s="174">
        <v>0</v>
      </c>
      <c r="J609" s="170" t="b">
        <f>IF(ISBLANK(CertifiedCrop[[#This Row],[1. Identifiant interne d’exploitation agricole*]]),"",IF(ISERROR(MATCH(CertifiedCrop[[#This Row],[1. Identifiant interne d’exploitation agricole*]],GroupMember[1. Identifiant interne d’exploitation agricole*],0)),FALSE,TRUE))</f>
        <v>1</v>
      </c>
      <c r="K609" s="170" t="b">
        <f t="array" ref="K609">IF(ISBLANK(CertifiedCrop[[#This Row],[2. Produit agricole certifié*]]),"",IF(ISERROR(MATCH(1,(#REF!=CertifiedCrop[[#This Row],[2. Produit agricole certifié*]])*(#REF!=CertifiedCrop[[#This Row],[3. Variété**]]),0)),FALSE,TRUE))</f>
        <v>0</v>
      </c>
      <c r="L609" s="23" t="str">
        <f t="shared" si="46"/>
        <v/>
      </c>
      <c r="M609" s="63" t="str">
        <f t="shared" si="47"/>
        <v/>
      </c>
      <c r="N609" s="176" t="str">
        <f t="shared" si="48"/>
        <v/>
      </c>
      <c r="O609" s="64">
        <f t="shared" si="49"/>
        <v>599</v>
      </c>
      <c r="P609" s="64">
        <f t="shared" si="50"/>
        <v>549</v>
      </c>
      <c r="Q609" s="11" t="str">
        <f>IFERROR((VLOOKUP(A609,GM_Table,8,FALSE)-SUMIFS(D:D,A:A,A609,B:B,B609,C:C,C609)),"")</f>
        <v/>
      </c>
      <c r="R609" s="11" t="str">
        <f>IFERROR(CONCATENATE(VLOOKUP(A609,GM_Table,12,FALSE)," ",(VLOOKUP(A609,GM_Table,13,FALSE))),"")</f>
        <v/>
      </c>
      <c r="S609" s="178">
        <f>(CertifiedCrop[[#This Row],[Rendement 
estimé/ha]]-CertifiedCrop[[#This Row],[Rendement/ha
de l’année précédente]])/CertifiedCrop[[#This Row],[Rendement/ha
de l’année précédente]]</f>
        <v>9.107468123861566E-2</v>
      </c>
    </row>
    <row r="610" spans="1:19" x14ac:dyDescent="0.25">
      <c r="A610" s="172" t="s">
        <v>2535</v>
      </c>
      <c r="B610" s="172" t="s">
        <v>3341</v>
      </c>
      <c r="C610" s="172" t="s">
        <v>667</v>
      </c>
      <c r="D610" s="173">
        <v>1</v>
      </c>
      <c r="E610" s="174">
        <v>594</v>
      </c>
      <c r="F610" s="174">
        <v>544</v>
      </c>
      <c r="G610" s="174">
        <v>0</v>
      </c>
      <c r="H610" s="174">
        <v>0</v>
      </c>
      <c r="I610" s="174">
        <v>0</v>
      </c>
      <c r="J610" s="170" t="b">
        <f>IF(ISBLANK(CertifiedCrop[[#This Row],[1. Identifiant interne d’exploitation agricole*]]),"",IF(ISERROR(MATCH(CertifiedCrop[[#This Row],[1. Identifiant interne d’exploitation agricole*]],GroupMember[1. Identifiant interne d’exploitation agricole*],0)),FALSE,TRUE))</f>
        <v>1</v>
      </c>
      <c r="K610" s="170" t="b">
        <f t="array" ref="K610">IF(ISBLANK(CertifiedCrop[[#This Row],[2. Produit agricole certifié*]]),"",IF(ISERROR(MATCH(1,(#REF!=CertifiedCrop[[#This Row],[2. Produit agricole certifié*]])*(#REF!=CertifiedCrop[[#This Row],[3. Variété**]]),0)),FALSE,TRUE))</f>
        <v>0</v>
      </c>
      <c r="L610" s="23" t="str">
        <f t="shared" si="46"/>
        <v/>
      </c>
      <c r="M610" s="63" t="str">
        <f t="shared" si="47"/>
        <v/>
      </c>
      <c r="N610" s="176" t="str">
        <f t="shared" si="48"/>
        <v/>
      </c>
      <c r="O610" s="64">
        <f t="shared" si="49"/>
        <v>594</v>
      </c>
      <c r="P610" s="64">
        <f t="shared" si="50"/>
        <v>544</v>
      </c>
      <c r="Q610" s="11" t="str">
        <f>IFERROR((VLOOKUP(A610,GM_Table,8,FALSE)-SUMIFS(D:D,A:A,A610,B:B,B610,C:C,C610)),"")</f>
        <v/>
      </c>
      <c r="R610" s="11" t="str">
        <f>IFERROR(CONCATENATE(VLOOKUP(A610,GM_Table,12,FALSE)," ",(VLOOKUP(A610,GM_Table,13,FALSE))),"")</f>
        <v/>
      </c>
      <c r="S610" s="178">
        <f>(CertifiedCrop[[#This Row],[Rendement 
estimé/ha]]-CertifiedCrop[[#This Row],[Rendement/ha
de l’année précédente]])/CertifiedCrop[[#This Row],[Rendement/ha
de l’année précédente]]</f>
        <v>9.1911764705882359E-2</v>
      </c>
    </row>
    <row r="611" spans="1:19" x14ac:dyDescent="0.25">
      <c r="A611" s="172" t="s">
        <v>2538</v>
      </c>
      <c r="B611" s="172" t="s">
        <v>3341</v>
      </c>
      <c r="C611" s="172" t="s">
        <v>667</v>
      </c>
      <c r="D611" s="173">
        <v>2</v>
      </c>
      <c r="E611" s="174">
        <v>1188</v>
      </c>
      <c r="F611" s="174">
        <v>1138</v>
      </c>
      <c r="G611" s="174">
        <v>0</v>
      </c>
      <c r="H611" s="174">
        <v>0</v>
      </c>
      <c r="I611" s="174">
        <v>0</v>
      </c>
      <c r="J611" s="170" t="b">
        <f>IF(ISBLANK(CertifiedCrop[[#This Row],[1. Identifiant interne d’exploitation agricole*]]),"",IF(ISERROR(MATCH(CertifiedCrop[[#This Row],[1. Identifiant interne d’exploitation agricole*]],GroupMember[1. Identifiant interne d’exploitation agricole*],0)),FALSE,TRUE))</f>
        <v>1</v>
      </c>
      <c r="K611" s="170" t="b">
        <f t="array" ref="K611">IF(ISBLANK(CertifiedCrop[[#This Row],[2. Produit agricole certifié*]]),"",IF(ISERROR(MATCH(1,(#REF!=CertifiedCrop[[#This Row],[2. Produit agricole certifié*]])*(#REF!=CertifiedCrop[[#This Row],[3. Variété**]]),0)),FALSE,TRUE))</f>
        <v>0</v>
      </c>
      <c r="L611" s="23" t="str">
        <f t="shared" si="46"/>
        <v/>
      </c>
      <c r="M611" s="63" t="str">
        <f t="shared" si="47"/>
        <v/>
      </c>
      <c r="N611" s="176" t="str">
        <f t="shared" si="48"/>
        <v/>
      </c>
      <c r="O611" s="64">
        <f t="shared" si="49"/>
        <v>594</v>
      </c>
      <c r="P611" s="64">
        <f t="shared" si="50"/>
        <v>569</v>
      </c>
      <c r="Q611" s="11" t="str">
        <f>IFERROR((VLOOKUP(A611,GM_Table,8,FALSE)-SUMIFS(D:D,A:A,A611,B:B,B611,C:C,C611)),"")</f>
        <v/>
      </c>
      <c r="R611" s="11" t="str">
        <f>IFERROR(CONCATENATE(VLOOKUP(A611,GM_Table,12,FALSE)," ",(VLOOKUP(A611,GM_Table,13,FALSE))),"")</f>
        <v/>
      </c>
      <c r="S611" s="178">
        <f>(CertifiedCrop[[#This Row],[Rendement 
estimé/ha]]-CertifiedCrop[[#This Row],[Rendement/ha
de l’année précédente]])/CertifiedCrop[[#This Row],[Rendement/ha
de l’année précédente]]</f>
        <v>4.3936731107205626E-2</v>
      </c>
    </row>
    <row r="612" spans="1:19" x14ac:dyDescent="0.25">
      <c r="A612" s="172" t="s">
        <v>2542</v>
      </c>
      <c r="B612" s="172" t="s">
        <v>3341</v>
      </c>
      <c r="C612" s="172" t="s">
        <v>667</v>
      </c>
      <c r="D612" s="173">
        <v>1</v>
      </c>
      <c r="E612" s="174">
        <v>590</v>
      </c>
      <c r="F612" s="174">
        <v>540</v>
      </c>
      <c r="G612" s="174">
        <v>0</v>
      </c>
      <c r="H612" s="174">
        <v>0</v>
      </c>
      <c r="I612" s="174">
        <v>0</v>
      </c>
      <c r="J612" s="170" t="b">
        <f>IF(ISBLANK(CertifiedCrop[[#This Row],[1. Identifiant interne d’exploitation agricole*]]),"",IF(ISERROR(MATCH(CertifiedCrop[[#This Row],[1. Identifiant interne d’exploitation agricole*]],GroupMember[1. Identifiant interne d’exploitation agricole*],0)),FALSE,TRUE))</f>
        <v>1</v>
      </c>
      <c r="K612" s="170" t="b">
        <f t="array" ref="K612">IF(ISBLANK(CertifiedCrop[[#This Row],[2. Produit agricole certifié*]]),"",IF(ISERROR(MATCH(1,(#REF!=CertifiedCrop[[#This Row],[2. Produit agricole certifié*]])*(#REF!=CertifiedCrop[[#This Row],[3. Variété**]]),0)),FALSE,TRUE))</f>
        <v>0</v>
      </c>
      <c r="L612" s="23" t="str">
        <f t="shared" si="46"/>
        <v/>
      </c>
      <c r="M612" s="63" t="str">
        <f t="shared" si="47"/>
        <v/>
      </c>
      <c r="N612" s="176" t="str">
        <f t="shared" si="48"/>
        <v/>
      </c>
      <c r="O612" s="64">
        <f t="shared" si="49"/>
        <v>590</v>
      </c>
      <c r="P612" s="64">
        <f t="shared" si="50"/>
        <v>540</v>
      </c>
      <c r="Q612" s="11" t="str">
        <f>IFERROR((VLOOKUP(A612,GM_Table,8,FALSE)-SUMIFS(D:D,A:A,A612,B:B,B612,C:C,C612)),"")</f>
        <v/>
      </c>
      <c r="R612" s="11" t="str">
        <f>IFERROR(CONCATENATE(VLOOKUP(A612,GM_Table,12,FALSE)," ",(VLOOKUP(A612,GM_Table,13,FALSE))),"")</f>
        <v/>
      </c>
      <c r="S612" s="178">
        <f>(CertifiedCrop[[#This Row],[Rendement 
estimé/ha]]-CertifiedCrop[[#This Row],[Rendement/ha
de l’année précédente]])/CertifiedCrop[[#This Row],[Rendement/ha
de l’année précédente]]</f>
        <v>9.2592592592592587E-2</v>
      </c>
    </row>
    <row r="613" spans="1:19" x14ac:dyDescent="0.25">
      <c r="A613" s="172" t="s">
        <v>2545</v>
      </c>
      <c r="B613" s="172" t="s">
        <v>3341</v>
      </c>
      <c r="C613" s="172" t="s">
        <v>667</v>
      </c>
      <c r="D613" s="173">
        <v>2</v>
      </c>
      <c r="E613" s="174">
        <v>1188</v>
      </c>
      <c r="F613" s="174">
        <v>1138</v>
      </c>
      <c r="G613" s="174">
        <v>0</v>
      </c>
      <c r="H613" s="174">
        <v>0</v>
      </c>
      <c r="I613" s="174">
        <v>0</v>
      </c>
      <c r="J613" s="170" t="b">
        <f>IF(ISBLANK(CertifiedCrop[[#This Row],[1. Identifiant interne d’exploitation agricole*]]),"",IF(ISERROR(MATCH(CertifiedCrop[[#This Row],[1. Identifiant interne d’exploitation agricole*]],GroupMember[1. Identifiant interne d’exploitation agricole*],0)),FALSE,TRUE))</f>
        <v>1</v>
      </c>
      <c r="K613" s="170" t="b">
        <f t="array" ref="K613">IF(ISBLANK(CertifiedCrop[[#This Row],[2. Produit agricole certifié*]]),"",IF(ISERROR(MATCH(1,(#REF!=CertifiedCrop[[#This Row],[2. Produit agricole certifié*]])*(#REF!=CertifiedCrop[[#This Row],[3. Variété**]]),0)),FALSE,TRUE))</f>
        <v>0</v>
      </c>
      <c r="L613" s="23" t="str">
        <f t="shared" si="46"/>
        <v/>
      </c>
      <c r="M613" s="63" t="str">
        <f t="shared" si="47"/>
        <v/>
      </c>
      <c r="N613" s="176" t="str">
        <f t="shared" si="48"/>
        <v/>
      </c>
      <c r="O613" s="64">
        <f t="shared" si="49"/>
        <v>594</v>
      </c>
      <c r="P613" s="64">
        <f t="shared" si="50"/>
        <v>569</v>
      </c>
      <c r="Q613" s="11" t="str">
        <f>IFERROR((VLOOKUP(A613,GM_Table,8,FALSE)-SUMIFS(D:D,A:A,A613,B:B,B613,C:C,C613)),"")</f>
        <v/>
      </c>
      <c r="R613" s="11" t="str">
        <f>IFERROR(CONCATENATE(VLOOKUP(A613,GM_Table,12,FALSE)," ",(VLOOKUP(A613,GM_Table,13,FALSE))),"")</f>
        <v/>
      </c>
      <c r="S613" s="178">
        <f>(CertifiedCrop[[#This Row],[Rendement 
estimé/ha]]-CertifiedCrop[[#This Row],[Rendement/ha
de l’année précédente]])/CertifiedCrop[[#This Row],[Rendement/ha
de l’année précédente]]</f>
        <v>4.3936731107205626E-2</v>
      </c>
    </row>
    <row r="614" spans="1:19" x14ac:dyDescent="0.25">
      <c r="A614" s="172" t="s">
        <v>2548</v>
      </c>
      <c r="B614" s="172" t="s">
        <v>3341</v>
      </c>
      <c r="C614" s="172" t="s">
        <v>667</v>
      </c>
      <c r="D614" s="173">
        <v>2</v>
      </c>
      <c r="E614" s="174">
        <v>1180</v>
      </c>
      <c r="F614" s="174">
        <v>1130</v>
      </c>
      <c r="G614" s="174">
        <v>0</v>
      </c>
      <c r="H614" s="174">
        <v>0</v>
      </c>
      <c r="I614" s="174">
        <v>0</v>
      </c>
      <c r="J614" s="170" t="b">
        <f>IF(ISBLANK(CertifiedCrop[[#This Row],[1. Identifiant interne d’exploitation agricole*]]),"",IF(ISERROR(MATCH(CertifiedCrop[[#This Row],[1. Identifiant interne d’exploitation agricole*]],GroupMember[1. Identifiant interne d’exploitation agricole*],0)),FALSE,TRUE))</f>
        <v>1</v>
      </c>
      <c r="K614" s="170" t="b">
        <f t="array" ref="K614">IF(ISBLANK(CertifiedCrop[[#This Row],[2. Produit agricole certifié*]]),"",IF(ISERROR(MATCH(1,(#REF!=CertifiedCrop[[#This Row],[2. Produit agricole certifié*]])*(#REF!=CertifiedCrop[[#This Row],[3. Variété**]]),0)),FALSE,TRUE))</f>
        <v>0</v>
      </c>
      <c r="L614" s="23" t="str">
        <f t="shared" si="46"/>
        <v/>
      </c>
      <c r="M614" s="63" t="str">
        <f t="shared" si="47"/>
        <v/>
      </c>
      <c r="N614" s="176" t="str">
        <f t="shared" si="48"/>
        <v/>
      </c>
      <c r="O614" s="64">
        <f t="shared" si="49"/>
        <v>590</v>
      </c>
      <c r="P614" s="64">
        <f t="shared" si="50"/>
        <v>565</v>
      </c>
      <c r="Q614" s="11" t="str">
        <f>IFERROR((VLOOKUP(A614,GM_Table,8,FALSE)-SUMIFS(D:D,A:A,A614,B:B,B614,C:C,C614)),"")</f>
        <v/>
      </c>
      <c r="R614" s="11" t="str">
        <f>IFERROR(CONCATENATE(VLOOKUP(A614,GM_Table,12,FALSE)," ",(VLOOKUP(A614,GM_Table,13,FALSE))),"")</f>
        <v/>
      </c>
      <c r="S614" s="178">
        <f>(CertifiedCrop[[#This Row],[Rendement 
estimé/ha]]-CertifiedCrop[[#This Row],[Rendement/ha
de l’année précédente]])/CertifiedCrop[[#This Row],[Rendement/ha
de l’année précédente]]</f>
        <v>4.4247787610619468E-2</v>
      </c>
    </row>
    <row r="615" spans="1:19" x14ac:dyDescent="0.25">
      <c r="A615" s="172" t="s">
        <v>2552</v>
      </c>
      <c r="B615" s="172" t="s">
        <v>3341</v>
      </c>
      <c r="C615" s="172" t="s">
        <v>667</v>
      </c>
      <c r="D615" s="173">
        <v>2</v>
      </c>
      <c r="E615" s="174">
        <v>1100</v>
      </c>
      <c r="F615" s="174">
        <v>1050</v>
      </c>
      <c r="G615" s="174">
        <v>0</v>
      </c>
      <c r="H615" s="174">
        <v>0</v>
      </c>
      <c r="I615" s="174">
        <v>0</v>
      </c>
      <c r="J615" s="170" t="b">
        <f>IF(ISBLANK(CertifiedCrop[[#This Row],[1. Identifiant interne d’exploitation agricole*]]),"",IF(ISERROR(MATCH(CertifiedCrop[[#This Row],[1. Identifiant interne d’exploitation agricole*]],GroupMember[1. Identifiant interne d’exploitation agricole*],0)),FALSE,TRUE))</f>
        <v>1</v>
      </c>
      <c r="K615" s="170" t="b">
        <f t="array" ref="K615">IF(ISBLANK(CertifiedCrop[[#This Row],[2. Produit agricole certifié*]]),"",IF(ISERROR(MATCH(1,(#REF!=CertifiedCrop[[#This Row],[2. Produit agricole certifié*]])*(#REF!=CertifiedCrop[[#This Row],[3. Variété**]]),0)),FALSE,TRUE))</f>
        <v>0</v>
      </c>
      <c r="L615" s="23" t="str">
        <f t="shared" si="46"/>
        <v/>
      </c>
      <c r="M615" s="63" t="str">
        <f t="shared" si="47"/>
        <v/>
      </c>
      <c r="N615" s="176" t="str">
        <f t="shared" si="48"/>
        <v/>
      </c>
      <c r="O615" s="64">
        <f t="shared" si="49"/>
        <v>550</v>
      </c>
      <c r="P615" s="64">
        <f t="shared" si="50"/>
        <v>525</v>
      </c>
      <c r="Q615" s="11" t="str">
        <f>IFERROR((VLOOKUP(A615,GM_Table,8,FALSE)-SUMIFS(D:D,A:A,A615,B:B,B615,C:C,C615)),"")</f>
        <v/>
      </c>
      <c r="R615" s="11" t="str">
        <f>IFERROR(CONCATENATE(VLOOKUP(A615,GM_Table,12,FALSE)," ",(VLOOKUP(A615,GM_Table,13,FALSE))),"")</f>
        <v/>
      </c>
      <c r="S615" s="178">
        <f>(CertifiedCrop[[#This Row],[Rendement 
estimé/ha]]-CertifiedCrop[[#This Row],[Rendement/ha
de l’année précédente]])/CertifiedCrop[[#This Row],[Rendement/ha
de l’année précédente]]</f>
        <v>4.7619047619047616E-2</v>
      </c>
    </row>
    <row r="616" spans="1:19" x14ac:dyDescent="0.25">
      <c r="A616" s="172" t="s">
        <v>2553</v>
      </c>
      <c r="B616" s="172" t="s">
        <v>3341</v>
      </c>
      <c r="C616" s="172" t="s">
        <v>667</v>
      </c>
      <c r="D616" s="173">
        <v>2</v>
      </c>
      <c r="E616" s="174">
        <v>1188</v>
      </c>
      <c r="F616" s="174">
        <v>1138</v>
      </c>
      <c r="G616" s="174">
        <v>0</v>
      </c>
      <c r="H616" s="174">
        <v>0</v>
      </c>
      <c r="I616" s="174">
        <v>0</v>
      </c>
      <c r="J616" s="170" t="b">
        <f>IF(ISBLANK(CertifiedCrop[[#This Row],[1. Identifiant interne d’exploitation agricole*]]),"",IF(ISERROR(MATCH(CertifiedCrop[[#This Row],[1. Identifiant interne d’exploitation agricole*]],GroupMember[1. Identifiant interne d’exploitation agricole*],0)),FALSE,TRUE))</f>
        <v>1</v>
      </c>
      <c r="K616" s="170" t="b">
        <f t="array" ref="K616">IF(ISBLANK(CertifiedCrop[[#This Row],[2. Produit agricole certifié*]]),"",IF(ISERROR(MATCH(1,(#REF!=CertifiedCrop[[#This Row],[2. Produit agricole certifié*]])*(#REF!=CertifiedCrop[[#This Row],[3. Variété**]]),0)),FALSE,TRUE))</f>
        <v>0</v>
      </c>
      <c r="L616" s="23" t="str">
        <f t="shared" si="46"/>
        <v/>
      </c>
      <c r="M616" s="63" t="str">
        <f t="shared" si="47"/>
        <v/>
      </c>
      <c r="N616" s="176" t="str">
        <f t="shared" si="48"/>
        <v/>
      </c>
      <c r="O616" s="64">
        <f t="shared" si="49"/>
        <v>594</v>
      </c>
      <c r="P616" s="64">
        <f t="shared" si="50"/>
        <v>569</v>
      </c>
      <c r="Q616" s="11" t="str">
        <f>IFERROR((VLOOKUP(A616,GM_Table,8,FALSE)-SUMIFS(D:D,A:A,A616,B:B,B616,C:C,C616)),"")</f>
        <v/>
      </c>
      <c r="R616" s="11" t="str">
        <f>IFERROR(CONCATENATE(VLOOKUP(A616,GM_Table,12,FALSE)," ",(VLOOKUP(A616,GM_Table,13,FALSE))),"")</f>
        <v/>
      </c>
      <c r="S616" s="178">
        <f>(CertifiedCrop[[#This Row],[Rendement 
estimé/ha]]-CertifiedCrop[[#This Row],[Rendement/ha
de l’année précédente]])/CertifiedCrop[[#This Row],[Rendement/ha
de l’année précédente]]</f>
        <v>4.3936731107205626E-2</v>
      </c>
    </row>
    <row r="617" spans="1:19" x14ac:dyDescent="0.25">
      <c r="A617" s="172" t="s">
        <v>2556</v>
      </c>
      <c r="B617" s="172" t="s">
        <v>3341</v>
      </c>
      <c r="C617" s="172" t="s">
        <v>667</v>
      </c>
      <c r="D617" s="173">
        <v>1.5</v>
      </c>
      <c r="E617" s="174">
        <v>898</v>
      </c>
      <c r="F617" s="174">
        <v>848</v>
      </c>
      <c r="G617" s="174">
        <v>0</v>
      </c>
      <c r="H617" s="174">
        <v>0</v>
      </c>
      <c r="I617" s="174">
        <v>0</v>
      </c>
      <c r="J617" s="170" t="b">
        <f>IF(ISBLANK(CertifiedCrop[[#This Row],[1. Identifiant interne d’exploitation agricole*]]),"",IF(ISERROR(MATCH(CertifiedCrop[[#This Row],[1. Identifiant interne d’exploitation agricole*]],GroupMember[1. Identifiant interne d’exploitation agricole*],0)),FALSE,TRUE))</f>
        <v>1</v>
      </c>
      <c r="K617" s="170" t="b">
        <f t="array" ref="K617">IF(ISBLANK(CertifiedCrop[[#This Row],[2. Produit agricole certifié*]]),"",IF(ISERROR(MATCH(1,(#REF!=CertifiedCrop[[#This Row],[2. Produit agricole certifié*]])*(#REF!=CertifiedCrop[[#This Row],[3. Variété**]]),0)),FALSE,TRUE))</f>
        <v>0</v>
      </c>
      <c r="L617" s="23" t="str">
        <f t="shared" si="46"/>
        <v/>
      </c>
      <c r="M617" s="63" t="str">
        <f t="shared" si="47"/>
        <v/>
      </c>
      <c r="N617" s="176" t="str">
        <f t="shared" si="48"/>
        <v/>
      </c>
      <c r="O617" s="64">
        <f t="shared" si="49"/>
        <v>598.66666666666663</v>
      </c>
      <c r="P617" s="64">
        <f t="shared" si="50"/>
        <v>565.33333333333337</v>
      </c>
      <c r="Q617" s="11" t="str">
        <f>IFERROR((VLOOKUP(A617,GM_Table,8,FALSE)-SUMIFS(D:D,A:A,A617,B:B,B617,C:C,C617)),"")</f>
        <v/>
      </c>
      <c r="R617" s="11" t="str">
        <f>IFERROR(CONCATENATE(VLOOKUP(A617,GM_Table,12,FALSE)," ",(VLOOKUP(A617,GM_Table,13,FALSE))),"")</f>
        <v/>
      </c>
      <c r="S617" s="178">
        <f>(CertifiedCrop[[#This Row],[Rendement 
estimé/ha]]-CertifiedCrop[[#This Row],[Rendement/ha
de l’année précédente]])/CertifiedCrop[[#This Row],[Rendement/ha
de l’année précédente]]</f>
        <v>5.8962264150943258E-2</v>
      </c>
    </row>
    <row r="618" spans="1:19" x14ac:dyDescent="0.25">
      <c r="A618" s="172" t="s">
        <v>2559</v>
      </c>
      <c r="B618" s="172" t="s">
        <v>3341</v>
      </c>
      <c r="C618" s="172" t="s">
        <v>667</v>
      </c>
      <c r="D618" s="173">
        <v>3.2</v>
      </c>
      <c r="E618" s="174">
        <v>1901</v>
      </c>
      <c r="F618" s="174">
        <v>1851</v>
      </c>
      <c r="G618" s="174">
        <v>0</v>
      </c>
      <c r="H618" s="174">
        <v>0</v>
      </c>
      <c r="I618" s="174">
        <v>0</v>
      </c>
      <c r="J618" s="170" t="b">
        <f>IF(ISBLANK(CertifiedCrop[[#This Row],[1. Identifiant interne d’exploitation agricole*]]),"",IF(ISERROR(MATCH(CertifiedCrop[[#This Row],[1. Identifiant interne d’exploitation agricole*]],GroupMember[1. Identifiant interne d’exploitation agricole*],0)),FALSE,TRUE))</f>
        <v>1</v>
      </c>
      <c r="K618" s="170" t="b">
        <f t="array" ref="K618">IF(ISBLANK(CertifiedCrop[[#This Row],[2. Produit agricole certifié*]]),"",IF(ISERROR(MATCH(1,(#REF!=CertifiedCrop[[#This Row],[2. Produit agricole certifié*]])*(#REF!=CertifiedCrop[[#This Row],[3. Variété**]]),0)),FALSE,TRUE))</f>
        <v>0</v>
      </c>
      <c r="L618" s="23" t="str">
        <f t="shared" si="46"/>
        <v/>
      </c>
      <c r="M618" s="63" t="str">
        <f t="shared" si="47"/>
        <v/>
      </c>
      <c r="N618" s="176" t="str">
        <f t="shared" si="48"/>
        <v/>
      </c>
      <c r="O618" s="64">
        <f t="shared" si="49"/>
        <v>594.0625</v>
      </c>
      <c r="P618" s="64">
        <f t="shared" si="50"/>
        <v>578.4375</v>
      </c>
      <c r="Q618" s="11" t="str">
        <f>IFERROR((VLOOKUP(A618,GM_Table,8,FALSE)-SUMIFS(D:D,A:A,A618,B:B,B618,C:C,C618)),"")</f>
        <v/>
      </c>
      <c r="R618" s="11" t="str">
        <f>IFERROR(CONCATENATE(VLOOKUP(A618,GM_Table,12,FALSE)," ",(VLOOKUP(A618,GM_Table,13,FALSE))),"")</f>
        <v/>
      </c>
      <c r="S618" s="178">
        <f>(CertifiedCrop[[#This Row],[Rendement 
estimé/ha]]-CertifiedCrop[[#This Row],[Rendement/ha
de l’année précédente]])/CertifiedCrop[[#This Row],[Rendement/ha
de l’année précédente]]</f>
        <v>2.7012425715829281E-2</v>
      </c>
    </row>
    <row r="619" spans="1:19" x14ac:dyDescent="0.25">
      <c r="A619" s="172" t="s">
        <v>2562</v>
      </c>
      <c r="B619" s="172" t="s">
        <v>3341</v>
      </c>
      <c r="C619" s="172" t="s">
        <v>667</v>
      </c>
      <c r="D619" s="173">
        <v>3.45</v>
      </c>
      <c r="E619" s="174">
        <v>2019</v>
      </c>
      <c r="F619" s="174">
        <v>1969</v>
      </c>
      <c r="G619" s="174">
        <v>0</v>
      </c>
      <c r="H619" s="174">
        <v>0</v>
      </c>
      <c r="I619" s="174">
        <v>0</v>
      </c>
      <c r="J619" s="170" t="b">
        <f>IF(ISBLANK(CertifiedCrop[[#This Row],[1. Identifiant interne d’exploitation agricole*]]),"",IF(ISERROR(MATCH(CertifiedCrop[[#This Row],[1. Identifiant interne d’exploitation agricole*]],GroupMember[1. Identifiant interne d’exploitation agricole*],0)),FALSE,TRUE))</f>
        <v>1</v>
      </c>
      <c r="K619" s="170" t="b">
        <f t="array" ref="K619">IF(ISBLANK(CertifiedCrop[[#This Row],[2. Produit agricole certifié*]]),"",IF(ISERROR(MATCH(1,(#REF!=CertifiedCrop[[#This Row],[2. Produit agricole certifié*]])*(#REF!=CertifiedCrop[[#This Row],[3. Variété**]]),0)),FALSE,TRUE))</f>
        <v>0</v>
      </c>
      <c r="L619" s="23" t="str">
        <f t="shared" si="46"/>
        <v/>
      </c>
      <c r="M619" s="63" t="str">
        <f t="shared" si="47"/>
        <v/>
      </c>
      <c r="N619" s="176" t="str">
        <f t="shared" si="48"/>
        <v/>
      </c>
      <c r="O619" s="64">
        <f t="shared" si="49"/>
        <v>585.21739130434776</v>
      </c>
      <c r="P619" s="64">
        <f t="shared" si="50"/>
        <v>570.72463768115938</v>
      </c>
      <c r="Q619" s="11" t="str">
        <f>IFERROR((VLOOKUP(A619,GM_Table,8,FALSE)-SUMIFS(D:D,A:A,A619,B:B,B619,C:C,C619)),"")</f>
        <v/>
      </c>
      <c r="R619" s="11" t="str">
        <f>IFERROR(CONCATENATE(VLOOKUP(A619,GM_Table,12,FALSE)," ",(VLOOKUP(A619,GM_Table,13,FALSE))),"")</f>
        <v/>
      </c>
      <c r="S619" s="178">
        <f>(CertifiedCrop[[#This Row],[Rendement 
estimé/ha]]-CertifiedCrop[[#This Row],[Rendement/ha
de l’année précédente]])/CertifiedCrop[[#This Row],[Rendement/ha
de l’année précédente]]</f>
        <v>2.5393600812595177E-2</v>
      </c>
    </row>
    <row r="620" spans="1:19" x14ac:dyDescent="0.25">
      <c r="A620" s="172" t="s">
        <v>2567</v>
      </c>
      <c r="B620" s="172" t="s">
        <v>3341</v>
      </c>
      <c r="C620" s="172" t="s">
        <v>667</v>
      </c>
      <c r="D620" s="173">
        <v>1</v>
      </c>
      <c r="E620" s="174">
        <v>573</v>
      </c>
      <c r="F620" s="174">
        <v>523</v>
      </c>
      <c r="G620" s="174">
        <v>0</v>
      </c>
      <c r="H620" s="174">
        <v>0</v>
      </c>
      <c r="I620" s="174">
        <v>0</v>
      </c>
      <c r="J620" s="170" t="b">
        <f>IF(ISBLANK(CertifiedCrop[[#This Row],[1. Identifiant interne d’exploitation agricole*]]),"",IF(ISERROR(MATCH(CertifiedCrop[[#This Row],[1. Identifiant interne d’exploitation agricole*]],GroupMember[1. Identifiant interne d’exploitation agricole*],0)),FALSE,TRUE))</f>
        <v>1</v>
      </c>
      <c r="K620" s="170" t="b">
        <f t="array" ref="K620">IF(ISBLANK(CertifiedCrop[[#This Row],[2. Produit agricole certifié*]]),"",IF(ISERROR(MATCH(1,(#REF!=CertifiedCrop[[#This Row],[2. Produit agricole certifié*]])*(#REF!=CertifiedCrop[[#This Row],[3. Variété**]]),0)),FALSE,TRUE))</f>
        <v>0</v>
      </c>
      <c r="L620" s="23" t="str">
        <f t="shared" si="46"/>
        <v/>
      </c>
      <c r="M620" s="63" t="str">
        <f t="shared" si="47"/>
        <v/>
      </c>
      <c r="N620" s="176" t="str">
        <f t="shared" si="48"/>
        <v/>
      </c>
      <c r="O620" s="64">
        <f t="shared" si="49"/>
        <v>573</v>
      </c>
      <c r="P620" s="64">
        <f t="shared" si="50"/>
        <v>523</v>
      </c>
      <c r="Q620" s="11" t="str">
        <f>IFERROR((VLOOKUP(A620,GM_Table,8,FALSE)-SUMIFS(D:D,A:A,A620,B:B,B620,C:C,C620)),"")</f>
        <v/>
      </c>
      <c r="R620" s="11" t="str">
        <f>IFERROR(CONCATENATE(VLOOKUP(A620,GM_Table,12,FALSE)," ",(VLOOKUP(A620,GM_Table,13,FALSE))),"")</f>
        <v/>
      </c>
      <c r="S620" s="178">
        <f>(CertifiedCrop[[#This Row],[Rendement 
estimé/ha]]-CertifiedCrop[[#This Row],[Rendement/ha
de l’année précédente]])/CertifiedCrop[[#This Row],[Rendement/ha
de l’année précédente]]</f>
        <v>9.5602294455066919E-2</v>
      </c>
    </row>
    <row r="621" spans="1:19" x14ac:dyDescent="0.25">
      <c r="A621" s="172" t="s">
        <v>2571</v>
      </c>
      <c r="B621" s="172" t="s">
        <v>3341</v>
      </c>
      <c r="C621" s="172" t="s">
        <v>667</v>
      </c>
      <c r="D621" s="173">
        <v>1</v>
      </c>
      <c r="E621" s="174">
        <v>577</v>
      </c>
      <c r="F621" s="174">
        <v>527</v>
      </c>
      <c r="G621" s="174">
        <v>0</v>
      </c>
      <c r="H621" s="174">
        <v>0</v>
      </c>
      <c r="I621" s="174">
        <v>0</v>
      </c>
      <c r="J621" s="170" t="b">
        <f>IF(ISBLANK(CertifiedCrop[[#This Row],[1. Identifiant interne d’exploitation agricole*]]),"",IF(ISERROR(MATCH(CertifiedCrop[[#This Row],[1. Identifiant interne d’exploitation agricole*]],GroupMember[1. Identifiant interne d’exploitation agricole*],0)),FALSE,TRUE))</f>
        <v>1</v>
      </c>
      <c r="K621" s="170" t="b">
        <f t="array" ref="K621">IF(ISBLANK(CertifiedCrop[[#This Row],[2. Produit agricole certifié*]]),"",IF(ISERROR(MATCH(1,(#REF!=CertifiedCrop[[#This Row],[2. Produit agricole certifié*]])*(#REF!=CertifiedCrop[[#This Row],[3. Variété**]]),0)),FALSE,TRUE))</f>
        <v>0</v>
      </c>
      <c r="L621" s="23" t="str">
        <f t="shared" si="46"/>
        <v/>
      </c>
      <c r="M621" s="63" t="str">
        <f t="shared" si="47"/>
        <v/>
      </c>
      <c r="N621" s="176" t="str">
        <f t="shared" si="48"/>
        <v/>
      </c>
      <c r="O621" s="64">
        <f t="shared" si="49"/>
        <v>577</v>
      </c>
      <c r="P621" s="64">
        <f t="shared" si="50"/>
        <v>527</v>
      </c>
      <c r="Q621" s="11" t="str">
        <f>IFERROR((VLOOKUP(A621,GM_Table,8,FALSE)-SUMIFS(D:D,A:A,A621,B:B,B621,C:C,C621)),"")</f>
        <v/>
      </c>
      <c r="R621" s="11" t="str">
        <f>IFERROR(CONCATENATE(VLOOKUP(A621,GM_Table,12,FALSE)," ",(VLOOKUP(A621,GM_Table,13,FALSE))),"")</f>
        <v/>
      </c>
      <c r="S621" s="178">
        <f>(CertifiedCrop[[#This Row],[Rendement 
estimé/ha]]-CertifiedCrop[[#This Row],[Rendement/ha
de l’année précédente]])/CertifiedCrop[[#This Row],[Rendement/ha
de l’année précédente]]</f>
        <v>9.4876660341555979E-2</v>
      </c>
    </row>
    <row r="622" spans="1:19" x14ac:dyDescent="0.25">
      <c r="A622" s="172" t="s">
        <v>2573</v>
      </c>
      <c r="B622" s="172" t="s">
        <v>3341</v>
      </c>
      <c r="C622" s="172" t="s">
        <v>667</v>
      </c>
      <c r="D622" s="173">
        <v>2</v>
      </c>
      <c r="E622" s="174">
        <v>1162</v>
      </c>
      <c r="F622" s="174">
        <v>1112</v>
      </c>
      <c r="G622" s="174">
        <v>0</v>
      </c>
      <c r="H622" s="174">
        <v>0</v>
      </c>
      <c r="I622" s="174">
        <v>0</v>
      </c>
      <c r="J622" s="170" t="b">
        <f>IF(ISBLANK(CertifiedCrop[[#This Row],[1. Identifiant interne d’exploitation agricole*]]),"",IF(ISERROR(MATCH(CertifiedCrop[[#This Row],[1. Identifiant interne d’exploitation agricole*]],GroupMember[1. Identifiant interne d’exploitation agricole*],0)),FALSE,TRUE))</f>
        <v>1</v>
      </c>
      <c r="K622" s="170" t="b">
        <f t="array" ref="K622">IF(ISBLANK(CertifiedCrop[[#This Row],[2. Produit agricole certifié*]]),"",IF(ISERROR(MATCH(1,(#REF!=CertifiedCrop[[#This Row],[2. Produit agricole certifié*]])*(#REF!=CertifiedCrop[[#This Row],[3. Variété**]]),0)),FALSE,TRUE))</f>
        <v>0</v>
      </c>
      <c r="L622" s="23" t="str">
        <f t="shared" si="46"/>
        <v/>
      </c>
      <c r="M622" s="63" t="str">
        <f t="shared" si="47"/>
        <v/>
      </c>
      <c r="N622" s="176" t="str">
        <f t="shared" si="48"/>
        <v/>
      </c>
      <c r="O622" s="64">
        <f t="shared" si="49"/>
        <v>581</v>
      </c>
      <c r="P622" s="64">
        <f t="shared" si="50"/>
        <v>556</v>
      </c>
      <c r="Q622" s="11" t="str">
        <f>IFERROR((VLOOKUP(A622,GM_Table,8,FALSE)-SUMIFS(D:D,A:A,A622,B:B,B622,C:C,C622)),"")</f>
        <v/>
      </c>
      <c r="R622" s="11" t="str">
        <f>IFERROR(CONCATENATE(VLOOKUP(A622,GM_Table,12,FALSE)," ",(VLOOKUP(A622,GM_Table,13,FALSE))),"")</f>
        <v/>
      </c>
      <c r="S622" s="178">
        <f>(CertifiedCrop[[#This Row],[Rendement 
estimé/ha]]-CertifiedCrop[[#This Row],[Rendement/ha
de l’année précédente]])/CertifiedCrop[[#This Row],[Rendement/ha
de l’année précédente]]</f>
        <v>4.4964028776978415E-2</v>
      </c>
    </row>
    <row r="623" spans="1:19" x14ac:dyDescent="0.25">
      <c r="A623" s="172" t="s">
        <v>2575</v>
      </c>
      <c r="B623" s="172" t="s">
        <v>3341</v>
      </c>
      <c r="C623" s="172" t="s">
        <v>667</v>
      </c>
      <c r="D623" s="173">
        <v>2</v>
      </c>
      <c r="E623" s="174">
        <v>1127</v>
      </c>
      <c r="F623" s="174">
        <v>1077</v>
      </c>
      <c r="G623" s="174">
        <v>0</v>
      </c>
      <c r="H623" s="174">
        <v>0</v>
      </c>
      <c r="I623" s="174">
        <v>0</v>
      </c>
      <c r="J623" s="170" t="b">
        <f>IF(ISBLANK(CertifiedCrop[[#This Row],[1. Identifiant interne d’exploitation agricole*]]),"",IF(ISERROR(MATCH(CertifiedCrop[[#This Row],[1. Identifiant interne d’exploitation agricole*]],GroupMember[1. Identifiant interne d’exploitation agricole*],0)),FALSE,TRUE))</f>
        <v>1</v>
      </c>
      <c r="K623" s="170" t="b">
        <f t="array" ref="K623">IF(ISBLANK(CertifiedCrop[[#This Row],[2. Produit agricole certifié*]]),"",IF(ISERROR(MATCH(1,(#REF!=CertifiedCrop[[#This Row],[2. Produit agricole certifié*]])*(#REF!=CertifiedCrop[[#This Row],[3. Variété**]]),0)),FALSE,TRUE))</f>
        <v>0</v>
      </c>
      <c r="L623" s="23" t="str">
        <f t="shared" si="46"/>
        <v/>
      </c>
      <c r="M623" s="63" t="str">
        <f t="shared" si="47"/>
        <v/>
      </c>
      <c r="N623" s="176" t="str">
        <f t="shared" si="48"/>
        <v/>
      </c>
      <c r="O623" s="64">
        <f t="shared" si="49"/>
        <v>563.5</v>
      </c>
      <c r="P623" s="64">
        <f t="shared" si="50"/>
        <v>538.5</v>
      </c>
      <c r="Q623" s="11" t="str">
        <f>IFERROR((VLOOKUP(A623,GM_Table,8,FALSE)-SUMIFS(D:D,A:A,A623,B:B,B623,C:C,C623)),"")</f>
        <v/>
      </c>
      <c r="R623" s="11" t="str">
        <f>IFERROR(CONCATENATE(VLOOKUP(A623,GM_Table,12,FALSE)," ",(VLOOKUP(A623,GM_Table,13,FALSE))),"")</f>
        <v/>
      </c>
      <c r="S623" s="178">
        <f>(CertifiedCrop[[#This Row],[Rendement 
estimé/ha]]-CertifiedCrop[[#This Row],[Rendement/ha
de l’année précédente]])/CertifiedCrop[[#This Row],[Rendement/ha
de l’année précédente]]</f>
        <v>4.6425255338904362E-2</v>
      </c>
    </row>
    <row r="624" spans="1:19" x14ac:dyDescent="0.25">
      <c r="A624" s="172" t="s">
        <v>2578</v>
      </c>
      <c r="B624" s="172" t="s">
        <v>3341</v>
      </c>
      <c r="C624" s="172" t="s">
        <v>667</v>
      </c>
      <c r="D624" s="173">
        <v>3</v>
      </c>
      <c r="E624" s="174">
        <v>1717</v>
      </c>
      <c r="F624" s="174">
        <v>1667</v>
      </c>
      <c r="G624" s="174">
        <v>0</v>
      </c>
      <c r="H624" s="174">
        <v>0</v>
      </c>
      <c r="I624" s="174">
        <v>0</v>
      </c>
      <c r="J624" s="170" t="b">
        <f>IF(ISBLANK(CertifiedCrop[[#This Row],[1. Identifiant interne d’exploitation agricole*]]),"",IF(ISERROR(MATCH(CertifiedCrop[[#This Row],[1. Identifiant interne d’exploitation agricole*]],GroupMember[1. Identifiant interne d’exploitation agricole*],0)),FALSE,TRUE))</f>
        <v>1</v>
      </c>
      <c r="K624" s="170" t="b">
        <f t="array" ref="K624">IF(ISBLANK(CertifiedCrop[[#This Row],[2. Produit agricole certifié*]]),"",IF(ISERROR(MATCH(1,(#REF!=CertifiedCrop[[#This Row],[2. Produit agricole certifié*]])*(#REF!=CertifiedCrop[[#This Row],[3. Variété**]]),0)),FALSE,TRUE))</f>
        <v>0</v>
      </c>
      <c r="L624" s="23" t="str">
        <f t="shared" si="46"/>
        <v/>
      </c>
      <c r="M624" s="63" t="str">
        <f t="shared" si="47"/>
        <v/>
      </c>
      <c r="N624" s="176" t="str">
        <f t="shared" si="48"/>
        <v/>
      </c>
      <c r="O624" s="64">
        <f t="shared" si="49"/>
        <v>572.33333333333337</v>
      </c>
      <c r="P624" s="64">
        <f t="shared" si="50"/>
        <v>555.66666666666663</v>
      </c>
      <c r="Q624" s="11" t="str">
        <f>IFERROR((VLOOKUP(A624,GM_Table,8,FALSE)-SUMIFS(D:D,A:A,A624,B:B,B624,C:C,C624)),"")</f>
        <v/>
      </c>
      <c r="R624" s="11" t="str">
        <f>IFERROR(CONCATENATE(VLOOKUP(A624,GM_Table,12,FALSE)," ",(VLOOKUP(A624,GM_Table,13,FALSE))),"")</f>
        <v/>
      </c>
      <c r="S624" s="178">
        <f>(CertifiedCrop[[#This Row],[Rendement 
estimé/ha]]-CertifiedCrop[[#This Row],[Rendement/ha
de l’année précédente]])/CertifiedCrop[[#This Row],[Rendement/ha
de l’année précédente]]</f>
        <v>2.9994001199760187E-2</v>
      </c>
    </row>
    <row r="625" spans="1:19" x14ac:dyDescent="0.25">
      <c r="A625" s="172" t="s">
        <v>2582</v>
      </c>
      <c r="B625" s="172" t="s">
        <v>3341</v>
      </c>
      <c r="C625" s="172" t="s">
        <v>667</v>
      </c>
      <c r="D625" s="173">
        <v>2</v>
      </c>
      <c r="E625" s="174">
        <v>1162</v>
      </c>
      <c r="F625" s="174">
        <v>1112</v>
      </c>
      <c r="G625" s="174">
        <v>0</v>
      </c>
      <c r="H625" s="174">
        <v>0</v>
      </c>
      <c r="I625" s="174">
        <v>0</v>
      </c>
      <c r="J625" s="170" t="b">
        <f>IF(ISBLANK(CertifiedCrop[[#This Row],[1. Identifiant interne d’exploitation agricole*]]),"",IF(ISERROR(MATCH(CertifiedCrop[[#This Row],[1. Identifiant interne d’exploitation agricole*]],GroupMember[1. Identifiant interne d’exploitation agricole*],0)),FALSE,TRUE))</f>
        <v>1</v>
      </c>
      <c r="K625" s="170" t="b">
        <f t="array" ref="K625">IF(ISBLANK(CertifiedCrop[[#This Row],[2. Produit agricole certifié*]]),"",IF(ISERROR(MATCH(1,(#REF!=CertifiedCrop[[#This Row],[2. Produit agricole certifié*]])*(#REF!=CertifiedCrop[[#This Row],[3. Variété**]]),0)),FALSE,TRUE))</f>
        <v>0</v>
      </c>
      <c r="L625" s="23" t="str">
        <f t="shared" si="46"/>
        <v/>
      </c>
      <c r="M625" s="63" t="str">
        <f t="shared" si="47"/>
        <v/>
      </c>
      <c r="N625" s="176" t="str">
        <f t="shared" si="48"/>
        <v/>
      </c>
      <c r="O625" s="64">
        <f t="shared" si="49"/>
        <v>581</v>
      </c>
      <c r="P625" s="64">
        <f t="shared" si="50"/>
        <v>556</v>
      </c>
      <c r="Q625" s="11" t="str">
        <f>IFERROR((VLOOKUP(A625,GM_Table,8,FALSE)-SUMIFS(D:D,A:A,A625,B:B,B625,C:C,C625)),"")</f>
        <v/>
      </c>
      <c r="R625" s="11" t="str">
        <f>IFERROR(CONCATENATE(VLOOKUP(A625,GM_Table,12,FALSE)," ",(VLOOKUP(A625,GM_Table,13,FALSE))),"")</f>
        <v/>
      </c>
      <c r="S625" s="178">
        <f>(CertifiedCrop[[#This Row],[Rendement 
estimé/ha]]-CertifiedCrop[[#This Row],[Rendement/ha
de l’année précédente]])/CertifiedCrop[[#This Row],[Rendement/ha
de l’année précédente]]</f>
        <v>4.4964028776978415E-2</v>
      </c>
    </row>
    <row r="626" spans="1:19" x14ac:dyDescent="0.25">
      <c r="A626" s="172" t="s">
        <v>2585</v>
      </c>
      <c r="B626" s="172" t="s">
        <v>3341</v>
      </c>
      <c r="C626" s="172" t="s">
        <v>667</v>
      </c>
      <c r="D626" s="173">
        <v>1.05</v>
      </c>
      <c r="E626" s="174">
        <v>615</v>
      </c>
      <c r="F626" s="174">
        <v>565</v>
      </c>
      <c r="G626" s="174">
        <v>0</v>
      </c>
      <c r="H626" s="174">
        <v>0</v>
      </c>
      <c r="I626" s="174">
        <v>0</v>
      </c>
      <c r="J626" s="170" t="b">
        <f>IF(ISBLANK(CertifiedCrop[[#This Row],[1. Identifiant interne d’exploitation agricole*]]),"",IF(ISERROR(MATCH(CertifiedCrop[[#This Row],[1. Identifiant interne d’exploitation agricole*]],GroupMember[1. Identifiant interne d’exploitation agricole*],0)),FALSE,TRUE))</f>
        <v>1</v>
      </c>
      <c r="K626" s="170" t="b">
        <f t="array" ref="K626">IF(ISBLANK(CertifiedCrop[[#This Row],[2. Produit agricole certifié*]]),"",IF(ISERROR(MATCH(1,(#REF!=CertifiedCrop[[#This Row],[2. Produit agricole certifié*]])*(#REF!=CertifiedCrop[[#This Row],[3. Variété**]]),0)),FALSE,TRUE))</f>
        <v>0</v>
      </c>
      <c r="L626" s="23" t="str">
        <f t="shared" si="46"/>
        <v/>
      </c>
      <c r="M626" s="63" t="str">
        <f t="shared" si="47"/>
        <v/>
      </c>
      <c r="N626" s="176" t="str">
        <f t="shared" si="48"/>
        <v/>
      </c>
      <c r="O626" s="64">
        <f t="shared" si="49"/>
        <v>585.71428571428567</v>
      </c>
      <c r="P626" s="64">
        <f t="shared" si="50"/>
        <v>538.09523809523807</v>
      </c>
      <c r="Q626" s="11" t="str">
        <f>IFERROR((VLOOKUP(A626,GM_Table,8,FALSE)-SUMIFS(D:D,A:A,A626,B:B,B626,C:C,C626)),"")</f>
        <v/>
      </c>
      <c r="R626" s="11" t="str">
        <f>IFERROR(CONCATENATE(VLOOKUP(A626,GM_Table,12,FALSE)," ",(VLOOKUP(A626,GM_Table,13,FALSE))),"")</f>
        <v/>
      </c>
      <c r="S626" s="178">
        <f>(CertifiedCrop[[#This Row],[Rendement 
estimé/ha]]-CertifiedCrop[[#This Row],[Rendement/ha
de l’année précédente]])/CertifiedCrop[[#This Row],[Rendement/ha
de l’année précédente]]</f>
        <v>8.8495575221238895E-2</v>
      </c>
    </row>
    <row r="627" spans="1:19" x14ac:dyDescent="0.25">
      <c r="A627" s="172" t="s">
        <v>2589</v>
      </c>
      <c r="B627" s="172" t="s">
        <v>3341</v>
      </c>
      <c r="C627" s="172" t="s">
        <v>667</v>
      </c>
      <c r="D627" s="173">
        <v>1</v>
      </c>
      <c r="E627" s="174">
        <v>581</v>
      </c>
      <c r="F627" s="174">
        <v>531</v>
      </c>
      <c r="G627" s="174">
        <v>0</v>
      </c>
      <c r="H627" s="174">
        <v>0</v>
      </c>
      <c r="I627" s="174">
        <v>0</v>
      </c>
      <c r="J627" s="170" t="b">
        <f>IF(ISBLANK(CertifiedCrop[[#This Row],[1. Identifiant interne d’exploitation agricole*]]),"",IF(ISERROR(MATCH(CertifiedCrop[[#This Row],[1. Identifiant interne d’exploitation agricole*]],GroupMember[1. Identifiant interne d’exploitation agricole*],0)),FALSE,TRUE))</f>
        <v>1</v>
      </c>
      <c r="K627" s="170" t="b">
        <f t="array" ref="K627">IF(ISBLANK(CertifiedCrop[[#This Row],[2. Produit agricole certifié*]]),"",IF(ISERROR(MATCH(1,(#REF!=CertifiedCrop[[#This Row],[2. Produit agricole certifié*]])*(#REF!=CertifiedCrop[[#This Row],[3. Variété**]]),0)),FALSE,TRUE))</f>
        <v>0</v>
      </c>
      <c r="L627" s="23" t="str">
        <f t="shared" ref="L627:L690" si="51">IF((F627-G627)&lt;0,"!","")</f>
        <v/>
      </c>
      <c r="M627" s="63" t="str">
        <f t="shared" ref="M627:M690" si="52">IFERROR(IF((F627-G627)/G627&gt;25%,"!",IF((F627-G627)/G627&lt;-25%,"!","")),"")</f>
        <v/>
      </c>
      <c r="N627" s="176" t="str">
        <f t="shared" ref="N627:N690" si="53">IFERROR(IF((G627-H627)/H627&gt;25%,"!",IF((G627-H627)/H627&lt;-25%,"!","")),"")</f>
        <v/>
      </c>
      <c r="O627" s="64">
        <f t="shared" ref="O627:O690" si="54">IFERROR(E627/D627,"")</f>
        <v>581</v>
      </c>
      <c r="P627" s="64">
        <f t="shared" ref="P627:P690" si="55">IFERROR(F627/D627,"")</f>
        <v>531</v>
      </c>
      <c r="Q627" s="11" t="str">
        <f>IFERROR((VLOOKUP(A627,GM_Table,8,FALSE)-SUMIFS(D:D,A:A,A627,B:B,B627,C:C,C627)),"")</f>
        <v/>
      </c>
      <c r="R627" s="11" t="str">
        <f>IFERROR(CONCATENATE(VLOOKUP(A627,GM_Table,12,FALSE)," ",(VLOOKUP(A627,GM_Table,13,FALSE))),"")</f>
        <v/>
      </c>
      <c r="S627" s="178">
        <f>(CertifiedCrop[[#This Row],[Rendement 
estimé/ha]]-CertifiedCrop[[#This Row],[Rendement/ha
de l’année précédente]])/CertifiedCrop[[#This Row],[Rendement/ha
de l’année précédente]]</f>
        <v>9.4161958568738227E-2</v>
      </c>
    </row>
    <row r="628" spans="1:19" x14ac:dyDescent="0.25">
      <c r="A628" s="172" t="s">
        <v>2590</v>
      </c>
      <c r="B628" s="172" t="s">
        <v>3341</v>
      </c>
      <c r="C628" s="172" t="s">
        <v>667</v>
      </c>
      <c r="D628" s="173">
        <v>2</v>
      </c>
      <c r="E628" s="174">
        <v>1197</v>
      </c>
      <c r="F628" s="174">
        <v>1147</v>
      </c>
      <c r="G628" s="174">
        <v>0</v>
      </c>
      <c r="H628" s="174">
        <v>0</v>
      </c>
      <c r="I628" s="174">
        <v>0</v>
      </c>
      <c r="J628" s="170" t="b">
        <f>IF(ISBLANK(CertifiedCrop[[#This Row],[1. Identifiant interne d’exploitation agricole*]]),"",IF(ISERROR(MATCH(CertifiedCrop[[#This Row],[1. Identifiant interne d’exploitation agricole*]],GroupMember[1. Identifiant interne d’exploitation agricole*],0)),FALSE,TRUE))</f>
        <v>1</v>
      </c>
      <c r="K628" s="170" t="b">
        <f t="array" ref="K628">IF(ISBLANK(CertifiedCrop[[#This Row],[2. Produit agricole certifié*]]),"",IF(ISERROR(MATCH(1,(#REF!=CertifiedCrop[[#This Row],[2. Produit agricole certifié*]])*(#REF!=CertifiedCrop[[#This Row],[3. Variété**]]),0)),FALSE,TRUE))</f>
        <v>0</v>
      </c>
      <c r="L628" s="23" t="str">
        <f t="shared" si="51"/>
        <v/>
      </c>
      <c r="M628" s="63" t="str">
        <f t="shared" si="52"/>
        <v/>
      </c>
      <c r="N628" s="176" t="str">
        <f t="shared" si="53"/>
        <v/>
      </c>
      <c r="O628" s="64">
        <f t="shared" si="54"/>
        <v>598.5</v>
      </c>
      <c r="P628" s="64">
        <f t="shared" si="55"/>
        <v>573.5</v>
      </c>
      <c r="Q628" s="11" t="str">
        <f>IFERROR((VLOOKUP(A628,GM_Table,8,FALSE)-SUMIFS(D:D,A:A,A628,B:B,B628,C:C,C628)),"")</f>
        <v/>
      </c>
      <c r="R628" s="11" t="str">
        <f>IFERROR(CONCATENATE(VLOOKUP(A628,GM_Table,12,FALSE)," ",(VLOOKUP(A628,GM_Table,13,FALSE))),"")</f>
        <v/>
      </c>
      <c r="S628" s="178">
        <f>(CertifiedCrop[[#This Row],[Rendement 
estimé/ha]]-CertifiedCrop[[#This Row],[Rendement/ha
de l’année précédente]])/CertifiedCrop[[#This Row],[Rendement/ha
de l’année précédente]]</f>
        <v>4.3591979075850044E-2</v>
      </c>
    </row>
    <row r="629" spans="1:19" x14ac:dyDescent="0.25">
      <c r="A629" s="172" t="s">
        <v>2594</v>
      </c>
      <c r="B629" s="172" t="s">
        <v>3341</v>
      </c>
      <c r="C629" s="172" t="s">
        <v>667</v>
      </c>
      <c r="D629" s="173">
        <v>2</v>
      </c>
      <c r="E629" s="174">
        <v>1197</v>
      </c>
      <c r="F629" s="174">
        <v>1147</v>
      </c>
      <c r="G629" s="174">
        <v>0</v>
      </c>
      <c r="H629" s="174">
        <v>0</v>
      </c>
      <c r="I629" s="174">
        <v>0</v>
      </c>
      <c r="J629" s="170" t="b">
        <f>IF(ISBLANK(CertifiedCrop[[#This Row],[1. Identifiant interne d’exploitation agricole*]]),"",IF(ISERROR(MATCH(CertifiedCrop[[#This Row],[1. Identifiant interne d’exploitation agricole*]],GroupMember[1. Identifiant interne d’exploitation agricole*],0)),FALSE,TRUE))</f>
        <v>1</v>
      </c>
      <c r="K629" s="170" t="b">
        <f t="array" ref="K629">IF(ISBLANK(CertifiedCrop[[#This Row],[2. Produit agricole certifié*]]),"",IF(ISERROR(MATCH(1,(#REF!=CertifiedCrop[[#This Row],[2. Produit agricole certifié*]])*(#REF!=CertifiedCrop[[#This Row],[3. Variété**]]),0)),FALSE,TRUE))</f>
        <v>0</v>
      </c>
      <c r="L629" s="23" t="str">
        <f t="shared" si="51"/>
        <v/>
      </c>
      <c r="M629" s="63" t="str">
        <f t="shared" si="52"/>
        <v/>
      </c>
      <c r="N629" s="176" t="str">
        <f t="shared" si="53"/>
        <v/>
      </c>
      <c r="O629" s="64">
        <f t="shared" si="54"/>
        <v>598.5</v>
      </c>
      <c r="P629" s="64">
        <f t="shared" si="55"/>
        <v>573.5</v>
      </c>
      <c r="Q629" s="11" t="str">
        <f>IFERROR((VLOOKUP(A629,GM_Table,8,FALSE)-SUMIFS(D:D,A:A,A629,B:B,B629,C:C,C629)),"")</f>
        <v/>
      </c>
      <c r="R629" s="11" t="str">
        <f>IFERROR(CONCATENATE(VLOOKUP(A629,GM_Table,12,FALSE)," ",(VLOOKUP(A629,GM_Table,13,FALSE))),"")</f>
        <v/>
      </c>
      <c r="S629" s="178">
        <f>(CertifiedCrop[[#This Row],[Rendement 
estimé/ha]]-CertifiedCrop[[#This Row],[Rendement/ha
de l’année précédente]])/CertifiedCrop[[#This Row],[Rendement/ha
de l’année précédente]]</f>
        <v>4.3591979075850044E-2</v>
      </c>
    </row>
    <row r="630" spans="1:19" x14ac:dyDescent="0.25">
      <c r="A630" s="172" t="s">
        <v>2596</v>
      </c>
      <c r="B630" s="172" t="s">
        <v>3341</v>
      </c>
      <c r="C630" s="172" t="s">
        <v>667</v>
      </c>
      <c r="D630" s="173">
        <v>1</v>
      </c>
      <c r="E630" s="174">
        <v>581</v>
      </c>
      <c r="F630" s="174">
        <v>531</v>
      </c>
      <c r="G630" s="174">
        <v>0</v>
      </c>
      <c r="H630" s="174">
        <v>0</v>
      </c>
      <c r="I630" s="174">
        <v>0</v>
      </c>
      <c r="J630" s="170" t="b">
        <f>IF(ISBLANK(CertifiedCrop[[#This Row],[1. Identifiant interne d’exploitation agricole*]]),"",IF(ISERROR(MATCH(CertifiedCrop[[#This Row],[1. Identifiant interne d’exploitation agricole*]],GroupMember[1. Identifiant interne d’exploitation agricole*],0)),FALSE,TRUE))</f>
        <v>1</v>
      </c>
      <c r="K630" s="170" t="b">
        <f t="array" ref="K630">IF(ISBLANK(CertifiedCrop[[#This Row],[2. Produit agricole certifié*]]),"",IF(ISERROR(MATCH(1,(#REF!=CertifiedCrop[[#This Row],[2. Produit agricole certifié*]])*(#REF!=CertifiedCrop[[#This Row],[3. Variété**]]),0)),FALSE,TRUE))</f>
        <v>0</v>
      </c>
      <c r="L630" s="23" t="str">
        <f t="shared" si="51"/>
        <v/>
      </c>
      <c r="M630" s="63" t="str">
        <f t="shared" si="52"/>
        <v/>
      </c>
      <c r="N630" s="176" t="str">
        <f t="shared" si="53"/>
        <v/>
      </c>
      <c r="O630" s="64">
        <f t="shared" si="54"/>
        <v>581</v>
      </c>
      <c r="P630" s="64">
        <f t="shared" si="55"/>
        <v>531</v>
      </c>
      <c r="Q630" s="11" t="str">
        <f>IFERROR((VLOOKUP(A630,GM_Table,8,FALSE)-SUMIFS(D:D,A:A,A630,B:B,B630,C:C,C630)),"")</f>
        <v/>
      </c>
      <c r="R630" s="11" t="str">
        <f>IFERROR(CONCATENATE(VLOOKUP(A630,GM_Table,12,FALSE)," ",(VLOOKUP(A630,GM_Table,13,FALSE))),"")</f>
        <v/>
      </c>
      <c r="S630" s="178">
        <f>(CertifiedCrop[[#This Row],[Rendement 
estimé/ha]]-CertifiedCrop[[#This Row],[Rendement/ha
de l’année précédente]])/CertifiedCrop[[#This Row],[Rendement/ha
de l’année précédente]]</f>
        <v>9.4161958568738227E-2</v>
      </c>
    </row>
    <row r="631" spans="1:19" x14ac:dyDescent="0.25">
      <c r="A631" s="172" t="s">
        <v>2600</v>
      </c>
      <c r="B631" s="172" t="s">
        <v>3341</v>
      </c>
      <c r="C631" s="172" t="s">
        <v>667</v>
      </c>
      <c r="D631" s="173">
        <v>2</v>
      </c>
      <c r="E631" s="174">
        <v>1171</v>
      </c>
      <c r="F631" s="174">
        <v>1121</v>
      </c>
      <c r="G631" s="174">
        <v>0</v>
      </c>
      <c r="H631" s="174">
        <v>0</v>
      </c>
      <c r="I631" s="174">
        <v>0</v>
      </c>
      <c r="J631" s="170" t="b">
        <f>IF(ISBLANK(CertifiedCrop[[#This Row],[1. Identifiant interne d’exploitation agricole*]]),"",IF(ISERROR(MATCH(CertifiedCrop[[#This Row],[1. Identifiant interne d’exploitation agricole*]],GroupMember[1. Identifiant interne d’exploitation agricole*],0)),FALSE,TRUE))</f>
        <v>1</v>
      </c>
      <c r="K631" s="170" t="b">
        <f t="array" ref="K631">IF(ISBLANK(CertifiedCrop[[#This Row],[2. Produit agricole certifié*]]),"",IF(ISERROR(MATCH(1,(#REF!=CertifiedCrop[[#This Row],[2. Produit agricole certifié*]])*(#REF!=CertifiedCrop[[#This Row],[3. Variété**]]),0)),FALSE,TRUE))</f>
        <v>0</v>
      </c>
      <c r="L631" s="23" t="str">
        <f t="shared" si="51"/>
        <v/>
      </c>
      <c r="M631" s="63" t="str">
        <f t="shared" si="52"/>
        <v/>
      </c>
      <c r="N631" s="176" t="str">
        <f t="shared" si="53"/>
        <v/>
      </c>
      <c r="O631" s="64">
        <f t="shared" si="54"/>
        <v>585.5</v>
      </c>
      <c r="P631" s="64">
        <f t="shared" si="55"/>
        <v>560.5</v>
      </c>
      <c r="Q631" s="11" t="str">
        <f>IFERROR((VLOOKUP(A631,GM_Table,8,FALSE)-SUMIFS(D:D,A:A,A631,B:B,B631,C:C,C631)),"")</f>
        <v/>
      </c>
      <c r="R631" s="11" t="str">
        <f>IFERROR(CONCATENATE(VLOOKUP(A631,GM_Table,12,FALSE)," ",(VLOOKUP(A631,GM_Table,13,FALSE))),"")</f>
        <v/>
      </c>
      <c r="S631" s="178">
        <f>(CertifiedCrop[[#This Row],[Rendement 
estimé/ha]]-CertifiedCrop[[#This Row],[Rendement/ha
de l’année précédente]])/CertifiedCrop[[#This Row],[Rendement/ha
de l’année précédente]]</f>
        <v>4.4603033006244422E-2</v>
      </c>
    </row>
    <row r="632" spans="1:19" x14ac:dyDescent="0.25">
      <c r="A632" s="172" t="s">
        <v>2604</v>
      </c>
      <c r="B632" s="172" t="s">
        <v>3341</v>
      </c>
      <c r="C632" s="172" t="s">
        <v>667</v>
      </c>
      <c r="D632" s="173">
        <v>1.5</v>
      </c>
      <c r="E632" s="174">
        <v>865</v>
      </c>
      <c r="F632" s="174">
        <v>815</v>
      </c>
      <c r="G632" s="174">
        <v>0</v>
      </c>
      <c r="H632" s="174">
        <v>0</v>
      </c>
      <c r="I632" s="174">
        <v>0</v>
      </c>
      <c r="J632" s="170" t="b">
        <f>IF(ISBLANK(CertifiedCrop[[#This Row],[1. Identifiant interne d’exploitation agricole*]]),"",IF(ISERROR(MATCH(CertifiedCrop[[#This Row],[1. Identifiant interne d’exploitation agricole*]],GroupMember[1. Identifiant interne d’exploitation agricole*],0)),FALSE,TRUE))</f>
        <v>1</v>
      </c>
      <c r="K632" s="170" t="b">
        <f t="array" ref="K632">IF(ISBLANK(CertifiedCrop[[#This Row],[2. Produit agricole certifié*]]),"",IF(ISERROR(MATCH(1,(#REF!=CertifiedCrop[[#This Row],[2. Produit agricole certifié*]])*(#REF!=CertifiedCrop[[#This Row],[3. Variété**]]),0)),FALSE,TRUE))</f>
        <v>0</v>
      </c>
      <c r="L632" s="23" t="str">
        <f t="shared" si="51"/>
        <v/>
      </c>
      <c r="M632" s="63" t="str">
        <f t="shared" si="52"/>
        <v/>
      </c>
      <c r="N632" s="176" t="str">
        <f t="shared" si="53"/>
        <v/>
      </c>
      <c r="O632" s="64">
        <f t="shared" si="54"/>
        <v>576.66666666666663</v>
      </c>
      <c r="P632" s="64">
        <f t="shared" si="55"/>
        <v>543.33333333333337</v>
      </c>
      <c r="Q632" s="11" t="str">
        <f>IFERROR((VLOOKUP(A632,GM_Table,8,FALSE)-SUMIFS(D:D,A:A,A632,B:B,B632,C:C,C632)),"")</f>
        <v/>
      </c>
      <c r="R632" s="11" t="str">
        <f>IFERROR(CONCATENATE(VLOOKUP(A632,GM_Table,12,FALSE)," ",(VLOOKUP(A632,GM_Table,13,FALSE))),"")</f>
        <v/>
      </c>
      <c r="S632" s="178">
        <f>(CertifiedCrop[[#This Row],[Rendement 
estimé/ha]]-CertifiedCrop[[#This Row],[Rendement/ha
de l’année précédente]])/CertifiedCrop[[#This Row],[Rendement/ha
de l’année précédente]]</f>
        <v>6.1349693251533596E-2</v>
      </c>
    </row>
    <row r="633" spans="1:19" x14ac:dyDescent="0.25">
      <c r="A633" s="172" t="s">
        <v>2608</v>
      </c>
      <c r="B633" s="172" t="s">
        <v>3341</v>
      </c>
      <c r="C633" s="172" t="s">
        <v>667</v>
      </c>
      <c r="D633" s="173">
        <v>1.5</v>
      </c>
      <c r="E633" s="174">
        <v>878</v>
      </c>
      <c r="F633" s="174">
        <v>828</v>
      </c>
      <c r="G633" s="174">
        <v>0</v>
      </c>
      <c r="H633" s="174">
        <v>0</v>
      </c>
      <c r="I633" s="174">
        <v>0</v>
      </c>
      <c r="J633" s="170" t="b">
        <f>IF(ISBLANK(CertifiedCrop[[#This Row],[1. Identifiant interne d’exploitation agricole*]]),"",IF(ISERROR(MATCH(CertifiedCrop[[#This Row],[1. Identifiant interne d’exploitation agricole*]],GroupMember[1. Identifiant interne d’exploitation agricole*],0)),FALSE,TRUE))</f>
        <v>1</v>
      </c>
      <c r="K633" s="170" t="b">
        <f t="array" ref="K633">IF(ISBLANK(CertifiedCrop[[#This Row],[2. Produit agricole certifié*]]),"",IF(ISERROR(MATCH(1,(#REF!=CertifiedCrop[[#This Row],[2. Produit agricole certifié*]])*(#REF!=CertifiedCrop[[#This Row],[3. Variété**]]),0)),FALSE,TRUE))</f>
        <v>0</v>
      </c>
      <c r="L633" s="23" t="str">
        <f t="shared" si="51"/>
        <v/>
      </c>
      <c r="M633" s="63" t="str">
        <f t="shared" si="52"/>
        <v/>
      </c>
      <c r="N633" s="176" t="str">
        <f t="shared" si="53"/>
        <v/>
      </c>
      <c r="O633" s="64">
        <f t="shared" si="54"/>
        <v>585.33333333333337</v>
      </c>
      <c r="P633" s="64">
        <f t="shared" si="55"/>
        <v>552</v>
      </c>
      <c r="Q633" s="11" t="str">
        <f>IFERROR((VLOOKUP(A633,GM_Table,8,FALSE)-SUMIFS(D:D,A:A,A633,B:B,B633,C:C,C633)),"")</f>
        <v/>
      </c>
      <c r="R633" s="11" t="str">
        <f>IFERROR(CONCATENATE(VLOOKUP(A633,GM_Table,12,FALSE)," ",(VLOOKUP(A633,GM_Table,13,FALSE))),"")</f>
        <v/>
      </c>
      <c r="S633" s="178">
        <f>(CertifiedCrop[[#This Row],[Rendement 
estimé/ha]]-CertifiedCrop[[#This Row],[Rendement/ha
de l’année précédente]])/CertifiedCrop[[#This Row],[Rendement/ha
de l’année précédente]]</f>
        <v>6.0386473429951758E-2</v>
      </c>
    </row>
    <row r="634" spans="1:19" x14ac:dyDescent="0.25">
      <c r="A634" s="172" t="s">
        <v>2610</v>
      </c>
      <c r="B634" s="172" t="s">
        <v>3341</v>
      </c>
      <c r="C634" s="172" t="s">
        <v>667</v>
      </c>
      <c r="D634" s="173">
        <v>2.5</v>
      </c>
      <c r="E634" s="174">
        <v>1496</v>
      </c>
      <c r="F634" s="174">
        <v>1446</v>
      </c>
      <c r="G634" s="174">
        <v>0</v>
      </c>
      <c r="H634" s="174">
        <v>0</v>
      </c>
      <c r="I634" s="174">
        <v>0</v>
      </c>
      <c r="J634" s="170" t="b">
        <f>IF(ISBLANK(CertifiedCrop[[#This Row],[1. Identifiant interne d’exploitation agricole*]]),"",IF(ISERROR(MATCH(CertifiedCrop[[#This Row],[1. Identifiant interne d’exploitation agricole*]],GroupMember[1. Identifiant interne d’exploitation agricole*],0)),FALSE,TRUE))</f>
        <v>1</v>
      </c>
      <c r="K634" s="170" t="b">
        <f t="array" ref="K634">IF(ISBLANK(CertifiedCrop[[#This Row],[2. Produit agricole certifié*]]),"",IF(ISERROR(MATCH(1,(#REF!=CertifiedCrop[[#This Row],[2. Produit agricole certifié*]])*(#REF!=CertifiedCrop[[#This Row],[3. Variété**]]),0)),FALSE,TRUE))</f>
        <v>0</v>
      </c>
      <c r="L634" s="23" t="str">
        <f t="shared" si="51"/>
        <v/>
      </c>
      <c r="M634" s="63" t="str">
        <f t="shared" si="52"/>
        <v/>
      </c>
      <c r="N634" s="176" t="str">
        <f t="shared" si="53"/>
        <v/>
      </c>
      <c r="O634" s="64">
        <f t="shared" si="54"/>
        <v>598.4</v>
      </c>
      <c r="P634" s="64">
        <f t="shared" si="55"/>
        <v>578.4</v>
      </c>
      <c r="Q634" s="11" t="str">
        <f>IFERROR((VLOOKUP(A634,GM_Table,8,FALSE)-SUMIFS(D:D,A:A,A634,B:B,B634,C:C,C634)),"")</f>
        <v/>
      </c>
      <c r="R634" s="11" t="str">
        <f>IFERROR(CONCATENATE(VLOOKUP(A634,GM_Table,12,FALSE)," ",(VLOOKUP(A634,GM_Table,13,FALSE))),"")</f>
        <v/>
      </c>
      <c r="S634" s="178">
        <f>(CertifiedCrop[[#This Row],[Rendement 
estimé/ha]]-CertifiedCrop[[#This Row],[Rendement/ha
de l’année précédente]])/CertifiedCrop[[#This Row],[Rendement/ha
de l’année précédente]]</f>
        <v>3.4578146611341634E-2</v>
      </c>
    </row>
    <row r="635" spans="1:19" x14ac:dyDescent="0.25">
      <c r="A635" s="172" t="s">
        <v>2614</v>
      </c>
      <c r="B635" s="172" t="s">
        <v>3341</v>
      </c>
      <c r="C635" s="172" t="s">
        <v>667</v>
      </c>
      <c r="D635" s="173">
        <v>2</v>
      </c>
      <c r="E635" s="174">
        <v>1188</v>
      </c>
      <c r="F635" s="174">
        <v>1138</v>
      </c>
      <c r="G635" s="174">
        <v>0</v>
      </c>
      <c r="H635" s="174">
        <v>0</v>
      </c>
      <c r="I635" s="174">
        <v>0</v>
      </c>
      <c r="J635" s="170" t="b">
        <f>IF(ISBLANK(CertifiedCrop[[#This Row],[1. Identifiant interne d’exploitation agricole*]]),"",IF(ISERROR(MATCH(CertifiedCrop[[#This Row],[1. Identifiant interne d’exploitation agricole*]],GroupMember[1. Identifiant interne d’exploitation agricole*],0)),FALSE,TRUE))</f>
        <v>1</v>
      </c>
      <c r="K635" s="170" t="b">
        <f t="array" ref="K635">IF(ISBLANK(CertifiedCrop[[#This Row],[2. Produit agricole certifié*]]),"",IF(ISERROR(MATCH(1,(#REF!=CertifiedCrop[[#This Row],[2. Produit agricole certifié*]])*(#REF!=CertifiedCrop[[#This Row],[3. Variété**]]),0)),FALSE,TRUE))</f>
        <v>0</v>
      </c>
      <c r="L635" s="23" t="str">
        <f t="shared" si="51"/>
        <v/>
      </c>
      <c r="M635" s="63" t="str">
        <f t="shared" si="52"/>
        <v/>
      </c>
      <c r="N635" s="176" t="str">
        <f t="shared" si="53"/>
        <v/>
      </c>
      <c r="O635" s="64">
        <f t="shared" si="54"/>
        <v>594</v>
      </c>
      <c r="P635" s="64">
        <f t="shared" si="55"/>
        <v>569</v>
      </c>
      <c r="Q635" s="11" t="str">
        <f>IFERROR((VLOOKUP(A635,GM_Table,8,FALSE)-SUMIFS(D:D,A:A,A635,B:B,B635,C:C,C635)),"")</f>
        <v/>
      </c>
      <c r="R635" s="11" t="str">
        <f>IFERROR(CONCATENATE(VLOOKUP(A635,GM_Table,12,FALSE)," ",(VLOOKUP(A635,GM_Table,13,FALSE))),"")</f>
        <v/>
      </c>
      <c r="S635" s="178">
        <f>(CertifiedCrop[[#This Row],[Rendement 
estimé/ha]]-CertifiedCrop[[#This Row],[Rendement/ha
de l’année précédente]])/CertifiedCrop[[#This Row],[Rendement/ha
de l’année précédente]]</f>
        <v>4.3936731107205626E-2</v>
      </c>
    </row>
    <row r="636" spans="1:19" x14ac:dyDescent="0.25">
      <c r="A636" s="172" t="s">
        <v>2617</v>
      </c>
      <c r="B636" s="172" t="s">
        <v>3341</v>
      </c>
      <c r="C636" s="172" t="s">
        <v>667</v>
      </c>
      <c r="D636" s="173">
        <v>2.5</v>
      </c>
      <c r="E636" s="174">
        <v>1463</v>
      </c>
      <c r="F636" s="174">
        <v>1413</v>
      </c>
      <c r="G636" s="174">
        <v>0</v>
      </c>
      <c r="H636" s="174">
        <v>0</v>
      </c>
      <c r="I636" s="174">
        <v>0</v>
      </c>
      <c r="J636" s="170" t="b">
        <f>IF(ISBLANK(CertifiedCrop[[#This Row],[1. Identifiant interne d’exploitation agricole*]]),"",IF(ISERROR(MATCH(CertifiedCrop[[#This Row],[1. Identifiant interne d’exploitation agricole*]],GroupMember[1. Identifiant interne d’exploitation agricole*],0)),FALSE,TRUE))</f>
        <v>1</v>
      </c>
      <c r="K636" s="170" t="b">
        <f t="array" ref="K636">IF(ISBLANK(CertifiedCrop[[#This Row],[2. Produit agricole certifié*]]),"",IF(ISERROR(MATCH(1,(#REF!=CertifiedCrop[[#This Row],[2. Produit agricole certifié*]])*(#REF!=CertifiedCrop[[#This Row],[3. Variété**]]),0)),FALSE,TRUE))</f>
        <v>0</v>
      </c>
      <c r="L636" s="23" t="str">
        <f t="shared" si="51"/>
        <v/>
      </c>
      <c r="M636" s="63" t="str">
        <f t="shared" si="52"/>
        <v/>
      </c>
      <c r="N636" s="176" t="str">
        <f t="shared" si="53"/>
        <v/>
      </c>
      <c r="O636" s="64">
        <f t="shared" si="54"/>
        <v>585.20000000000005</v>
      </c>
      <c r="P636" s="64">
        <f t="shared" si="55"/>
        <v>565.20000000000005</v>
      </c>
      <c r="Q636" s="11" t="str">
        <f>IFERROR((VLOOKUP(A636,GM_Table,8,FALSE)-SUMIFS(D:D,A:A,A636,B:B,B636,C:C,C636)),"")</f>
        <v/>
      </c>
      <c r="R636" s="11" t="str">
        <f>IFERROR(CONCATENATE(VLOOKUP(A636,GM_Table,12,FALSE)," ",(VLOOKUP(A636,GM_Table,13,FALSE))),"")</f>
        <v/>
      </c>
      <c r="S636" s="178">
        <f>(CertifiedCrop[[#This Row],[Rendement 
estimé/ha]]-CertifiedCrop[[#This Row],[Rendement/ha
de l’année précédente]])/CertifiedCrop[[#This Row],[Rendement/ha
de l’année précédente]]</f>
        <v>3.5385704175513087E-2</v>
      </c>
    </row>
    <row r="637" spans="1:19" x14ac:dyDescent="0.25">
      <c r="A637" s="172" t="s">
        <v>2619</v>
      </c>
      <c r="B637" s="172" t="s">
        <v>3341</v>
      </c>
      <c r="C637" s="172" t="s">
        <v>667</v>
      </c>
      <c r="D637" s="173">
        <v>1</v>
      </c>
      <c r="E637" s="174">
        <v>529</v>
      </c>
      <c r="F637" s="174">
        <v>479</v>
      </c>
      <c r="G637" s="174">
        <v>0</v>
      </c>
      <c r="H637" s="174">
        <v>0</v>
      </c>
      <c r="I637" s="174">
        <v>0</v>
      </c>
      <c r="J637" s="170" t="b">
        <f>IF(ISBLANK(CertifiedCrop[[#This Row],[1. Identifiant interne d’exploitation agricole*]]),"",IF(ISERROR(MATCH(CertifiedCrop[[#This Row],[1. Identifiant interne d’exploitation agricole*]],GroupMember[1. Identifiant interne d’exploitation agricole*],0)),FALSE,TRUE))</f>
        <v>1</v>
      </c>
      <c r="K637" s="170" t="b">
        <f t="array" ref="K637">IF(ISBLANK(CertifiedCrop[[#This Row],[2. Produit agricole certifié*]]),"",IF(ISERROR(MATCH(1,(#REF!=CertifiedCrop[[#This Row],[2. Produit agricole certifié*]])*(#REF!=CertifiedCrop[[#This Row],[3. Variété**]]),0)),FALSE,TRUE))</f>
        <v>0</v>
      </c>
      <c r="L637" s="23" t="str">
        <f t="shared" si="51"/>
        <v/>
      </c>
      <c r="M637" s="63" t="str">
        <f t="shared" si="52"/>
        <v/>
      </c>
      <c r="N637" s="176" t="str">
        <f t="shared" si="53"/>
        <v/>
      </c>
      <c r="O637" s="64">
        <f t="shared" si="54"/>
        <v>529</v>
      </c>
      <c r="P637" s="64">
        <f t="shared" si="55"/>
        <v>479</v>
      </c>
      <c r="Q637" s="11" t="str">
        <f>IFERROR((VLOOKUP(A637,GM_Table,8,FALSE)-SUMIFS(D:D,A:A,A637,B:B,B637,C:C,C637)),"")</f>
        <v/>
      </c>
      <c r="R637" s="11" t="str">
        <f>IFERROR(CONCATENATE(VLOOKUP(A637,GM_Table,12,FALSE)," ",(VLOOKUP(A637,GM_Table,13,FALSE))),"")</f>
        <v/>
      </c>
      <c r="S637" s="178">
        <f>(CertifiedCrop[[#This Row],[Rendement 
estimé/ha]]-CertifiedCrop[[#This Row],[Rendement/ha
de l’année précédente]])/CertifiedCrop[[#This Row],[Rendement/ha
de l’année précédente]]</f>
        <v>0.10438413361169102</v>
      </c>
    </row>
    <row r="638" spans="1:19" x14ac:dyDescent="0.25">
      <c r="A638" s="172" t="s">
        <v>2622</v>
      </c>
      <c r="B638" s="172" t="s">
        <v>3341</v>
      </c>
      <c r="C638" s="172" t="s">
        <v>667</v>
      </c>
      <c r="D638" s="173">
        <v>1</v>
      </c>
      <c r="E638" s="174">
        <v>594</v>
      </c>
      <c r="F638" s="174">
        <v>544</v>
      </c>
      <c r="G638" s="174">
        <v>0</v>
      </c>
      <c r="H638" s="174">
        <v>0</v>
      </c>
      <c r="I638" s="174">
        <v>0</v>
      </c>
      <c r="J638" s="170" t="b">
        <f>IF(ISBLANK(CertifiedCrop[[#This Row],[1. Identifiant interne d’exploitation agricole*]]),"",IF(ISERROR(MATCH(CertifiedCrop[[#This Row],[1. Identifiant interne d’exploitation agricole*]],GroupMember[1. Identifiant interne d’exploitation agricole*],0)),FALSE,TRUE))</f>
        <v>1</v>
      </c>
      <c r="K638" s="170" t="b">
        <f t="array" ref="K638">IF(ISBLANK(CertifiedCrop[[#This Row],[2. Produit agricole certifié*]]),"",IF(ISERROR(MATCH(1,(#REF!=CertifiedCrop[[#This Row],[2. Produit agricole certifié*]])*(#REF!=CertifiedCrop[[#This Row],[3. Variété**]]),0)),FALSE,TRUE))</f>
        <v>0</v>
      </c>
      <c r="L638" s="23" t="str">
        <f t="shared" si="51"/>
        <v/>
      </c>
      <c r="M638" s="63" t="str">
        <f t="shared" si="52"/>
        <v/>
      </c>
      <c r="N638" s="176" t="str">
        <f t="shared" si="53"/>
        <v/>
      </c>
      <c r="O638" s="64">
        <f t="shared" si="54"/>
        <v>594</v>
      </c>
      <c r="P638" s="64">
        <f t="shared" si="55"/>
        <v>544</v>
      </c>
      <c r="Q638" s="11" t="str">
        <f>IFERROR((VLOOKUP(A638,GM_Table,8,FALSE)-SUMIFS(D:D,A:A,A638,B:B,B638,C:C,C638)),"")</f>
        <v/>
      </c>
      <c r="R638" s="11" t="str">
        <f>IFERROR(CONCATENATE(VLOOKUP(A638,GM_Table,12,FALSE)," ",(VLOOKUP(A638,GM_Table,13,FALSE))),"")</f>
        <v/>
      </c>
      <c r="S638" s="178">
        <f>(CertifiedCrop[[#This Row],[Rendement 
estimé/ha]]-CertifiedCrop[[#This Row],[Rendement/ha
de l’année précédente]])/CertifiedCrop[[#This Row],[Rendement/ha
de l’année précédente]]</f>
        <v>9.1911764705882359E-2</v>
      </c>
    </row>
    <row r="639" spans="1:19" x14ac:dyDescent="0.25">
      <c r="A639" s="172" t="s">
        <v>2627</v>
      </c>
      <c r="B639" s="172" t="s">
        <v>3341</v>
      </c>
      <c r="C639" s="172" t="s">
        <v>667</v>
      </c>
      <c r="D639" s="173">
        <v>1</v>
      </c>
      <c r="E639" s="174">
        <v>581</v>
      </c>
      <c r="F639" s="174">
        <v>531</v>
      </c>
      <c r="G639" s="174">
        <v>0</v>
      </c>
      <c r="H639" s="174">
        <v>0</v>
      </c>
      <c r="I639" s="174">
        <v>0</v>
      </c>
      <c r="J639" s="170" t="b">
        <f>IF(ISBLANK(CertifiedCrop[[#This Row],[1. Identifiant interne d’exploitation agricole*]]),"",IF(ISERROR(MATCH(CertifiedCrop[[#This Row],[1. Identifiant interne d’exploitation agricole*]],GroupMember[1. Identifiant interne d’exploitation agricole*],0)),FALSE,TRUE))</f>
        <v>1</v>
      </c>
      <c r="K639" s="170" t="b">
        <f t="array" ref="K639">IF(ISBLANK(CertifiedCrop[[#This Row],[2. Produit agricole certifié*]]),"",IF(ISERROR(MATCH(1,(#REF!=CertifiedCrop[[#This Row],[2. Produit agricole certifié*]])*(#REF!=CertifiedCrop[[#This Row],[3. Variété**]]),0)),FALSE,TRUE))</f>
        <v>0</v>
      </c>
      <c r="L639" s="23" t="str">
        <f t="shared" si="51"/>
        <v/>
      </c>
      <c r="M639" s="63" t="str">
        <f t="shared" si="52"/>
        <v/>
      </c>
      <c r="N639" s="176" t="str">
        <f t="shared" si="53"/>
        <v/>
      </c>
      <c r="O639" s="64">
        <f t="shared" si="54"/>
        <v>581</v>
      </c>
      <c r="P639" s="64">
        <f t="shared" si="55"/>
        <v>531</v>
      </c>
      <c r="Q639" s="11" t="str">
        <f>IFERROR((VLOOKUP(A639,GM_Table,8,FALSE)-SUMIFS(D:D,A:A,A639,B:B,B639,C:C,C639)),"")</f>
        <v/>
      </c>
      <c r="R639" s="11" t="str">
        <f>IFERROR(CONCATENATE(VLOOKUP(A639,GM_Table,12,FALSE)," ",(VLOOKUP(A639,GM_Table,13,FALSE))),"")</f>
        <v/>
      </c>
      <c r="S639" s="178">
        <f>(CertifiedCrop[[#This Row],[Rendement 
estimé/ha]]-CertifiedCrop[[#This Row],[Rendement/ha
de l’année précédente]])/CertifiedCrop[[#This Row],[Rendement/ha
de l’année précédente]]</f>
        <v>9.4161958568738227E-2</v>
      </c>
    </row>
    <row r="640" spans="1:19" x14ac:dyDescent="0.25">
      <c r="A640" s="172" t="s">
        <v>2630</v>
      </c>
      <c r="B640" s="172" t="s">
        <v>3341</v>
      </c>
      <c r="C640" s="172" t="s">
        <v>667</v>
      </c>
      <c r="D640" s="173">
        <v>1</v>
      </c>
      <c r="E640" s="174">
        <v>586</v>
      </c>
      <c r="F640" s="174">
        <v>536</v>
      </c>
      <c r="G640" s="174">
        <v>0</v>
      </c>
      <c r="H640" s="174">
        <v>0</v>
      </c>
      <c r="I640" s="174">
        <v>0</v>
      </c>
      <c r="J640" s="170" t="b">
        <f>IF(ISBLANK(CertifiedCrop[[#This Row],[1. Identifiant interne d’exploitation agricole*]]),"",IF(ISERROR(MATCH(CertifiedCrop[[#This Row],[1. Identifiant interne d’exploitation agricole*]],GroupMember[1. Identifiant interne d’exploitation agricole*],0)),FALSE,TRUE))</f>
        <v>1</v>
      </c>
      <c r="K640" s="170" t="b">
        <f t="array" ref="K640">IF(ISBLANK(CertifiedCrop[[#This Row],[2. Produit agricole certifié*]]),"",IF(ISERROR(MATCH(1,(#REF!=CertifiedCrop[[#This Row],[2. Produit agricole certifié*]])*(#REF!=CertifiedCrop[[#This Row],[3. Variété**]]),0)),FALSE,TRUE))</f>
        <v>0</v>
      </c>
      <c r="L640" s="23" t="str">
        <f t="shared" si="51"/>
        <v/>
      </c>
      <c r="M640" s="63" t="str">
        <f t="shared" si="52"/>
        <v/>
      </c>
      <c r="N640" s="176" t="str">
        <f t="shared" si="53"/>
        <v/>
      </c>
      <c r="O640" s="64">
        <f t="shared" si="54"/>
        <v>586</v>
      </c>
      <c r="P640" s="64">
        <f t="shared" si="55"/>
        <v>536</v>
      </c>
      <c r="Q640" s="11" t="str">
        <f>IFERROR((VLOOKUP(A640,GM_Table,8,FALSE)-SUMIFS(D:D,A:A,A640,B:B,B640,C:C,C640)),"")</f>
        <v/>
      </c>
      <c r="R640" s="11" t="str">
        <f>IFERROR(CONCATENATE(VLOOKUP(A640,GM_Table,12,FALSE)," ",(VLOOKUP(A640,GM_Table,13,FALSE))),"")</f>
        <v/>
      </c>
      <c r="S640" s="178">
        <f>(CertifiedCrop[[#This Row],[Rendement 
estimé/ha]]-CertifiedCrop[[#This Row],[Rendement/ha
de l’année précédente]])/CertifiedCrop[[#This Row],[Rendement/ha
de l’année précédente]]</f>
        <v>9.3283582089552244E-2</v>
      </c>
    </row>
    <row r="641" spans="1:19" x14ac:dyDescent="0.25">
      <c r="A641" s="172" t="s">
        <v>2634</v>
      </c>
      <c r="B641" s="172" t="s">
        <v>3341</v>
      </c>
      <c r="C641" s="172" t="s">
        <v>667</v>
      </c>
      <c r="D641" s="173">
        <v>1.5</v>
      </c>
      <c r="E641" s="174">
        <v>891</v>
      </c>
      <c r="F641" s="174">
        <v>841</v>
      </c>
      <c r="G641" s="174">
        <v>0</v>
      </c>
      <c r="H641" s="174">
        <v>0</v>
      </c>
      <c r="I641" s="174">
        <v>0</v>
      </c>
      <c r="J641" s="170" t="b">
        <f>IF(ISBLANK(CertifiedCrop[[#This Row],[1. Identifiant interne d’exploitation agricole*]]),"",IF(ISERROR(MATCH(CertifiedCrop[[#This Row],[1. Identifiant interne d’exploitation agricole*]],GroupMember[1. Identifiant interne d’exploitation agricole*],0)),FALSE,TRUE))</f>
        <v>1</v>
      </c>
      <c r="K641" s="170" t="b">
        <f t="array" ref="K641">IF(ISBLANK(CertifiedCrop[[#This Row],[2. Produit agricole certifié*]]),"",IF(ISERROR(MATCH(1,(#REF!=CertifiedCrop[[#This Row],[2. Produit agricole certifié*]])*(#REF!=CertifiedCrop[[#This Row],[3. Variété**]]),0)),FALSE,TRUE))</f>
        <v>0</v>
      </c>
      <c r="L641" s="23" t="str">
        <f t="shared" si="51"/>
        <v/>
      </c>
      <c r="M641" s="63" t="str">
        <f t="shared" si="52"/>
        <v/>
      </c>
      <c r="N641" s="176" t="str">
        <f t="shared" si="53"/>
        <v/>
      </c>
      <c r="O641" s="64">
        <f t="shared" si="54"/>
        <v>594</v>
      </c>
      <c r="P641" s="64">
        <f t="shared" si="55"/>
        <v>560.66666666666663</v>
      </c>
      <c r="Q641" s="11" t="str">
        <f>IFERROR((VLOOKUP(A641,GM_Table,8,FALSE)-SUMIFS(D:D,A:A,A641,B:B,B641,C:C,C641)),"")</f>
        <v/>
      </c>
      <c r="R641" s="11" t="str">
        <f>IFERROR(CONCATENATE(VLOOKUP(A641,GM_Table,12,FALSE)," ",(VLOOKUP(A641,GM_Table,13,FALSE))),"")</f>
        <v/>
      </c>
      <c r="S641" s="178">
        <f>(CertifiedCrop[[#This Row],[Rendement 
estimé/ha]]-CertifiedCrop[[#This Row],[Rendement/ha
de l’année précédente]])/CertifiedCrop[[#This Row],[Rendement/ha
de l’année précédente]]</f>
        <v>5.9453032104637406E-2</v>
      </c>
    </row>
    <row r="642" spans="1:19" x14ac:dyDescent="0.25">
      <c r="A642" s="172" t="s">
        <v>2637</v>
      </c>
      <c r="B642" s="172" t="s">
        <v>3341</v>
      </c>
      <c r="C642" s="172" t="s">
        <v>667</v>
      </c>
      <c r="D642" s="173">
        <v>1</v>
      </c>
      <c r="E642" s="174">
        <v>599</v>
      </c>
      <c r="F642" s="174">
        <v>549</v>
      </c>
      <c r="G642" s="174">
        <v>0</v>
      </c>
      <c r="H642" s="174">
        <v>0</v>
      </c>
      <c r="I642" s="174">
        <v>0</v>
      </c>
      <c r="J642" s="170" t="b">
        <f>IF(ISBLANK(CertifiedCrop[[#This Row],[1. Identifiant interne d’exploitation agricole*]]),"",IF(ISERROR(MATCH(CertifiedCrop[[#This Row],[1. Identifiant interne d’exploitation agricole*]],GroupMember[1. Identifiant interne d’exploitation agricole*],0)),FALSE,TRUE))</f>
        <v>1</v>
      </c>
      <c r="K642" s="170" t="b">
        <f t="array" ref="K642">IF(ISBLANK(CertifiedCrop[[#This Row],[2. Produit agricole certifié*]]),"",IF(ISERROR(MATCH(1,(#REF!=CertifiedCrop[[#This Row],[2. Produit agricole certifié*]])*(#REF!=CertifiedCrop[[#This Row],[3. Variété**]]),0)),FALSE,TRUE))</f>
        <v>0</v>
      </c>
      <c r="L642" s="23" t="str">
        <f t="shared" si="51"/>
        <v/>
      </c>
      <c r="M642" s="63" t="str">
        <f t="shared" si="52"/>
        <v/>
      </c>
      <c r="N642" s="176" t="str">
        <f t="shared" si="53"/>
        <v/>
      </c>
      <c r="O642" s="64">
        <f t="shared" si="54"/>
        <v>599</v>
      </c>
      <c r="P642" s="64">
        <f t="shared" si="55"/>
        <v>549</v>
      </c>
      <c r="Q642" s="11" t="str">
        <f>IFERROR((VLOOKUP(A642,GM_Table,8,FALSE)-SUMIFS(D:D,A:A,A642,B:B,B642,C:C,C642)),"")</f>
        <v/>
      </c>
      <c r="R642" s="11" t="str">
        <f>IFERROR(CONCATENATE(VLOOKUP(A642,GM_Table,12,FALSE)," ",(VLOOKUP(A642,GM_Table,13,FALSE))),"")</f>
        <v/>
      </c>
      <c r="S642" s="178">
        <f>(CertifiedCrop[[#This Row],[Rendement 
estimé/ha]]-CertifiedCrop[[#This Row],[Rendement/ha
de l’année précédente]])/CertifiedCrop[[#This Row],[Rendement/ha
de l’année précédente]]</f>
        <v>9.107468123861566E-2</v>
      </c>
    </row>
    <row r="643" spans="1:19" x14ac:dyDescent="0.25">
      <c r="A643" s="172" t="s">
        <v>2640</v>
      </c>
      <c r="B643" s="172" t="s">
        <v>3341</v>
      </c>
      <c r="C643" s="172" t="s">
        <v>667</v>
      </c>
      <c r="D643" s="173">
        <v>1</v>
      </c>
      <c r="E643" s="174">
        <v>594</v>
      </c>
      <c r="F643" s="174">
        <v>544</v>
      </c>
      <c r="G643" s="174">
        <v>0</v>
      </c>
      <c r="H643" s="174">
        <v>0</v>
      </c>
      <c r="I643" s="174">
        <v>0</v>
      </c>
      <c r="J643" s="170" t="b">
        <f>IF(ISBLANK(CertifiedCrop[[#This Row],[1. Identifiant interne d’exploitation agricole*]]),"",IF(ISERROR(MATCH(CertifiedCrop[[#This Row],[1. Identifiant interne d’exploitation agricole*]],GroupMember[1. Identifiant interne d’exploitation agricole*],0)),FALSE,TRUE))</f>
        <v>1</v>
      </c>
      <c r="K643" s="170" t="b">
        <f t="array" ref="K643">IF(ISBLANK(CertifiedCrop[[#This Row],[2. Produit agricole certifié*]]),"",IF(ISERROR(MATCH(1,(#REF!=CertifiedCrop[[#This Row],[2. Produit agricole certifié*]])*(#REF!=CertifiedCrop[[#This Row],[3. Variété**]]),0)),FALSE,TRUE))</f>
        <v>0</v>
      </c>
      <c r="L643" s="23" t="str">
        <f t="shared" si="51"/>
        <v/>
      </c>
      <c r="M643" s="63" t="str">
        <f t="shared" si="52"/>
        <v/>
      </c>
      <c r="N643" s="176" t="str">
        <f t="shared" si="53"/>
        <v/>
      </c>
      <c r="O643" s="64">
        <f t="shared" si="54"/>
        <v>594</v>
      </c>
      <c r="P643" s="64">
        <f t="shared" si="55"/>
        <v>544</v>
      </c>
      <c r="Q643" s="11" t="str">
        <f>IFERROR((VLOOKUP(A643,GM_Table,8,FALSE)-SUMIFS(D:D,A:A,A643,B:B,B643,C:C,C643)),"")</f>
        <v/>
      </c>
      <c r="R643" s="11" t="str">
        <f>IFERROR(CONCATENATE(VLOOKUP(A643,GM_Table,12,FALSE)," ",(VLOOKUP(A643,GM_Table,13,FALSE))),"")</f>
        <v/>
      </c>
      <c r="S643" s="178">
        <f>(CertifiedCrop[[#This Row],[Rendement 
estimé/ha]]-CertifiedCrop[[#This Row],[Rendement/ha
de l’année précédente]])/CertifiedCrop[[#This Row],[Rendement/ha
de l’année précédente]]</f>
        <v>9.1911764705882359E-2</v>
      </c>
    </row>
    <row r="644" spans="1:19" x14ac:dyDescent="0.25">
      <c r="A644" s="172" t="s">
        <v>2643</v>
      </c>
      <c r="B644" s="172" t="s">
        <v>3341</v>
      </c>
      <c r="C644" s="172" t="s">
        <v>667</v>
      </c>
      <c r="D644" s="173">
        <v>1.5</v>
      </c>
      <c r="E644" s="174">
        <v>891</v>
      </c>
      <c r="F644" s="174">
        <v>841</v>
      </c>
      <c r="G644" s="174">
        <v>0</v>
      </c>
      <c r="H644" s="174">
        <v>0</v>
      </c>
      <c r="I644" s="174">
        <v>0</v>
      </c>
      <c r="J644" s="170" t="b">
        <f>IF(ISBLANK(CertifiedCrop[[#This Row],[1. Identifiant interne d’exploitation agricole*]]),"",IF(ISERROR(MATCH(CertifiedCrop[[#This Row],[1. Identifiant interne d’exploitation agricole*]],GroupMember[1. Identifiant interne d’exploitation agricole*],0)),FALSE,TRUE))</f>
        <v>1</v>
      </c>
      <c r="K644" s="170" t="b">
        <f t="array" ref="K644">IF(ISBLANK(CertifiedCrop[[#This Row],[2. Produit agricole certifié*]]),"",IF(ISERROR(MATCH(1,(#REF!=CertifiedCrop[[#This Row],[2. Produit agricole certifié*]])*(#REF!=CertifiedCrop[[#This Row],[3. Variété**]]),0)),FALSE,TRUE))</f>
        <v>0</v>
      </c>
      <c r="L644" s="23" t="str">
        <f t="shared" si="51"/>
        <v/>
      </c>
      <c r="M644" s="63" t="str">
        <f t="shared" si="52"/>
        <v/>
      </c>
      <c r="N644" s="176" t="str">
        <f t="shared" si="53"/>
        <v/>
      </c>
      <c r="O644" s="64">
        <f t="shared" si="54"/>
        <v>594</v>
      </c>
      <c r="P644" s="64">
        <f t="shared" si="55"/>
        <v>560.66666666666663</v>
      </c>
      <c r="Q644" s="11" t="str">
        <f>IFERROR((VLOOKUP(A644,GM_Table,8,FALSE)-SUMIFS(D:D,A:A,A644,B:B,B644,C:C,C644)),"")</f>
        <v/>
      </c>
      <c r="R644" s="11" t="str">
        <f>IFERROR(CONCATENATE(VLOOKUP(A644,GM_Table,12,FALSE)," ",(VLOOKUP(A644,GM_Table,13,FALSE))),"")</f>
        <v/>
      </c>
      <c r="S644" s="178">
        <f>(CertifiedCrop[[#This Row],[Rendement 
estimé/ha]]-CertifiedCrop[[#This Row],[Rendement/ha
de l’année précédente]])/CertifiedCrop[[#This Row],[Rendement/ha
de l’année précédente]]</f>
        <v>5.9453032104637406E-2</v>
      </c>
    </row>
    <row r="645" spans="1:19" x14ac:dyDescent="0.25">
      <c r="A645" s="172" t="s">
        <v>2647</v>
      </c>
      <c r="B645" s="172" t="s">
        <v>3341</v>
      </c>
      <c r="C645" s="172" t="s">
        <v>667</v>
      </c>
      <c r="D645" s="173">
        <v>4</v>
      </c>
      <c r="E645" s="174">
        <v>2358</v>
      </c>
      <c r="F645" s="174">
        <v>2308</v>
      </c>
      <c r="G645" s="174">
        <v>0</v>
      </c>
      <c r="H645" s="174">
        <v>0</v>
      </c>
      <c r="I645" s="174">
        <v>0</v>
      </c>
      <c r="J645" s="170" t="b">
        <f>IF(ISBLANK(CertifiedCrop[[#This Row],[1. Identifiant interne d’exploitation agricole*]]),"",IF(ISERROR(MATCH(CertifiedCrop[[#This Row],[1. Identifiant interne d’exploitation agricole*]],GroupMember[1. Identifiant interne d’exploitation agricole*],0)),FALSE,TRUE))</f>
        <v>1</v>
      </c>
      <c r="K645" s="170" t="b">
        <f t="array" ref="K645">IF(ISBLANK(CertifiedCrop[[#This Row],[2. Produit agricole certifié*]]),"",IF(ISERROR(MATCH(1,(#REF!=CertifiedCrop[[#This Row],[2. Produit agricole certifié*]])*(#REF!=CertifiedCrop[[#This Row],[3. Variété**]]),0)),FALSE,TRUE))</f>
        <v>0</v>
      </c>
      <c r="L645" s="23" t="str">
        <f t="shared" si="51"/>
        <v/>
      </c>
      <c r="M645" s="63" t="str">
        <f t="shared" si="52"/>
        <v/>
      </c>
      <c r="N645" s="176" t="str">
        <f t="shared" si="53"/>
        <v/>
      </c>
      <c r="O645" s="64">
        <f t="shared" si="54"/>
        <v>589.5</v>
      </c>
      <c r="P645" s="64">
        <f t="shared" si="55"/>
        <v>577</v>
      </c>
      <c r="Q645" s="11" t="str">
        <f>IFERROR((VLOOKUP(A645,GM_Table,8,FALSE)-SUMIFS(D:D,A:A,A645,B:B,B645,C:C,C645)),"")</f>
        <v/>
      </c>
      <c r="R645" s="11" t="str">
        <f>IFERROR(CONCATENATE(VLOOKUP(A645,GM_Table,12,FALSE)," ",(VLOOKUP(A645,GM_Table,13,FALSE))),"")</f>
        <v/>
      </c>
      <c r="S645" s="178">
        <f>(CertifiedCrop[[#This Row],[Rendement 
estimé/ha]]-CertifiedCrop[[#This Row],[Rendement/ha
de l’année précédente]])/CertifiedCrop[[#This Row],[Rendement/ha
de l’année précédente]]</f>
        <v>2.1663778162911613E-2</v>
      </c>
    </row>
    <row r="646" spans="1:19" x14ac:dyDescent="0.25">
      <c r="A646" s="172" t="s">
        <v>2651</v>
      </c>
      <c r="B646" s="172" t="s">
        <v>3341</v>
      </c>
      <c r="C646" s="172" t="s">
        <v>667</v>
      </c>
      <c r="D646" s="173">
        <v>1</v>
      </c>
      <c r="E646" s="174">
        <v>594</v>
      </c>
      <c r="F646" s="174">
        <v>544</v>
      </c>
      <c r="G646" s="174">
        <v>0</v>
      </c>
      <c r="H646" s="174">
        <v>0</v>
      </c>
      <c r="I646" s="174">
        <v>0</v>
      </c>
      <c r="J646" s="170" t="b">
        <f>IF(ISBLANK(CertifiedCrop[[#This Row],[1. Identifiant interne d’exploitation agricole*]]),"",IF(ISERROR(MATCH(CertifiedCrop[[#This Row],[1. Identifiant interne d’exploitation agricole*]],GroupMember[1. Identifiant interne d’exploitation agricole*],0)),FALSE,TRUE))</f>
        <v>1</v>
      </c>
      <c r="K646" s="170" t="b">
        <f t="array" ref="K646">IF(ISBLANK(CertifiedCrop[[#This Row],[2. Produit agricole certifié*]]),"",IF(ISERROR(MATCH(1,(#REF!=CertifiedCrop[[#This Row],[2. Produit agricole certifié*]])*(#REF!=CertifiedCrop[[#This Row],[3. Variété**]]),0)),FALSE,TRUE))</f>
        <v>0</v>
      </c>
      <c r="L646" s="23" t="str">
        <f t="shared" si="51"/>
        <v/>
      </c>
      <c r="M646" s="63" t="str">
        <f t="shared" si="52"/>
        <v/>
      </c>
      <c r="N646" s="176" t="str">
        <f t="shared" si="53"/>
        <v/>
      </c>
      <c r="O646" s="64">
        <f t="shared" si="54"/>
        <v>594</v>
      </c>
      <c r="P646" s="64">
        <f t="shared" si="55"/>
        <v>544</v>
      </c>
      <c r="Q646" s="11" t="str">
        <f>IFERROR((VLOOKUP(A646,GM_Table,8,FALSE)-SUMIFS(D:D,A:A,A646,B:B,B646,C:C,C646)),"")</f>
        <v/>
      </c>
      <c r="R646" s="11" t="str">
        <f>IFERROR(CONCATENATE(VLOOKUP(A646,GM_Table,12,FALSE)," ",(VLOOKUP(A646,GM_Table,13,FALSE))),"")</f>
        <v/>
      </c>
      <c r="S646" s="178">
        <f>(CertifiedCrop[[#This Row],[Rendement 
estimé/ha]]-CertifiedCrop[[#This Row],[Rendement/ha
de l’année précédente]])/CertifiedCrop[[#This Row],[Rendement/ha
de l’année précédente]]</f>
        <v>9.1911764705882359E-2</v>
      </c>
    </row>
    <row r="647" spans="1:19" x14ac:dyDescent="0.25">
      <c r="A647" s="172" t="s">
        <v>2654</v>
      </c>
      <c r="B647" s="172" t="s">
        <v>3341</v>
      </c>
      <c r="C647" s="172" t="s">
        <v>667</v>
      </c>
      <c r="D647" s="173">
        <v>3</v>
      </c>
      <c r="E647" s="174">
        <v>1795</v>
      </c>
      <c r="F647" s="174">
        <v>1745</v>
      </c>
      <c r="G647" s="174">
        <v>0</v>
      </c>
      <c r="H647" s="174">
        <v>0</v>
      </c>
      <c r="I647" s="174">
        <v>0</v>
      </c>
      <c r="J647" s="170" t="b">
        <f>IF(ISBLANK(CertifiedCrop[[#This Row],[1. Identifiant interne d’exploitation agricole*]]),"",IF(ISERROR(MATCH(CertifiedCrop[[#This Row],[1. Identifiant interne d’exploitation agricole*]],GroupMember[1. Identifiant interne d’exploitation agricole*],0)),FALSE,TRUE))</f>
        <v>1</v>
      </c>
      <c r="K647" s="170" t="b">
        <f t="array" ref="K647">IF(ISBLANK(CertifiedCrop[[#This Row],[2. Produit agricole certifié*]]),"",IF(ISERROR(MATCH(1,(#REF!=CertifiedCrop[[#This Row],[2. Produit agricole certifié*]])*(#REF!=CertifiedCrop[[#This Row],[3. Variété**]]),0)),FALSE,TRUE))</f>
        <v>0</v>
      </c>
      <c r="L647" s="23" t="str">
        <f t="shared" si="51"/>
        <v/>
      </c>
      <c r="M647" s="63" t="str">
        <f t="shared" si="52"/>
        <v/>
      </c>
      <c r="N647" s="176" t="str">
        <f t="shared" si="53"/>
        <v/>
      </c>
      <c r="O647" s="64">
        <f t="shared" si="54"/>
        <v>598.33333333333337</v>
      </c>
      <c r="P647" s="64">
        <f t="shared" si="55"/>
        <v>581.66666666666663</v>
      </c>
      <c r="Q647" s="11" t="str">
        <f>IFERROR((VLOOKUP(A647,GM_Table,8,FALSE)-SUMIFS(D:D,A:A,A647,B:B,B647,C:C,C647)),"")</f>
        <v/>
      </c>
      <c r="R647" s="11" t="str">
        <f>IFERROR(CONCATENATE(VLOOKUP(A647,GM_Table,12,FALSE)," ",(VLOOKUP(A647,GM_Table,13,FALSE))),"")</f>
        <v/>
      </c>
      <c r="S647" s="178">
        <f>(CertifiedCrop[[#This Row],[Rendement 
estimé/ha]]-CertifiedCrop[[#This Row],[Rendement/ha
de l’année précédente]])/CertifiedCrop[[#This Row],[Rendement/ha
de l’année précédente]]</f>
        <v>2.8653295128939962E-2</v>
      </c>
    </row>
    <row r="648" spans="1:19" x14ac:dyDescent="0.25">
      <c r="A648" s="172" t="s">
        <v>2658</v>
      </c>
      <c r="B648" s="172" t="s">
        <v>3341</v>
      </c>
      <c r="C648" s="172" t="s">
        <v>667</v>
      </c>
      <c r="D648" s="173">
        <v>2.5</v>
      </c>
      <c r="E648" s="174">
        <v>1485</v>
      </c>
      <c r="F648" s="174">
        <v>1435</v>
      </c>
      <c r="G648" s="174">
        <v>0</v>
      </c>
      <c r="H648" s="174">
        <v>0</v>
      </c>
      <c r="I648" s="174">
        <v>0</v>
      </c>
      <c r="J648" s="170" t="b">
        <f>IF(ISBLANK(CertifiedCrop[[#This Row],[1. Identifiant interne d’exploitation agricole*]]),"",IF(ISERROR(MATCH(CertifiedCrop[[#This Row],[1. Identifiant interne d’exploitation agricole*]],GroupMember[1. Identifiant interne d’exploitation agricole*],0)),FALSE,TRUE))</f>
        <v>1</v>
      </c>
      <c r="K648" s="170" t="b">
        <f t="array" ref="K648">IF(ISBLANK(CertifiedCrop[[#This Row],[2. Produit agricole certifié*]]),"",IF(ISERROR(MATCH(1,(#REF!=CertifiedCrop[[#This Row],[2. Produit agricole certifié*]])*(#REF!=CertifiedCrop[[#This Row],[3. Variété**]]),0)),FALSE,TRUE))</f>
        <v>0</v>
      </c>
      <c r="L648" s="23" t="str">
        <f t="shared" si="51"/>
        <v/>
      </c>
      <c r="M648" s="63" t="str">
        <f t="shared" si="52"/>
        <v/>
      </c>
      <c r="N648" s="176" t="str">
        <f t="shared" si="53"/>
        <v/>
      </c>
      <c r="O648" s="64">
        <f t="shared" si="54"/>
        <v>594</v>
      </c>
      <c r="P648" s="64">
        <f t="shared" si="55"/>
        <v>574</v>
      </c>
      <c r="Q648" s="11" t="str">
        <f>IFERROR((VLOOKUP(A648,GM_Table,8,FALSE)-SUMIFS(D:D,A:A,A648,B:B,B648,C:C,C648)),"")</f>
        <v/>
      </c>
      <c r="R648" s="11" t="str">
        <f>IFERROR(CONCATENATE(VLOOKUP(A648,GM_Table,12,FALSE)," ",(VLOOKUP(A648,GM_Table,13,FALSE))),"")</f>
        <v/>
      </c>
      <c r="S648" s="178">
        <f>(CertifiedCrop[[#This Row],[Rendement 
estimé/ha]]-CertifiedCrop[[#This Row],[Rendement/ha
de l’année précédente]])/CertifiedCrop[[#This Row],[Rendement/ha
de l’année précédente]]</f>
        <v>3.484320557491289E-2</v>
      </c>
    </row>
    <row r="649" spans="1:19" x14ac:dyDescent="0.25">
      <c r="A649" s="172" t="s">
        <v>2661</v>
      </c>
      <c r="B649" s="172" t="s">
        <v>3341</v>
      </c>
      <c r="C649" s="172" t="s">
        <v>667</v>
      </c>
      <c r="D649" s="173">
        <v>2</v>
      </c>
      <c r="E649" s="174">
        <v>1197</v>
      </c>
      <c r="F649" s="174">
        <v>1147</v>
      </c>
      <c r="G649" s="174">
        <v>0</v>
      </c>
      <c r="H649" s="174">
        <v>0</v>
      </c>
      <c r="I649" s="174">
        <v>0</v>
      </c>
      <c r="J649" s="170" t="b">
        <f>IF(ISBLANK(CertifiedCrop[[#This Row],[1. Identifiant interne d’exploitation agricole*]]),"",IF(ISERROR(MATCH(CertifiedCrop[[#This Row],[1. Identifiant interne d’exploitation agricole*]],GroupMember[1. Identifiant interne d’exploitation agricole*],0)),FALSE,TRUE))</f>
        <v>1</v>
      </c>
      <c r="K649" s="170" t="b">
        <f t="array" ref="K649">IF(ISBLANK(CertifiedCrop[[#This Row],[2. Produit agricole certifié*]]),"",IF(ISERROR(MATCH(1,(#REF!=CertifiedCrop[[#This Row],[2. Produit agricole certifié*]])*(#REF!=CertifiedCrop[[#This Row],[3. Variété**]]),0)),FALSE,TRUE))</f>
        <v>0</v>
      </c>
      <c r="L649" s="23" t="str">
        <f t="shared" si="51"/>
        <v/>
      </c>
      <c r="M649" s="63" t="str">
        <f t="shared" si="52"/>
        <v/>
      </c>
      <c r="N649" s="176" t="str">
        <f t="shared" si="53"/>
        <v/>
      </c>
      <c r="O649" s="64">
        <f t="shared" si="54"/>
        <v>598.5</v>
      </c>
      <c r="P649" s="64">
        <f t="shared" si="55"/>
        <v>573.5</v>
      </c>
      <c r="Q649" s="11" t="str">
        <f>IFERROR((VLOOKUP(A649,GM_Table,8,FALSE)-SUMIFS(D:D,A:A,A649,B:B,B649,C:C,C649)),"")</f>
        <v/>
      </c>
      <c r="R649" s="11" t="str">
        <f>IFERROR(CONCATENATE(VLOOKUP(A649,GM_Table,12,FALSE)," ",(VLOOKUP(A649,GM_Table,13,FALSE))),"")</f>
        <v/>
      </c>
      <c r="S649" s="178">
        <f>(CertifiedCrop[[#This Row],[Rendement 
estimé/ha]]-CertifiedCrop[[#This Row],[Rendement/ha
de l’année précédente]])/CertifiedCrop[[#This Row],[Rendement/ha
de l’année précédente]]</f>
        <v>4.3591979075850044E-2</v>
      </c>
    </row>
    <row r="650" spans="1:19" x14ac:dyDescent="0.25">
      <c r="A650" s="172" t="s">
        <v>2664</v>
      </c>
      <c r="B650" s="172" t="s">
        <v>3341</v>
      </c>
      <c r="C650" s="172" t="s">
        <v>667</v>
      </c>
      <c r="D650" s="173">
        <v>1</v>
      </c>
      <c r="E650" s="174">
        <v>590</v>
      </c>
      <c r="F650" s="174">
        <v>540</v>
      </c>
      <c r="G650" s="174">
        <v>0</v>
      </c>
      <c r="H650" s="174">
        <v>0</v>
      </c>
      <c r="I650" s="174">
        <v>0</v>
      </c>
      <c r="J650" s="170" t="b">
        <f>IF(ISBLANK(CertifiedCrop[[#This Row],[1. Identifiant interne d’exploitation agricole*]]),"",IF(ISERROR(MATCH(CertifiedCrop[[#This Row],[1. Identifiant interne d’exploitation agricole*]],GroupMember[1. Identifiant interne d’exploitation agricole*],0)),FALSE,TRUE))</f>
        <v>1</v>
      </c>
      <c r="K650" s="170" t="b">
        <f t="array" ref="K650">IF(ISBLANK(CertifiedCrop[[#This Row],[2. Produit agricole certifié*]]),"",IF(ISERROR(MATCH(1,(#REF!=CertifiedCrop[[#This Row],[2. Produit agricole certifié*]])*(#REF!=CertifiedCrop[[#This Row],[3. Variété**]]),0)),FALSE,TRUE))</f>
        <v>0</v>
      </c>
      <c r="L650" s="23" t="str">
        <f t="shared" si="51"/>
        <v/>
      </c>
      <c r="M650" s="63" t="str">
        <f t="shared" si="52"/>
        <v/>
      </c>
      <c r="N650" s="176" t="str">
        <f t="shared" si="53"/>
        <v/>
      </c>
      <c r="O650" s="64">
        <f t="shared" si="54"/>
        <v>590</v>
      </c>
      <c r="P650" s="64">
        <f t="shared" si="55"/>
        <v>540</v>
      </c>
      <c r="Q650" s="11" t="str">
        <f>IFERROR((VLOOKUP(A650,GM_Table,8,FALSE)-SUMIFS(D:D,A:A,A650,B:B,B650,C:C,C650)),"")</f>
        <v/>
      </c>
      <c r="R650" s="11" t="str">
        <f>IFERROR(CONCATENATE(VLOOKUP(A650,GM_Table,12,FALSE)," ",(VLOOKUP(A650,GM_Table,13,FALSE))),"")</f>
        <v/>
      </c>
      <c r="S650" s="178">
        <f>(CertifiedCrop[[#This Row],[Rendement 
estimé/ha]]-CertifiedCrop[[#This Row],[Rendement/ha
de l’année précédente]])/CertifiedCrop[[#This Row],[Rendement/ha
de l’année précédente]]</f>
        <v>9.2592592592592587E-2</v>
      </c>
    </row>
    <row r="651" spans="1:19" x14ac:dyDescent="0.25">
      <c r="A651" s="172" t="s">
        <v>2667</v>
      </c>
      <c r="B651" s="172" t="s">
        <v>3341</v>
      </c>
      <c r="C651" s="172" t="s">
        <v>667</v>
      </c>
      <c r="D651" s="173">
        <v>2</v>
      </c>
      <c r="E651" s="174">
        <v>1197</v>
      </c>
      <c r="F651" s="174">
        <v>1147</v>
      </c>
      <c r="G651" s="174">
        <v>0</v>
      </c>
      <c r="H651" s="174">
        <v>0</v>
      </c>
      <c r="I651" s="174">
        <v>0</v>
      </c>
      <c r="J651" s="170" t="b">
        <f>IF(ISBLANK(CertifiedCrop[[#This Row],[1. Identifiant interne d’exploitation agricole*]]),"",IF(ISERROR(MATCH(CertifiedCrop[[#This Row],[1. Identifiant interne d’exploitation agricole*]],GroupMember[1. Identifiant interne d’exploitation agricole*],0)),FALSE,TRUE))</f>
        <v>1</v>
      </c>
      <c r="K651" s="170" t="b">
        <f t="array" ref="K651">IF(ISBLANK(CertifiedCrop[[#This Row],[2. Produit agricole certifié*]]),"",IF(ISERROR(MATCH(1,(#REF!=CertifiedCrop[[#This Row],[2. Produit agricole certifié*]])*(#REF!=CertifiedCrop[[#This Row],[3. Variété**]]),0)),FALSE,TRUE))</f>
        <v>0</v>
      </c>
      <c r="L651" s="23" t="str">
        <f t="shared" si="51"/>
        <v/>
      </c>
      <c r="M651" s="63" t="str">
        <f t="shared" si="52"/>
        <v/>
      </c>
      <c r="N651" s="176" t="str">
        <f t="shared" si="53"/>
        <v/>
      </c>
      <c r="O651" s="64">
        <f t="shared" si="54"/>
        <v>598.5</v>
      </c>
      <c r="P651" s="64">
        <f t="shared" si="55"/>
        <v>573.5</v>
      </c>
      <c r="Q651" s="11" t="str">
        <f>IFERROR((VLOOKUP(A651,GM_Table,8,FALSE)-SUMIFS(D:D,A:A,A651,B:B,B651,C:C,C651)),"")</f>
        <v/>
      </c>
      <c r="R651" s="11" t="str">
        <f>IFERROR(CONCATENATE(VLOOKUP(A651,GM_Table,12,FALSE)," ",(VLOOKUP(A651,GM_Table,13,FALSE))),"")</f>
        <v/>
      </c>
      <c r="S651" s="178">
        <f>(CertifiedCrop[[#This Row],[Rendement 
estimé/ha]]-CertifiedCrop[[#This Row],[Rendement/ha
de l’année précédente]])/CertifiedCrop[[#This Row],[Rendement/ha
de l’année précédente]]</f>
        <v>4.3591979075850044E-2</v>
      </c>
    </row>
    <row r="652" spans="1:19" x14ac:dyDescent="0.25">
      <c r="A652" s="172" t="s">
        <v>2669</v>
      </c>
      <c r="B652" s="172" t="s">
        <v>3341</v>
      </c>
      <c r="C652" s="172" t="s">
        <v>667</v>
      </c>
      <c r="D652" s="173">
        <v>1</v>
      </c>
      <c r="E652" s="174">
        <v>594</v>
      </c>
      <c r="F652" s="174">
        <v>544</v>
      </c>
      <c r="G652" s="174">
        <v>0</v>
      </c>
      <c r="H652" s="174">
        <v>0</v>
      </c>
      <c r="I652" s="174">
        <v>0</v>
      </c>
      <c r="J652" s="170" t="b">
        <f>IF(ISBLANK(CertifiedCrop[[#This Row],[1. Identifiant interne d’exploitation agricole*]]),"",IF(ISERROR(MATCH(CertifiedCrop[[#This Row],[1. Identifiant interne d’exploitation agricole*]],GroupMember[1. Identifiant interne d’exploitation agricole*],0)),FALSE,TRUE))</f>
        <v>1</v>
      </c>
      <c r="K652" s="170" t="b">
        <f t="array" ref="K652">IF(ISBLANK(CertifiedCrop[[#This Row],[2. Produit agricole certifié*]]),"",IF(ISERROR(MATCH(1,(#REF!=CertifiedCrop[[#This Row],[2. Produit agricole certifié*]])*(#REF!=CertifiedCrop[[#This Row],[3. Variété**]]),0)),FALSE,TRUE))</f>
        <v>0</v>
      </c>
      <c r="L652" s="23" t="str">
        <f t="shared" si="51"/>
        <v/>
      </c>
      <c r="M652" s="63" t="str">
        <f t="shared" si="52"/>
        <v/>
      </c>
      <c r="N652" s="176" t="str">
        <f t="shared" si="53"/>
        <v/>
      </c>
      <c r="O652" s="64">
        <f t="shared" si="54"/>
        <v>594</v>
      </c>
      <c r="P652" s="64">
        <f t="shared" si="55"/>
        <v>544</v>
      </c>
      <c r="Q652" s="11" t="str">
        <f>IFERROR((VLOOKUP(A652,GM_Table,8,FALSE)-SUMIFS(D:D,A:A,A652,B:B,B652,C:C,C652)),"")</f>
        <v/>
      </c>
      <c r="R652" s="11" t="str">
        <f>IFERROR(CONCATENATE(VLOOKUP(A652,GM_Table,12,FALSE)," ",(VLOOKUP(A652,GM_Table,13,FALSE))),"")</f>
        <v/>
      </c>
      <c r="S652" s="178">
        <f>(CertifiedCrop[[#This Row],[Rendement 
estimé/ha]]-CertifiedCrop[[#This Row],[Rendement/ha
de l’année précédente]])/CertifiedCrop[[#This Row],[Rendement/ha
de l’année précédente]]</f>
        <v>9.1911764705882359E-2</v>
      </c>
    </row>
    <row r="653" spans="1:19" x14ac:dyDescent="0.25">
      <c r="A653" s="172" t="s">
        <v>2671</v>
      </c>
      <c r="B653" s="172" t="s">
        <v>3341</v>
      </c>
      <c r="C653" s="172" t="s">
        <v>667</v>
      </c>
      <c r="D653" s="173">
        <v>1</v>
      </c>
      <c r="E653" s="174">
        <v>586</v>
      </c>
      <c r="F653" s="174">
        <v>536</v>
      </c>
      <c r="G653" s="174">
        <v>0</v>
      </c>
      <c r="H653" s="174">
        <v>0</v>
      </c>
      <c r="I653" s="174">
        <v>0</v>
      </c>
      <c r="J653" s="170" t="b">
        <f>IF(ISBLANK(CertifiedCrop[[#This Row],[1. Identifiant interne d’exploitation agricole*]]),"",IF(ISERROR(MATCH(CertifiedCrop[[#This Row],[1. Identifiant interne d’exploitation agricole*]],GroupMember[1. Identifiant interne d’exploitation agricole*],0)),FALSE,TRUE))</f>
        <v>1</v>
      </c>
      <c r="K653" s="170" t="b">
        <f t="array" ref="K653">IF(ISBLANK(CertifiedCrop[[#This Row],[2. Produit agricole certifié*]]),"",IF(ISERROR(MATCH(1,(#REF!=CertifiedCrop[[#This Row],[2. Produit agricole certifié*]])*(#REF!=CertifiedCrop[[#This Row],[3. Variété**]]),0)),FALSE,TRUE))</f>
        <v>0</v>
      </c>
      <c r="L653" s="23" t="str">
        <f t="shared" si="51"/>
        <v/>
      </c>
      <c r="M653" s="63" t="str">
        <f t="shared" si="52"/>
        <v/>
      </c>
      <c r="N653" s="176" t="str">
        <f t="shared" si="53"/>
        <v/>
      </c>
      <c r="O653" s="64">
        <f t="shared" si="54"/>
        <v>586</v>
      </c>
      <c r="P653" s="64">
        <f t="shared" si="55"/>
        <v>536</v>
      </c>
      <c r="Q653" s="11" t="str">
        <f>IFERROR((VLOOKUP(A653,GM_Table,8,FALSE)-SUMIFS(D:D,A:A,A653,B:B,B653,C:C,C653)),"")</f>
        <v/>
      </c>
      <c r="R653" s="11" t="str">
        <f>IFERROR(CONCATENATE(VLOOKUP(A653,GM_Table,12,FALSE)," ",(VLOOKUP(A653,GM_Table,13,FALSE))),"")</f>
        <v/>
      </c>
      <c r="S653" s="178">
        <f>(CertifiedCrop[[#This Row],[Rendement 
estimé/ha]]-CertifiedCrop[[#This Row],[Rendement/ha
de l’année précédente]])/CertifiedCrop[[#This Row],[Rendement/ha
de l’année précédente]]</f>
        <v>9.3283582089552244E-2</v>
      </c>
    </row>
    <row r="654" spans="1:19" x14ac:dyDescent="0.25">
      <c r="A654" s="172" t="s">
        <v>2674</v>
      </c>
      <c r="B654" s="172" t="s">
        <v>3341</v>
      </c>
      <c r="C654" s="172" t="s">
        <v>667</v>
      </c>
      <c r="D654" s="173">
        <v>1</v>
      </c>
      <c r="E654" s="174">
        <v>573</v>
      </c>
      <c r="F654" s="174">
        <v>523</v>
      </c>
      <c r="G654" s="174">
        <v>0</v>
      </c>
      <c r="H654" s="174">
        <v>0</v>
      </c>
      <c r="I654" s="174">
        <v>0</v>
      </c>
      <c r="J654" s="170" t="b">
        <f>IF(ISBLANK(CertifiedCrop[[#This Row],[1. Identifiant interne d’exploitation agricole*]]),"",IF(ISERROR(MATCH(CertifiedCrop[[#This Row],[1. Identifiant interne d’exploitation agricole*]],GroupMember[1. Identifiant interne d’exploitation agricole*],0)),FALSE,TRUE))</f>
        <v>1</v>
      </c>
      <c r="K654" s="170" t="b">
        <f t="array" ref="K654">IF(ISBLANK(CertifiedCrop[[#This Row],[2. Produit agricole certifié*]]),"",IF(ISERROR(MATCH(1,(#REF!=CertifiedCrop[[#This Row],[2. Produit agricole certifié*]])*(#REF!=CertifiedCrop[[#This Row],[3. Variété**]]),0)),FALSE,TRUE))</f>
        <v>0</v>
      </c>
      <c r="L654" s="23" t="str">
        <f t="shared" si="51"/>
        <v/>
      </c>
      <c r="M654" s="63" t="str">
        <f t="shared" si="52"/>
        <v/>
      </c>
      <c r="N654" s="176" t="str">
        <f t="shared" si="53"/>
        <v/>
      </c>
      <c r="O654" s="64">
        <f t="shared" si="54"/>
        <v>573</v>
      </c>
      <c r="P654" s="64">
        <f t="shared" si="55"/>
        <v>523</v>
      </c>
      <c r="Q654" s="11" t="str">
        <f>IFERROR((VLOOKUP(A654,GM_Table,8,FALSE)-SUMIFS(D:D,A:A,A654,B:B,B654,C:C,C654)),"")</f>
        <v/>
      </c>
      <c r="R654" s="11" t="str">
        <f>IFERROR(CONCATENATE(VLOOKUP(A654,GM_Table,12,FALSE)," ",(VLOOKUP(A654,GM_Table,13,FALSE))),"")</f>
        <v/>
      </c>
      <c r="S654" s="178">
        <f>(CertifiedCrop[[#This Row],[Rendement 
estimé/ha]]-CertifiedCrop[[#This Row],[Rendement/ha
de l’année précédente]])/CertifiedCrop[[#This Row],[Rendement/ha
de l’année précédente]]</f>
        <v>9.5602294455066919E-2</v>
      </c>
    </row>
    <row r="655" spans="1:19" x14ac:dyDescent="0.25">
      <c r="A655" s="172" t="s">
        <v>2676</v>
      </c>
      <c r="B655" s="172" t="s">
        <v>3341</v>
      </c>
      <c r="C655" s="172" t="s">
        <v>667</v>
      </c>
      <c r="D655" s="173">
        <v>2</v>
      </c>
      <c r="E655" s="174">
        <v>1152</v>
      </c>
      <c r="F655" s="174">
        <v>1102</v>
      </c>
      <c r="G655" s="174">
        <v>0</v>
      </c>
      <c r="H655" s="174">
        <v>0</v>
      </c>
      <c r="I655" s="174">
        <v>0</v>
      </c>
      <c r="J655" s="170" t="b">
        <f>IF(ISBLANK(CertifiedCrop[[#This Row],[1. Identifiant interne d’exploitation agricole*]]),"",IF(ISERROR(MATCH(CertifiedCrop[[#This Row],[1. Identifiant interne d’exploitation agricole*]],GroupMember[1. Identifiant interne d’exploitation agricole*],0)),FALSE,TRUE))</f>
        <v>1</v>
      </c>
      <c r="K655" s="170" t="b">
        <f t="array" ref="K655">IF(ISBLANK(CertifiedCrop[[#This Row],[2. Produit agricole certifié*]]),"",IF(ISERROR(MATCH(1,(#REF!=CertifiedCrop[[#This Row],[2. Produit agricole certifié*]])*(#REF!=CertifiedCrop[[#This Row],[3. Variété**]]),0)),FALSE,TRUE))</f>
        <v>0</v>
      </c>
      <c r="L655" s="23" t="str">
        <f t="shared" si="51"/>
        <v/>
      </c>
      <c r="M655" s="63" t="str">
        <f t="shared" si="52"/>
        <v/>
      </c>
      <c r="N655" s="176" t="str">
        <f t="shared" si="53"/>
        <v/>
      </c>
      <c r="O655" s="64">
        <f t="shared" si="54"/>
        <v>576</v>
      </c>
      <c r="P655" s="64">
        <f t="shared" si="55"/>
        <v>551</v>
      </c>
      <c r="Q655" s="11" t="str">
        <f>IFERROR((VLOOKUP(A655,GM_Table,8,FALSE)-SUMIFS(D:D,A:A,A655,B:B,B655,C:C,C655)),"")</f>
        <v/>
      </c>
      <c r="R655" s="11" t="str">
        <f>IFERROR(CONCATENATE(VLOOKUP(A655,GM_Table,12,FALSE)," ",(VLOOKUP(A655,GM_Table,13,FALSE))),"")</f>
        <v/>
      </c>
      <c r="S655" s="178">
        <f>(CertifiedCrop[[#This Row],[Rendement 
estimé/ha]]-CertifiedCrop[[#This Row],[Rendement/ha
de l’année précédente]])/CertifiedCrop[[#This Row],[Rendement/ha
de l’année précédente]]</f>
        <v>4.5372050816696916E-2</v>
      </c>
    </row>
    <row r="656" spans="1:19" x14ac:dyDescent="0.25">
      <c r="A656" s="172" t="s">
        <v>2678</v>
      </c>
      <c r="B656" s="172" t="s">
        <v>3341</v>
      </c>
      <c r="C656" s="172" t="s">
        <v>667</v>
      </c>
      <c r="D656" s="173">
        <v>1</v>
      </c>
      <c r="E656" s="174">
        <v>581</v>
      </c>
      <c r="F656" s="174">
        <v>531</v>
      </c>
      <c r="G656" s="174">
        <v>0</v>
      </c>
      <c r="H656" s="174">
        <v>0</v>
      </c>
      <c r="I656" s="174">
        <v>0</v>
      </c>
      <c r="J656" s="170" t="b">
        <f>IF(ISBLANK(CertifiedCrop[[#This Row],[1. Identifiant interne d’exploitation agricole*]]),"",IF(ISERROR(MATCH(CertifiedCrop[[#This Row],[1. Identifiant interne d’exploitation agricole*]],GroupMember[1. Identifiant interne d’exploitation agricole*],0)),FALSE,TRUE))</f>
        <v>1</v>
      </c>
      <c r="K656" s="170" t="b">
        <f t="array" ref="K656">IF(ISBLANK(CertifiedCrop[[#This Row],[2. Produit agricole certifié*]]),"",IF(ISERROR(MATCH(1,(#REF!=CertifiedCrop[[#This Row],[2. Produit agricole certifié*]])*(#REF!=CertifiedCrop[[#This Row],[3. Variété**]]),0)),FALSE,TRUE))</f>
        <v>0</v>
      </c>
      <c r="L656" s="23" t="str">
        <f t="shared" si="51"/>
        <v/>
      </c>
      <c r="M656" s="63" t="str">
        <f t="shared" si="52"/>
        <v/>
      </c>
      <c r="N656" s="176" t="str">
        <f t="shared" si="53"/>
        <v/>
      </c>
      <c r="O656" s="64">
        <f t="shared" si="54"/>
        <v>581</v>
      </c>
      <c r="P656" s="64">
        <f t="shared" si="55"/>
        <v>531</v>
      </c>
      <c r="Q656" s="11" t="str">
        <f>IFERROR((VLOOKUP(A656,GM_Table,8,FALSE)-SUMIFS(D:D,A:A,A656,B:B,B656,C:C,C656)),"")</f>
        <v/>
      </c>
      <c r="R656" s="11" t="str">
        <f>IFERROR(CONCATENATE(VLOOKUP(A656,GM_Table,12,FALSE)," ",(VLOOKUP(A656,GM_Table,13,FALSE))),"")</f>
        <v/>
      </c>
      <c r="S656" s="178">
        <f>(CertifiedCrop[[#This Row],[Rendement 
estimé/ha]]-CertifiedCrop[[#This Row],[Rendement/ha
de l’année précédente]])/CertifiedCrop[[#This Row],[Rendement/ha
de l’année précédente]]</f>
        <v>9.4161958568738227E-2</v>
      </c>
    </row>
    <row r="657" spans="1:19" x14ac:dyDescent="0.25">
      <c r="A657" s="172" t="s">
        <v>2680</v>
      </c>
      <c r="B657" s="172" t="s">
        <v>3341</v>
      </c>
      <c r="C657" s="172" t="s">
        <v>667</v>
      </c>
      <c r="D657" s="173">
        <v>1</v>
      </c>
      <c r="E657" s="174">
        <v>573</v>
      </c>
      <c r="F657" s="174">
        <v>523</v>
      </c>
      <c r="G657" s="174">
        <v>0</v>
      </c>
      <c r="H657" s="174">
        <v>0</v>
      </c>
      <c r="I657" s="174">
        <v>0</v>
      </c>
      <c r="J657" s="170" t="b">
        <f>IF(ISBLANK(CertifiedCrop[[#This Row],[1. Identifiant interne d’exploitation agricole*]]),"",IF(ISERROR(MATCH(CertifiedCrop[[#This Row],[1. Identifiant interne d’exploitation agricole*]],GroupMember[1. Identifiant interne d’exploitation agricole*],0)),FALSE,TRUE))</f>
        <v>1</v>
      </c>
      <c r="K657" s="170" t="b">
        <f t="array" ref="K657">IF(ISBLANK(CertifiedCrop[[#This Row],[2. Produit agricole certifié*]]),"",IF(ISERROR(MATCH(1,(#REF!=CertifiedCrop[[#This Row],[2. Produit agricole certifié*]])*(#REF!=CertifiedCrop[[#This Row],[3. Variété**]]),0)),FALSE,TRUE))</f>
        <v>0</v>
      </c>
      <c r="L657" s="23" t="str">
        <f t="shared" si="51"/>
        <v/>
      </c>
      <c r="M657" s="63" t="str">
        <f t="shared" si="52"/>
        <v/>
      </c>
      <c r="N657" s="176" t="str">
        <f t="shared" si="53"/>
        <v/>
      </c>
      <c r="O657" s="64">
        <f t="shared" si="54"/>
        <v>573</v>
      </c>
      <c r="P657" s="64">
        <f t="shared" si="55"/>
        <v>523</v>
      </c>
      <c r="Q657" s="11" t="str">
        <f>IFERROR((VLOOKUP(A657,GM_Table,8,FALSE)-SUMIFS(D:D,A:A,A657,B:B,B657,C:C,C657)),"")</f>
        <v/>
      </c>
      <c r="R657" s="11" t="str">
        <f>IFERROR(CONCATENATE(VLOOKUP(A657,GM_Table,12,FALSE)," ",(VLOOKUP(A657,GM_Table,13,FALSE))),"")</f>
        <v/>
      </c>
      <c r="S657" s="178">
        <f>(CertifiedCrop[[#This Row],[Rendement 
estimé/ha]]-CertifiedCrop[[#This Row],[Rendement/ha
de l’année précédente]])/CertifiedCrop[[#This Row],[Rendement/ha
de l’année précédente]]</f>
        <v>9.5602294455066919E-2</v>
      </c>
    </row>
    <row r="658" spans="1:19" x14ac:dyDescent="0.25">
      <c r="A658" s="172" t="s">
        <v>2683</v>
      </c>
      <c r="B658" s="172" t="s">
        <v>3341</v>
      </c>
      <c r="C658" s="172" t="s">
        <v>667</v>
      </c>
      <c r="D658" s="173">
        <v>1</v>
      </c>
      <c r="E658" s="174">
        <v>581</v>
      </c>
      <c r="F658" s="174">
        <v>531</v>
      </c>
      <c r="G658" s="174">
        <v>0</v>
      </c>
      <c r="H658" s="174">
        <v>0</v>
      </c>
      <c r="I658" s="174">
        <v>0</v>
      </c>
      <c r="J658" s="170" t="b">
        <f>IF(ISBLANK(CertifiedCrop[[#This Row],[1. Identifiant interne d’exploitation agricole*]]),"",IF(ISERROR(MATCH(CertifiedCrop[[#This Row],[1. Identifiant interne d’exploitation agricole*]],GroupMember[1. Identifiant interne d’exploitation agricole*],0)),FALSE,TRUE))</f>
        <v>1</v>
      </c>
      <c r="K658" s="170" t="b">
        <f t="array" ref="K658">IF(ISBLANK(CertifiedCrop[[#This Row],[2. Produit agricole certifié*]]),"",IF(ISERROR(MATCH(1,(#REF!=CertifiedCrop[[#This Row],[2. Produit agricole certifié*]])*(#REF!=CertifiedCrop[[#This Row],[3. Variété**]]),0)),FALSE,TRUE))</f>
        <v>0</v>
      </c>
      <c r="L658" s="23" t="str">
        <f t="shared" si="51"/>
        <v/>
      </c>
      <c r="M658" s="63" t="str">
        <f t="shared" si="52"/>
        <v/>
      </c>
      <c r="N658" s="176" t="str">
        <f t="shared" si="53"/>
        <v/>
      </c>
      <c r="O658" s="64">
        <f t="shared" si="54"/>
        <v>581</v>
      </c>
      <c r="P658" s="64">
        <f t="shared" si="55"/>
        <v>531</v>
      </c>
      <c r="Q658" s="11" t="str">
        <f>IFERROR((VLOOKUP(A658,GM_Table,8,FALSE)-SUMIFS(D:D,A:A,A658,B:B,B658,C:C,C658)),"")</f>
        <v/>
      </c>
      <c r="R658" s="11" t="str">
        <f>IFERROR(CONCATENATE(VLOOKUP(A658,GM_Table,12,FALSE)," ",(VLOOKUP(A658,GM_Table,13,FALSE))),"")</f>
        <v/>
      </c>
      <c r="S658" s="178">
        <f>(CertifiedCrop[[#This Row],[Rendement 
estimé/ha]]-CertifiedCrop[[#This Row],[Rendement/ha
de l’année précédente]])/CertifiedCrop[[#This Row],[Rendement/ha
de l’année précédente]]</f>
        <v>9.4161958568738227E-2</v>
      </c>
    </row>
    <row r="659" spans="1:19" x14ac:dyDescent="0.25">
      <c r="A659" s="172" t="s">
        <v>2684</v>
      </c>
      <c r="B659" s="172" t="s">
        <v>3341</v>
      </c>
      <c r="C659" s="172" t="s">
        <v>667</v>
      </c>
      <c r="D659" s="173">
        <v>1</v>
      </c>
      <c r="E659" s="174">
        <v>586</v>
      </c>
      <c r="F659" s="174">
        <v>536</v>
      </c>
      <c r="G659" s="174">
        <v>0</v>
      </c>
      <c r="H659" s="174">
        <v>0</v>
      </c>
      <c r="I659" s="174">
        <v>0</v>
      </c>
      <c r="J659" s="170" t="b">
        <f>IF(ISBLANK(CertifiedCrop[[#This Row],[1. Identifiant interne d’exploitation agricole*]]),"",IF(ISERROR(MATCH(CertifiedCrop[[#This Row],[1. Identifiant interne d’exploitation agricole*]],GroupMember[1. Identifiant interne d’exploitation agricole*],0)),FALSE,TRUE))</f>
        <v>1</v>
      </c>
      <c r="K659" s="170" t="b">
        <f t="array" ref="K659">IF(ISBLANK(CertifiedCrop[[#This Row],[2. Produit agricole certifié*]]),"",IF(ISERROR(MATCH(1,(#REF!=CertifiedCrop[[#This Row],[2. Produit agricole certifié*]])*(#REF!=CertifiedCrop[[#This Row],[3. Variété**]]),0)),FALSE,TRUE))</f>
        <v>0</v>
      </c>
      <c r="L659" s="23" t="str">
        <f t="shared" si="51"/>
        <v/>
      </c>
      <c r="M659" s="63" t="str">
        <f t="shared" si="52"/>
        <v/>
      </c>
      <c r="N659" s="176" t="str">
        <f t="shared" si="53"/>
        <v/>
      </c>
      <c r="O659" s="64">
        <f t="shared" si="54"/>
        <v>586</v>
      </c>
      <c r="P659" s="64">
        <f t="shared" si="55"/>
        <v>536</v>
      </c>
      <c r="Q659" s="11" t="str">
        <f>IFERROR((VLOOKUP(A659,GM_Table,8,FALSE)-SUMIFS(D:D,A:A,A659,B:B,B659,C:C,C659)),"")</f>
        <v/>
      </c>
      <c r="R659" s="11" t="str">
        <f>IFERROR(CONCATENATE(VLOOKUP(A659,GM_Table,12,FALSE)," ",(VLOOKUP(A659,GM_Table,13,FALSE))),"")</f>
        <v/>
      </c>
      <c r="S659" s="178">
        <f>(CertifiedCrop[[#This Row],[Rendement 
estimé/ha]]-CertifiedCrop[[#This Row],[Rendement/ha
de l’année précédente]])/CertifiedCrop[[#This Row],[Rendement/ha
de l’année précédente]]</f>
        <v>9.3283582089552244E-2</v>
      </c>
    </row>
    <row r="660" spans="1:19" x14ac:dyDescent="0.25">
      <c r="A660" s="172" t="s">
        <v>2686</v>
      </c>
      <c r="B660" s="172" t="s">
        <v>3341</v>
      </c>
      <c r="C660" s="172" t="s">
        <v>667</v>
      </c>
      <c r="D660" s="173">
        <v>1</v>
      </c>
      <c r="E660" s="174">
        <v>581</v>
      </c>
      <c r="F660" s="174">
        <v>531</v>
      </c>
      <c r="G660" s="174">
        <v>0</v>
      </c>
      <c r="H660" s="174">
        <v>0</v>
      </c>
      <c r="I660" s="174">
        <v>0</v>
      </c>
      <c r="J660" s="170" t="b">
        <f>IF(ISBLANK(CertifiedCrop[[#This Row],[1. Identifiant interne d’exploitation agricole*]]),"",IF(ISERROR(MATCH(CertifiedCrop[[#This Row],[1. Identifiant interne d’exploitation agricole*]],GroupMember[1. Identifiant interne d’exploitation agricole*],0)),FALSE,TRUE))</f>
        <v>1</v>
      </c>
      <c r="K660" s="170" t="b">
        <f t="array" ref="K660">IF(ISBLANK(CertifiedCrop[[#This Row],[2. Produit agricole certifié*]]),"",IF(ISERROR(MATCH(1,(#REF!=CertifiedCrop[[#This Row],[2. Produit agricole certifié*]])*(#REF!=CertifiedCrop[[#This Row],[3. Variété**]]),0)),FALSE,TRUE))</f>
        <v>0</v>
      </c>
      <c r="L660" s="23" t="str">
        <f t="shared" si="51"/>
        <v/>
      </c>
      <c r="M660" s="63" t="str">
        <f t="shared" si="52"/>
        <v/>
      </c>
      <c r="N660" s="176" t="str">
        <f t="shared" si="53"/>
        <v/>
      </c>
      <c r="O660" s="64">
        <f t="shared" si="54"/>
        <v>581</v>
      </c>
      <c r="P660" s="64">
        <f t="shared" si="55"/>
        <v>531</v>
      </c>
      <c r="Q660" s="11" t="str">
        <f>IFERROR((VLOOKUP(A660,GM_Table,8,FALSE)-SUMIFS(D:D,A:A,A660,B:B,B660,C:C,C660)),"")</f>
        <v/>
      </c>
      <c r="R660" s="11" t="str">
        <f>IFERROR(CONCATENATE(VLOOKUP(A660,GM_Table,12,FALSE)," ",(VLOOKUP(A660,GM_Table,13,FALSE))),"")</f>
        <v/>
      </c>
      <c r="S660" s="178">
        <f>(CertifiedCrop[[#This Row],[Rendement 
estimé/ha]]-CertifiedCrop[[#This Row],[Rendement/ha
de l’année précédente]])/CertifiedCrop[[#This Row],[Rendement/ha
de l’année précédente]]</f>
        <v>9.4161958568738227E-2</v>
      </c>
    </row>
    <row r="661" spans="1:19" x14ac:dyDescent="0.25">
      <c r="A661" s="172" t="s">
        <v>2688</v>
      </c>
      <c r="B661" s="172" t="s">
        <v>3341</v>
      </c>
      <c r="C661" s="172" t="s">
        <v>667</v>
      </c>
      <c r="D661" s="173">
        <v>1</v>
      </c>
      <c r="E661" s="174">
        <v>599</v>
      </c>
      <c r="F661" s="174">
        <v>549</v>
      </c>
      <c r="G661" s="174">
        <v>0</v>
      </c>
      <c r="H661" s="174">
        <v>0</v>
      </c>
      <c r="I661" s="174">
        <v>0</v>
      </c>
      <c r="J661" s="170" t="b">
        <f>IF(ISBLANK(CertifiedCrop[[#This Row],[1. Identifiant interne d’exploitation agricole*]]),"",IF(ISERROR(MATCH(CertifiedCrop[[#This Row],[1. Identifiant interne d’exploitation agricole*]],GroupMember[1. Identifiant interne d’exploitation agricole*],0)),FALSE,TRUE))</f>
        <v>1</v>
      </c>
      <c r="K661" s="170" t="b">
        <f t="array" ref="K661">IF(ISBLANK(CertifiedCrop[[#This Row],[2. Produit agricole certifié*]]),"",IF(ISERROR(MATCH(1,(#REF!=CertifiedCrop[[#This Row],[2. Produit agricole certifié*]])*(#REF!=CertifiedCrop[[#This Row],[3. Variété**]]),0)),FALSE,TRUE))</f>
        <v>0</v>
      </c>
      <c r="L661" s="23" t="str">
        <f t="shared" si="51"/>
        <v/>
      </c>
      <c r="M661" s="63" t="str">
        <f t="shared" si="52"/>
        <v/>
      </c>
      <c r="N661" s="176" t="str">
        <f t="shared" si="53"/>
        <v/>
      </c>
      <c r="O661" s="64">
        <f t="shared" si="54"/>
        <v>599</v>
      </c>
      <c r="P661" s="64">
        <f t="shared" si="55"/>
        <v>549</v>
      </c>
      <c r="Q661" s="11" t="str">
        <f>IFERROR((VLOOKUP(A661,GM_Table,8,FALSE)-SUMIFS(D:D,A:A,A661,B:B,B661,C:C,C661)),"")</f>
        <v/>
      </c>
      <c r="R661" s="11" t="str">
        <f>IFERROR(CONCATENATE(VLOOKUP(A661,GM_Table,12,FALSE)," ",(VLOOKUP(A661,GM_Table,13,FALSE))),"")</f>
        <v/>
      </c>
      <c r="S661" s="178">
        <f>(CertifiedCrop[[#This Row],[Rendement 
estimé/ha]]-CertifiedCrop[[#This Row],[Rendement/ha
de l’année précédente]])/CertifiedCrop[[#This Row],[Rendement/ha
de l’année précédente]]</f>
        <v>9.107468123861566E-2</v>
      </c>
    </row>
    <row r="662" spans="1:19" x14ac:dyDescent="0.25">
      <c r="A662" s="172" t="s">
        <v>2690</v>
      </c>
      <c r="B662" s="172" t="s">
        <v>3341</v>
      </c>
      <c r="C662" s="172" t="s">
        <v>667</v>
      </c>
      <c r="D662" s="173">
        <v>1.5</v>
      </c>
      <c r="E662" s="174">
        <v>898</v>
      </c>
      <c r="F662" s="174">
        <v>848</v>
      </c>
      <c r="G662" s="174">
        <v>0</v>
      </c>
      <c r="H662" s="174">
        <v>0</v>
      </c>
      <c r="I662" s="174">
        <v>0</v>
      </c>
      <c r="J662" s="170" t="b">
        <f>IF(ISBLANK(CertifiedCrop[[#This Row],[1. Identifiant interne d’exploitation agricole*]]),"",IF(ISERROR(MATCH(CertifiedCrop[[#This Row],[1. Identifiant interne d’exploitation agricole*]],GroupMember[1. Identifiant interne d’exploitation agricole*],0)),FALSE,TRUE))</f>
        <v>1</v>
      </c>
      <c r="K662" s="170" t="b">
        <f t="array" ref="K662">IF(ISBLANK(CertifiedCrop[[#This Row],[2. Produit agricole certifié*]]),"",IF(ISERROR(MATCH(1,(#REF!=CertifiedCrop[[#This Row],[2. Produit agricole certifié*]])*(#REF!=CertifiedCrop[[#This Row],[3. Variété**]]),0)),FALSE,TRUE))</f>
        <v>0</v>
      </c>
      <c r="L662" s="23" t="str">
        <f t="shared" si="51"/>
        <v/>
      </c>
      <c r="M662" s="63" t="str">
        <f t="shared" si="52"/>
        <v/>
      </c>
      <c r="N662" s="176" t="str">
        <f t="shared" si="53"/>
        <v/>
      </c>
      <c r="O662" s="64">
        <f t="shared" si="54"/>
        <v>598.66666666666663</v>
      </c>
      <c r="P662" s="64">
        <f t="shared" si="55"/>
        <v>565.33333333333337</v>
      </c>
      <c r="Q662" s="11" t="str">
        <f>IFERROR((VLOOKUP(A662,GM_Table,8,FALSE)-SUMIFS(D:D,A:A,A662,B:B,B662,C:C,C662)),"")</f>
        <v/>
      </c>
      <c r="R662" s="11" t="str">
        <f>IFERROR(CONCATENATE(VLOOKUP(A662,GM_Table,12,FALSE)," ",(VLOOKUP(A662,GM_Table,13,FALSE))),"")</f>
        <v/>
      </c>
      <c r="S662" s="178">
        <f>(CertifiedCrop[[#This Row],[Rendement 
estimé/ha]]-CertifiedCrop[[#This Row],[Rendement/ha
de l’année précédente]])/CertifiedCrop[[#This Row],[Rendement/ha
de l’année précédente]]</f>
        <v>5.8962264150943258E-2</v>
      </c>
    </row>
    <row r="663" spans="1:19" x14ac:dyDescent="0.25">
      <c r="A663" s="172" t="s">
        <v>2692</v>
      </c>
      <c r="B663" s="172" t="s">
        <v>3341</v>
      </c>
      <c r="C663" s="172" t="s">
        <v>667</v>
      </c>
      <c r="D663" s="173">
        <v>1</v>
      </c>
      <c r="E663" s="174">
        <v>581</v>
      </c>
      <c r="F663" s="174">
        <v>531</v>
      </c>
      <c r="G663" s="174">
        <v>0</v>
      </c>
      <c r="H663" s="174">
        <v>0</v>
      </c>
      <c r="I663" s="174">
        <v>0</v>
      </c>
      <c r="J663" s="170" t="b">
        <f>IF(ISBLANK(CertifiedCrop[[#This Row],[1. Identifiant interne d’exploitation agricole*]]),"",IF(ISERROR(MATCH(CertifiedCrop[[#This Row],[1. Identifiant interne d’exploitation agricole*]],GroupMember[1. Identifiant interne d’exploitation agricole*],0)),FALSE,TRUE))</f>
        <v>1</v>
      </c>
      <c r="K663" s="170" t="b">
        <f t="array" ref="K663">IF(ISBLANK(CertifiedCrop[[#This Row],[2. Produit agricole certifié*]]),"",IF(ISERROR(MATCH(1,(#REF!=CertifiedCrop[[#This Row],[2. Produit agricole certifié*]])*(#REF!=CertifiedCrop[[#This Row],[3. Variété**]]),0)),FALSE,TRUE))</f>
        <v>0</v>
      </c>
      <c r="L663" s="23" t="str">
        <f t="shared" si="51"/>
        <v/>
      </c>
      <c r="M663" s="63" t="str">
        <f t="shared" si="52"/>
        <v/>
      </c>
      <c r="N663" s="176" t="str">
        <f t="shared" si="53"/>
        <v/>
      </c>
      <c r="O663" s="64">
        <f t="shared" si="54"/>
        <v>581</v>
      </c>
      <c r="P663" s="64">
        <f t="shared" si="55"/>
        <v>531</v>
      </c>
      <c r="Q663" s="11" t="str">
        <f>IFERROR((VLOOKUP(A663,GM_Table,8,FALSE)-SUMIFS(D:D,A:A,A663,B:B,B663,C:C,C663)),"")</f>
        <v/>
      </c>
      <c r="R663" s="11" t="str">
        <f>IFERROR(CONCATENATE(VLOOKUP(A663,GM_Table,12,FALSE)," ",(VLOOKUP(A663,GM_Table,13,FALSE))),"")</f>
        <v/>
      </c>
      <c r="S663" s="178">
        <f>(CertifiedCrop[[#This Row],[Rendement 
estimé/ha]]-CertifiedCrop[[#This Row],[Rendement/ha
de l’année précédente]])/CertifiedCrop[[#This Row],[Rendement/ha
de l’année précédente]]</f>
        <v>9.4161958568738227E-2</v>
      </c>
    </row>
    <row r="664" spans="1:19" x14ac:dyDescent="0.25">
      <c r="A664" s="172" t="s">
        <v>2695</v>
      </c>
      <c r="B664" s="172" t="s">
        <v>3341</v>
      </c>
      <c r="C664" s="172" t="s">
        <v>667</v>
      </c>
      <c r="D664" s="173">
        <v>2.85</v>
      </c>
      <c r="E664" s="174">
        <v>1705</v>
      </c>
      <c r="F664" s="174">
        <v>1655</v>
      </c>
      <c r="G664" s="174">
        <v>0</v>
      </c>
      <c r="H664" s="174">
        <v>0</v>
      </c>
      <c r="I664" s="174">
        <v>0</v>
      </c>
      <c r="J664" s="170" t="b">
        <f>IF(ISBLANK(CertifiedCrop[[#This Row],[1. Identifiant interne d’exploitation agricole*]]),"",IF(ISERROR(MATCH(CertifiedCrop[[#This Row],[1. Identifiant interne d’exploitation agricole*]],GroupMember[1. Identifiant interne d’exploitation agricole*],0)),FALSE,TRUE))</f>
        <v>1</v>
      </c>
      <c r="K664" s="170" t="b">
        <f t="array" ref="K664">IF(ISBLANK(CertifiedCrop[[#This Row],[2. Produit agricole certifié*]]),"",IF(ISERROR(MATCH(1,(#REF!=CertifiedCrop[[#This Row],[2. Produit agricole certifié*]])*(#REF!=CertifiedCrop[[#This Row],[3. Variété**]]),0)),FALSE,TRUE))</f>
        <v>0</v>
      </c>
      <c r="L664" s="23" t="str">
        <f t="shared" si="51"/>
        <v/>
      </c>
      <c r="M664" s="63" t="str">
        <f t="shared" si="52"/>
        <v/>
      </c>
      <c r="N664" s="176" t="str">
        <f t="shared" si="53"/>
        <v/>
      </c>
      <c r="O664" s="64">
        <f t="shared" si="54"/>
        <v>598.24561403508767</v>
      </c>
      <c r="P664" s="64">
        <f t="shared" si="55"/>
        <v>580.70175438596493</v>
      </c>
      <c r="Q664" s="11" t="str">
        <f>IFERROR((VLOOKUP(A664,GM_Table,8,FALSE)-SUMIFS(D:D,A:A,A664,B:B,B664,C:C,C664)),"")</f>
        <v/>
      </c>
      <c r="R664" s="11" t="str">
        <f>IFERROR(CONCATENATE(VLOOKUP(A664,GM_Table,12,FALSE)," ",(VLOOKUP(A664,GM_Table,13,FALSE))),"")</f>
        <v/>
      </c>
      <c r="S664" s="178">
        <f>(CertifiedCrop[[#This Row],[Rendement 
estimé/ha]]-CertifiedCrop[[#This Row],[Rendement/ha
de l’année précédente]])/CertifiedCrop[[#This Row],[Rendement/ha
de l’année précédente]]</f>
        <v>3.0211480362537645E-2</v>
      </c>
    </row>
    <row r="665" spans="1:19" x14ac:dyDescent="0.25">
      <c r="A665" s="172" t="s">
        <v>2699</v>
      </c>
      <c r="B665" s="172" t="s">
        <v>3341</v>
      </c>
      <c r="C665" s="172" t="s">
        <v>667</v>
      </c>
      <c r="D665" s="173">
        <v>2</v>
      </c>
      <c r="E665" s="174">
        <v>1188</v>
      </c>
      <c r="F665" s="174">
        <v>1138</v>
      </c>
      <c r="G665" s="174">
        <v>0</v>
      </c>
      <c r="H665" s="174">
        <v>0</v>
      </c>
      <c r="I665" s="174">
        <v>0</v>
      </c>
      <c r="J665" s="170" t="b">
        <f>IF(ISBLANK(CertifiedCrop[[#This Row],[1. Identifiant interne d’exploitation agricole*]]),"",IF(ISERROR(MATCH(CertifiedCrop[[#This Row],[1. Identifiant interne d’exploitation agricole*]],GroupMember[1. Identifiant interne d’exploitation agricole*],0)),FALSE,TRUE))</f>
        <v>1</v>
      </c>
      <c r="K665" s="170" t="b">
        <f t="array" ref="K665">IF(ISBLANK(CertifiedCrop[[#This Row],[2. Produit agricole certifié*]]),"",IF(ISERROR(MATCH(1,(#REF!=CertifiedCrop[[#This Row],[2. Produit agricole certifié*]])*(#REF!=CertifiedCrop[[#This Row],[3. Variété**]]),0)),FALSE,TRUE))</f>
        <v>0</v>
      </c>
      <c r="L665" s="23" t="str">
        <f t="shared" si="51"/>
        <v/>
      </c>
      <c r="M665" s="63" t="str">
        <f t="shared" si="52"/>
        <v/>
      </c>
      <c r="N665" s="176" t="str">
        <f t="shared" si="53"/>
        <v/>
      </c>
      <c r="O665" s="64">
        <f t="shared" si="54"/>
        <v>594</v>
      </c>
      <c r="P665" s="64">
        <f t="shared" si="55"/>
        <v>569</v>
      </c>
      <c r="Q665" s="11" t="str">
        <f>IFERROR((VLOOKUP(A665,GM_Table,8,FALSE)-SUMIFS(D:D,A:A,A665,B:B,B665,C:C,C665)),"")</f>
        <v/>
      </c>
      <c r="R665" s="11" t="str">
        <f>IFERROR(CONCATENATE(VLOOKUP(A665,GM_Table,12,FALSE)," ",(VLOOKUP(A665,GM_Table,13,FALSE))),"")</f>
        <v/>
      </c>
      <c r="S665" s="178">
        <f>(CertifiedCrop[[#This Row],[Rendement 
estimé/ha]]-CertifiedCrop[[#This Row],[Rendement/ha
de l’année précédente]])/CertifiedCrop[[#This Row],[Rendement/ha
de l’année précédente]]</f>
        <v>4.3936731107205626E-2</v>
      </c>
    </row>
    <row r="666" spans="1:19" x14ac:dyDescent="0.25">
      <c r="A666" s="172" t="s">
        <v>2701</v>
      </c>
      <c r="B666" s="172" t="s">
        <v>3341</v>
      </c>
      <c r="C666" s="172" t="s">
        <v>667</v>
      </c>
      <c r="D666" s="173">
        <v>4.8600000000000003</v>
      </c>
      <c r="E666" s="174">
        <v>2844</v>
      </c>
      <c r="F666" s="174">
        <v>2794</v>
      </c>
      <c r="G666" s="174">
        <v>0</v>
      </c>
      <c r="H666" s="174">
        <v>0</v>
      </c>
      <c r="I666" s="174">
        <v>0</v>
      </c>
      <c r="J666" s="170" t="b">
        <f>IF(ISBLANK(CertifiedCrop[[#This Row],[1. Identifiant interne d’exploitation agricole*]]),"",IF(ISERROR(MATCH(CertifiedCrop[[#This Row],[1. Identifiant interne d’exploitation agricole*]],GroupMember[1. Identifiant interne d’exploitation agricole*],0)),FALSE,TRUE))</f>
        <v>1</v>
      </c>
      <c r="K666" s="170" t="b">
        <f t="array" ref="K666">IF(ISBLANK(CertifiedCrop[[#This Row],[2. Produit agricole certifié*]]),"",IF(ISERROR(MATCH(1,(#REF!=CertifiedCrop[[#This Row],[2. Produit agricole certifié*]])*(#REF!=CertifiedCrop[[#This Row],[3. Variété**]]),0)),FALSE,TRUE))</f>
        <v>0</v>
      </c>
      <c r="L666" s="23" t="str">
        <f t="shared" si="51"/>
        <v/>
      </c>
      <c r="M666" s="63" t="str">
        <f t="shared" si="52"/>
        <v/>
      </c>
      <c r="N666" s="176" t="str">
        <f t="shared" si="53"/>
        <v/>
      </c>
      <c r="O666" s="64">
        <f t="shared" si="54"/>
        <v>585.18518518518511</v>
      </c>
      <c r="P666" s="64">
        <f t="shared" si="55"/>
        <v>574.89711934156378</v>
      </c>
      <c r="Q666" s="11" t="str">
        <f>IFERROR((VLOOKUP(A666,GM_Table,8,FALSE)-SUMIFS(D:D,A:A,A666,B:B,B666,C:C,C666)),"")</f>
        <v/>
      </c>
      <c r="R666" s="11" t="str">
        <f>IFERROR(CONCATENATE(VLOOKUP(A666,GM_Table,12,FALSE)," ",(VLOOKUP(A666,GM_Table,13,FALSE))),"")</f>
        <v/>
      </c>
      <c r="S666" s="178">
        <f>(CertifiedCrop[[#This Row],[Rendement 
estimé/ha]]-CertifiedCrop[[#This Row],[Rendement/ha
de l’année précédente]])/CertifiedCrop[[#This Row],[Rendement/ha
de l’année précédente]]</f>
        <v>1.7895490336435092E-2</v>
      </c>
    </row>
    <row r="667" spans="1:19" x14ac:dyDescent="0.25">
      <c r="A667" s="172" t="s">
        <v>2703</v>
      </c>
      <c r="B667" s="172" t="s">
        <v>3341</v>
      </c>
      <c r="C667" s="172" t="s">
        <v>667</v>
      </c>
      <c r="D667" s="173">
        <v>2.25</v>
      </c>
      <c r="E667" s="174">
        <v>1315</v>
      </c>
      <c r="F667" s="174">
        <v>1265</v>
      </c>
      <c r="G667" s="174">
        <v>0</v>
      </c>
      <c r="H667" s="174">
        <v>0</v>
      </c>
      <c r="I667" s="174">
        <v>0</v>
      </c>
      <c r="J667" s="170" t="b">
        <f>IF(ISBLANK(CertifiedCrop[[#This Row],[1. Identifiant interne d’exploitation agricole*]]),"",IF(ISERROR(MATCH(CertifiedCrop[[#This Row],[1. Identifiant interne d’exploitation agricole*]],GroupMember[1. Identifiant interne d’exploitation agricole*],0)),FALSE,TRUE))</f>
        <v>1</v>
      </c>
      <c r="K667" s="170" t="b">
        <f t="array" ref="K667">IF(ISBLANK(CertifiedCrop[[#This Row],[2. Produit agricole certifié*]]),"",IF(ISERROR(MATCH(1,(#REF!=CertifiedCrop[[#This Row],[2. Produit agricole certifié*]])*(#REF!=CertifiedCrop[[#This Row],[3. Variété**]]),0)),FALSE,TRUE))</f>
        <v>0</v>
      </c>
      <c r="L667" s="23" t="str">
        <f t="shared" si="51"/>
        <v/>
      </c>
      <c r="M667" s="63" t="str">
        <f t="shared" si="52"/>
        <v/>
      </c>
      <c r="N667" s="176" t="str">
        <f t="shared" si="53"/>
        <v/>
      </c>
      <c r="O667" s="64">
        <f t="shared" si="54"/>
        <v>584.44444444444446</v>
      </c>
      <c r="P667" s="64">
        <f t="shared" si="55"/>
        <v>562.22222222222217</v>
      </c>
      <c r="Q667" s="11" t="str">
        <f>IFERROR((VLOOKUP(A667,GM_Table,8,FALSE)-SUMIFS(D:D,A:A,A667,B:B,B667,C:C,C667)),"")</f>
        <v/>
      </c>
      <c r="R667" s="11" t="str">
        <f>IFERROR(CONCATENATE(VLOOKUP(A667,GM_Table,12,FALSE)," ",(VLOOKUP(A667,GM_Table,13,FALSE))),"")</f>
        <v/>
      </c>
      <c r="S667" s="178">
        <f>(CertifiedCrop[[#This Row],[Rendement 
estimé/ha]]-CertifiedCrop[[#This Row],[Rendement/ha
de l’année précédente]])/CertifiedCrop[[#This Row],[Rendement/ha
de l’année précédente]]</f>
        <v>3.9525691699604862E-2</v>
      </c>
    </row>
    <row r="668" spans="1:19" x14ac:dyDescent="0.25">
      <c r="A668" s="172" t="s">
        <v>2706</v>
      </c>
      <c r="B668" s="172" t="s">
        <v>3341</v>
      </c>
      <c r="C668" s="172" t="s">
        <v>667</v>
      </c>
      <c r="D668" s="173">
        <v>2.87</v>
      </c>
      <c r="E668" s="174">
        <v>1705</v>
      </c>
      <c r="F668" s="174">
        <v>1655</v>
      </c>
      <c r="G668" s="174">
        <v>0</v>
      </c>
      <c r="H668" s="174">
        <v>0</v>
      </c>
      <c r="I668" s="174">
        <v>0</v>
      </c>
      <c r="J668" s="170" t="b">
        <f>IF(ISBLANK(CertifiedCrop[[#This Row],[1. Identifiant interne d’exploitation agricole*]]),"",IF(ISERROR(MATCH(CertifiedCrop[[#This Row],[1. Identifiant interne d’exploitation agricole*]],GroupMember[1. Identifiant interne d’exploitation agricole*],0)),FALSE,TRUE))</f>
        <v>1</v>
      </c>
      <c r="K668" s="170" t="b">
        <f t="array" ref="K668">IF(ISBLANK(CertifiedCrop[[#This Row],[2. Produit agricole certifié*]]),"",IF(ISERROR(MATCH(1,(#REF!=CertifiedCrop[[#This Row],[2. Produit agricole certifié*]])*(#REF!=CertifiedCrop[[#This Row],[3. Variété**]]),0)),FALSE,TRUE))</f>
        <v>0</v>
      </c>
      <c r="L668" s="23" t="str">
        <f t="shared" si="51"/>
        <v/>
      </c>
      <c r="M668" s="63" t="str">
        <f t="shared" si="52"/>
        <v/>
      </c>
      <c r="N668" s="176" t="str">
        <f t="shared" si="53"/>
        <v/>
      </c>
      <c r="O668" s="64">
        <f t="shared" si="54"/>
        <v>594.07665505226475</v>
      </c>
      <c r="P668" s="64">
        <f t="shared" si="55"/>
        <v>576.65505226480832</v>
      </c>
      <c r="Q668" s="11" t="str">
        <f>IFERROR((VLOOKUP(A668,GM_Table,8,FALSE)-SUMIFS(D:D,A:A,A668,B:B,B668,C:C,C668)),"")</f>
        <v/>
      </c>
      <c r="R668" s="11" t="str">
        <f>IFERROR(CONCATENATE(VLOOKUP(A668,GM_Table,12,FALSE)," ",(VLOOKUP(A668,GM_Table,13,FALSE))),"")</f>
        <v/>
      </c>
      <c r="S668" s="178">
        <f>(CertifiedCrop[[#This Row],[Rendement 
estimé/ha]]-CertifiedCrop[[#This Row],[Rendement/ha
de l’année précédente]])/CertifiedCrop[[#This Row],[Rendement/ha
de l’année précédente]]</f>
        <v>3.0211480362537749E-2</v>
      </c>
    </row>
    <row r="669" spans="1:19" x14ac:dyDescent="0.25">
      <c r="A669" s="172" t="s">
        <v>2708</v>
      </c>
      <c r="B669" s="172" t="s">
        <v>3341</v>
      </c>
      <c r="C669" s="172" t="s">
        <v>667</v>
      </c>
      <c r="D669" s="173">
        <v>1.35</v>
      </c>
      <c r="E669" s="174">
        <v>785</v>
      </c>
      <c r="F669" s="174">
        <v>735</v>
      </c>
      <c r="G669" s="174">
        <v>0</v>
      </c>
      <c r="H669" s="174">
        <v>0</v>
      </c>
      <c r="I669" s="174">
        <v>0</v>
      </c>
      <c r="J669" s="170" t="b">
        <f>IF(ISBLANK(CertifiedCrop[[#This Row],[1. Identifiant interne d’exploitation agricole*]]),"",IF(ISERROR(MATCH(CertifiedCrop[[#This Row],[1. Identifiant interne d’exploitation agricole*]],GroupMember[1. Identifiant interne d’exploitation agricole*],0)),FALSE,TRUE))</f>
        <v>1</v>
      </c>
      <c r="K669" s="170" t="b">
        <f t="array" ref="K669">IF(ISBLANK(CertifiedCrop[[#This Row],[2. Produit agricole certifié*]]),"",IF(ISERROR(MATCH(1,(#REF!=CertifiedCrop[[#This Row],[2. Produit agricole certifié*]])*(#REF!=CertifiedCrop[[#This Row],[3. Variété**]]),0)),FALSE,TRUE))</f>
        <v>0</v>
      </c>
      <c r="L669" s="23" t="str">
        <f t="shared" si="51"/>
        <v/>
      </c>
      <c r="M669" s="63" t="str">
        <f t="shared" si="52"/>
        <v/>
      </c>
      <c r="N669" s="176" t="str">
        <f t="shared" si="53"/>
        <v/>
      </c>
      <c r="O669" s="64">
        <f t="shared" si="54"/>
        <v>581.48148148148141</v>
      </c>
      <c r="P669" s="64">
        <f t="shared" si="55"/>
        <v>544.44444444444446</v>
      </c>
      <c r="Q669" s="11" t="str">
        <f>IFERROR((VLOOKUP(A669,GM_Table,8,FALSE)-SUMIFS(D:D,A:A,A669,B:B,B669,C:C,C669)),"")</f>
        <v/>
      </c>
      <c r="R669" s="11" t="str">
        <f>IFERROR(CONCATENATE(VLOOKUP(A669,GM_Table,12,FALSE)," ",(VLOOKUP(A669,GM_Table,13,FALSE))),"")</f>
        <v/>
      </c>
      <c r="S669" s="178">
        <f>(CertifiedCrop[[#This Row],[Rendement 
estimé/ha]]-CertifiedCrop[[#This Row],[Rendement/ha
de l’année précédente]])/CertifiedCrop[[#This Row],[Rendement/ha
de l’année précédente]]</f>
        <v>6.8027210884353581E-2</v>
      </c>
    </row>
    <row r="670" spans="1:19" x14ac:dyDescent="0.25">
      <c r="A670" s="172" t="s">
        <v>2711</v>
      </c>
      <c r="B670" s="172" t="s">
        <v>3341</v>
      </c>
      <c r="C670" s="172" t="s">
        <v>667</v>
      </c>
      <c r="D670" s="173">
        <v>1</v>
      </c>
      <c r="E670" s="174">
        <v>586</v>
      </c>
      <c r="F670" s="174">
        <v>536</v>
      </c>
      <c r="G670" s="174">
        <v>0</v>
      </c>
      <c r="H670" s="174">
        <v>0</v>
      </c>
      <c r="I670" s="174">
        <v>0</v>
      </c>
      <c r="J670" s="170" t="b">
        <f>IF(ISBLANK(CertifiedCrop[[#This Row],[1. Identifiant interne d’exploitation agricole*]]),"",IF(ISERROR(MATCH(CertifiedCrop[[#This Row],[1. Identifiant interne d’exploitation agricole*]],GroupMember[1. Identifiant interne d’exploitation agricole*],0)),FALSE,TRUE))</f>
        <v>1</v>
      </c>
      <c r="K670" s="170" t="b">
        <f t="array" ref="K670">IF(ISBLANK(CertifiedCrop[[#This Row],[2. Produit agricole certifié*]]),"",IF(ISERROR(MATCH(1,(#REF!=CertifiedCrop[[#This Row],[2. Produit agricole certifié*]])*(#REF!=CertifiedCrop[[#This Row],[3. Variété**]]),0)),FALSE,TRUE))</f>
        <v>0</v>
      </c>
      <c r="L670" s="23" t="str">
        <f t="shared" si="51"/>
        <v/>
      </c>
      <c r="M670" s="63" t="str">
        <f t="shared" si="52"/>
        <v/>
      </c>
      <c r="N670" s="176" t="str">
        <f t="shared" si="53"/>
        <v/>
      </c>
      <c r="O670" s="64">
        <f t="shared" si="54"/>
        <v>586</v>
      </c>
      <c r="P670" s="64">
        <f t="shared" si="55"/>
        <v>536</v>
      </c>
      <c r="Q670" s="11" t="str">
        <f>IFERROR((VLOOKUP(A670,GM_Table,8,FALSE)-SUMIFS(D:D,A:A,A670,B:B,B670,C:C,C670)),"")</f>
        <v/>
      </c>
      <c r="R670" s="11" t="str">
        <f>IFERROR(CONCATENATE(VLOOKUP(A670,GM_Table,12,FALSE)," ",(VLOOKUP(A670,GM_Table,13,FALSE))),"")</f>
        <v/>
      </c>
      <c r="S670" s="178">
        <f>(CertifiedCrop[[#This Row],[Rendement 
estimé/ha]]-CertifiedCrop[[#This Row],[Rendement/ha
de l’année précédente]])/CertifiedCrop[[#This Row],[Rendement/ha
de l’année précédente]]</f>
        <v>9.3283582089552244E-2</v>
      </c>
    </row>
    <row r="671" spans="1:19" x14ac:dyDescent="0.25">
      <c r="A671" s="172" t="s">
        <v>2713</v>
      </c>
      <c r="B671" s="172" t="s">
        <v>3341</v>
      </c>
      <c r="C671" s="172" t="s">
        <v>667</v>
      </c>
      <c r="D671" s="173">
        <v>1.36</v>
      </c>
      <c r="E671" s="174">
        <v>808</v>
      </c>
      <c r="F671" s="174">
        <v>758</v>
      </c>
      <c r="G671" s="174">
        <v>0</v>
      </c>
      <c r="H671" s="174">
        <v>0</v>
      </c>
      <c r="I671" s="174">
        <v>0</v>
      </c>
      <c r="J671" s="170" t="b">
        <f>IF(ISBLANK(CertifiedCrop[[#This Row],[1. Identifiant interne d’exploitation agricole*]]),"",IF(ISERROR(MATCH(CertifiedCrop[[#This Row],[1. Identifiant interne d’exploitation agricole*]],GroupMember[1. Identifiant interne d’exploitation agricole*],0)),FALSE,TRUE))</f>
        <v>1</v>
      </c>
      <c r="K671" s="170" t="b">
        <f t="array" ref="K671">IF(ISBLANK(CertifiedCrop[[#This Row],[2. Produit agricole certifié*]]),"",IF(ISERROR(MATCH(1,(#REF!=CertifiedCrop[[#This Row],[2. Produit agricole certifié*]])*(#REF!=CertifiedCrop[[#This Row],[3. Variété**]]),0)),FALSE,TRUE))</f>
        <v>0</v>
      </c>
      <c r="L671" s="23" t="str">
        <f t="shared" si="51"/>
        <v/>
      </c>
      <c r="M671" s="63" t="str">
        <f t="shared" si="52"/>
        <v/>
      </c>
      <c r="N671" s="176" t="str">
        <f t="shared" si="53"/>
        <v/>
      </c>
      <c r="O671" s="64">
        <f t="shared" si="54"/>
        <v>594.11764705882354</v>
      </c>
      <c r="P671" s="64">
        <f t="shared" si="55"/>
        <v>557.35294117647049</v>
      </c>
      <c r="Q671" s="11" t="str">
        <f>IFERROR((VLOOKUP(A671,GM_Table,8,FALSE)-SUMIFS(D:D,A:A,A671,B:B,B671,C:C,C671)),"")</f>
        <v/>
      </c>
      <c r="R671" s="11" t="str">
        <f>IFERROR(CONCATENATE(VLOOKUP(A671,GM_Table,12,FALSE)," ",(VLOOKUP(A671,GM_Table,13,FALSE))),"")</f>
        <v/>
      </c>
      <c r="S671" s="178">
        <f>(CertifiedCrop[[#This Row],[Rendement 
estimé/ha]]-CertifiedCrop[[#This Row],[Rendement/ha
de l’année précédente]])/CertifiedCrop[[#This Row],[Rendement/ha
de l’année précédente]]</f>
        <v>6.5963060686016026E-2</v>
      </c>
    </row>
    <row r="672" spans="1:19" x14ac:dyDescent="0.25">
      <c r="A672" s="172" t="s">
        <v>2716</v>
      </c>
      <c r="B672" s="172" t="s">
        <v>3341</v>
      </c>
      <c r="C672" s="172" t="s">
        <v>667</v>
      </c>
      <c r="D672" s="173">
        <v>1.68</v>
      </c>
      <c r="E672" s="174">
        <v>1004</v>
      </c>
      <c r="F672" s="174">
        <v>954</v>
      </c>
      <c r="G672" s="174">
        <v>0</v>
      </c>
      <c r="H672" s="174">
        <v>0</v>
      </c>
      <c r="I672" s="174">
        <v>0</v>
      </c>
      <c r="J672" s="170" t="b">
        <f>IF(ISBLANK(CertifiedCrop[[#This Row],[1. Identifiant interne d’exploitation agricole*]]),"",IF(ISERROR(MATCH(CertifiedCrop[[#This Row],[1. Identifiant interne d’exploitation agricole*]],GroupMember[1. Identifiant interne d’exploitation agricole*],0)),FALSE,TRUE))</f>
        <v>1</v>
      </c>
      <c r="K672" s="170" t="b">
        <f t="array" ref="K672">IF(ISBLANK(CertifiedCrop[[#This Row],[2. Produit agricole certifié*]]),"",IF(ISERROR(MATCH(1,(#REF!=CertifiedCrop[[#This Row],[2. Produit agricole certifié*]])*(#REF!=CertifiedCrop[[#This Row],[3. Variété**]]),0)),FALSE,TRUE))</f>
        <v>0</v>
      </c>
      <c r="L672" s="23" t="str">
        <f t="shared" si="51"/>
        <v/>
      </c>
      <c r="M672" s="63" t="str">
        <f t="shared" si="52"/>
        <v/>
      </c>
      <c r="N672" s="176" t="str">
        <f t="shared" si="53"/>
        <v/>
      </c>
      <c r="O672" s="64">
        <f t="shared" si="54"/>
        <v>597.61904761904759</v>
      </c>
      <c r="P672" s="64">
        <f t="shared" si="55"/>
        <v>567.85714285714289</v>
      </c>
      <c r="Q672" s="11" t="str">
        <f>IFERROR((VLOOKUP(A672,GM_Table,8,FALSE)-SUMIFS(D:D,A:A,A672,B:B,B672,C:C,C672)),"")</f>
        <v/>
      </c>
      <c r="R672" s="11" t="str">
        <f>IFERROR(CONCATENATE(VLOOKUP(A672,GM_Table,12,FALSE)," ",(VLOOKUP(A672,GM_Table,13,FALSE))),"")</f>
        <v/>
      </c>
      <c r="S672" s="178">
        <f>(CertifiedCrop[[#This Row],[Rendement 
estimé/ha]]-CertifiedCrop[[#This Row],[Rendement/ha
de l’année précédente]])/CertifiedCrop[[#This Row],[Rendement/ha
de l’année précédente]]</f>
        <v>5.2410901467505135E-2</v>
      </c>
    </row>
    <row r="673" spans="1:19" x14ac:dyDescent="0.25">
      <c r="A673" s="172" t="s">
        <v>2721</v>
      </c>
      <c r="B673" s="172" t="s">
        <v>3341</v>
      </c>
      <c r="C673" s="172" t="s">
        <v>667</v>
      </c>
      <c r="D673" s="173">
        <v>4.5</v>
      </c>
      <c r="E673" s="174">
        <v>2672</v>
      </c>
      <c r="F673" s="174">
        <v>2622</v>
      </c>
      <c r="G673" s="174">
        <v>0</v>
      </c>
      <c r="H673" s="174">
        <v>0</v>
      </c>
      <c r="I673" s="174">
        <v>0</v>
      </c>
      <c r="J673" s="170" t="b">
        <f>IF(ISBLANK(CertifiedCrop[[#This Row],[1. Identifiant interne d’exploitation agricole*]]),"",IF(ISERROR(MATCH(CertifiedCrop[[#This Row],[1. Identifiant interne d’exploitation agricole*]],GroupMember[1. Identifiant interne d’exploitation agricole*],0)),FALSE,TRUE))</f>
        <v>1</v>
      </c>
      <c r="K673" s="170" t="b">
        <f t="array" ref="K673">IF(ISBLANK(CertifiedCrop[[#This Row],[2. Produit agricole certifié*]]),"",IF(ISERROR(MATCH(1,(#REF!=CertifiedCrop[[#This Row],[2. Produit agricole certifié*]])*(#REF!=CertifiedCrop[[#This Row],[3. Variété**]]),0)),FALSE,TRUE))</f>
        <v>0</v>
      </c>
      <c r="L673" s="23" t="str">
        <f t="shared" si="51"/>
        <v/>
      </c>
      <c r="M673" s="63" t="str">
        <f t="shared" si="52"/>
        <v/>
      </c>
      <c r="N673" s="176" t="str">
        <f t="shared" si="53"/>
        <v/>
      </c>
      <c r="O673" s="64">
        <f t="shared" si="54"/>
        <v>593.77777777777783</v>
      </c>
      <c r="P673" s="64">
        <f t="shared" si="55"/>
        <v>582.66666666666663</v>
      </c>
      <c r="Q673" s="11" t="str">
        <f>IFERROR((VLOOKUP(A673,GM_Table,8,FALSE)-SUMIFS(D:D,A:A,A673,B:B,B673,C:C,C673)),"")</f>
        <v/>
      </c>
      <c r="R673" s="11" t="str">
        <f>IFERROR(CONCATENATE(VLOOKUP(A673,GM_Table,12,FALSE)," ",(VLOOKUP(A673,GM_Table,13,FALSE))),"")</f>
        <v/>
      </c>
      <c r="S673" s="178">
        <f>(CertifiedCrop[[#This Row],[Rendement 
estimé/ha]]-CertifiedCrop[[#This Row],[Rendement/ha
de l’année précédente]])/CertifiedCrop[[#This Row],[Rendement/ha
de l’année précédente]]</f>
        <v>1.9069412662090161E-2</v>
      </c>
    </row>
    <row r="674" spans="1:19" x14ac:dyDescent="0.25">
      <c r="A674" s="172" t="s">
        <v>2724</v>
      </c>
      <c r="B674" s="172" t="s">
        <v>3341</v>
      </c>
      <c r="C674" s="172" t="s">
        <v>667</v>
      </c>
      <c r="D674" s="173">
        <v>3.25</v>
      </c>
      <c r="E674" s="174">
        <v>1930</v>
      </c>
      <c r="F674" s="174">
        <v>1880</v>
      </c>
      <c r="G674" s="174">
        <v>0</v>
      </c>
      <c r="H674" s="174">
        <v>0</v>
      </c>
      <c r="I674" s="174">
        <v>0</v>
      </c>
      <c r="J674" s="170" t="b">
        <f>IF(ISBLANK(CertifiedCrop[[#This Row],[1. Identifiant interne d’exploitation agricole*]]),"",IF(ISERROR(MATCH(CertifiedCrop[[#This Row],[1. Identifiant interne d’exploitation agricole*]],GroupMember[1. Identifiant interne d’exploitation agricole*],0)),FALSE,TRUE))</f>
        <v>1</v>
      </c>
      <c r="K674" s="170" t="b">
        <f t="array" ref="K674">IF(ISBLANK(CertifiedCrop[[#This Row],[2. Produit agricole certifié*]]),"",IF(ISERROR(MATCH(1,(#REF!=CertifiedCrop[[#This Row],[2. Produit agricole certifié*]])*(#REF!=CertifiedCrop[[#This Row],[3. Variété**]]),0)),FALSE,TRUE))</f>
        <v>0</v>
      </c>
      <c r="L674" s="23" t="str">
        <f t="shared" si="51"/>
        <v/>
      </c>
      <c r="M674" s="63" t="str">
        <f t="shared" si="52"/>
        <v/>
      </c>
      <c r="N674" s="176" t="str">
        <f t="shared" si="53"/>
        <v/>
      </c>
      <c r="O674" s="64">
        <f t="shared" si="54"/>
        <v>593.84615384615381</v>
      </c>
      <c r="P674" s="64">
        <f t="shared" si="55"/>
        <v>578.46153846153845</v>
      </c>
      <c r="Q674" s="11" t="str">
        <f>IFERROR((VLOOKUP(A674,GM_Table,8,FALSE)-SUMIFS(D:D,A:A,A674,B:B,B674,C:C,C674)),"")</f>
        <v/>
      </c>
      <c r="R674" s="11" t="str">
        <f>IFERROR(CONCATENATE(VLOOKUP(A674,GM_Table,12,FALSE)," ",(VLOOKUP(A674,GM_Table,13,FALSE))),"")</f>
        <v/>
      </c>
      <c r="S674" s="178">
        <f>(CertifiedCrop[[#This Row],[Rendement 
estimé/ha]]-CertifiedCrop[[#This Row],[Rendement/ha
de l’année précédente]])/CertifiedCrop[[#This Row],[Rendement/ha
de l’année précédente]]</f>
        <v>2.6595744680851019E-2</v>
      </c>
    </row>
    <row r="675" spans="1:19" x14ac:dyDescent="0.25">
      <c r="A675" s="172" t="s">
        <v>2728</v>
      </c>
      <c r="B675" s="172" t="s">
        <v>3341</v>
      </c>
      <c r="C675" s="172" t="s">
        <v>667</v>
      </c>
      <c r="D675" s="173">
        <v>1</v>
      </c>
      <c r="E675" s="174">
        <v>590</v>
      </c>
      <c r="F675" s="174">
        <v>540</v>
      </c>
      <c r="G675" s="174">
        <v>0</v>
      </c>
      <c r="H675" s="174">
        <v>0</v>
      </c>
      <c r="I675" s="174">
        <v>0</v>
      </c>
      <c r="J675" s="170" t="b">
        <f>IF(ISBLANK(CertifiedCrop[[#This Row],[1. Identifiant interne d’exploitation agricole*]]),"",IF(ISERROR(MATCH(CertifiedCrop[[#This Row],[1. Identifiant interne d’exploitation agricole*]],GroupMember[1. Identifiant interne d’exploitation agricole*],0)),FALSE,TRUE))</f>
        <v>1</v>
      </c>
      <c r="K675" s="170" t="b">
        <f t="array" ref="K675">IF(ISBLANK(CertifiedCrop[[#This Row],[2. Produit agricole certifié*]]),"",IF(ISERROR(MATCH(1,(#REF!=CertifiedCrop[[#This Row],[2. Produit agricole certifié*]])*(#REF!=CertifiedCrop[[#This Row],[3. Variété**]]),0)),FALSE,TRUE))</f>
        <v>0</v>
      </c>
      <c r="L675" s="23" t="str">
        <f t="shared" si="51"/>
        <v/>
      </c>
      <c r="M675" s="63" t="str">
        <f t="shared" si="52"/>
        <v/>
      </c>
      <c r="N675" s="176" t="str">
        <f t="shared" si="53"/>
        <v/>
      </c>
      <c r="O675" s="64">
        <f t="shared" si="54"/>
        <v>590</v>
      </c>
      <c r="P675" s="64">
        <f t="shared" si="55"/>
        <v>540</v>
      </c>
      <c r="Q675" s="11" t="str">
        <f>IFERROR((VLOOKUP(A675,GM_Table,8,FALSE)-SUMIFS(D:D,A:A,A675,B:B,B675,C:C,C675)),"")</f>
        <v/>
      </c>
      <c r="R675" s="11" t="str">
        <f>IFERROR(CONCATENATE(VLOOKUP(A675,GM_Table,12,FALSE)," ",(VLOOKUP(A675,GM_Table,13,FALSE))),"")</f>
        <v/>
      </c>
      <c r="S675" s="178">
        <f>(CertifiedCrop[[#This Row],[Rendement 
estimé/ha]]-CertifiedCrop[[#This Row],[Rendement/ha
de l’année précédente]])/CertifiedCrop[[#This Row],[Rendement/ha
de l’année précédente]]</f>
        <v>9.2592592592592587E-2</v>
      </c>
    </row>
    <row r="676" spans="1:19" x14ac:dyDescent="0.25">
      <c r="A676" s="172" t="s">
        <v>2730</v>
      </c>
      <c r="B676" s="172" t="s">
        <v>3341</v>
      </c>
      <c r="C676" s="172" t="s">
        <v>667</v>
      </c>
      <c r="D676" s="173">
        <v>4.8600000000000003</v>
      </c>
      <c r="E676" s="174">
        <v>2886</v>
      </c>
      <c r="F676" s="174">
        <v>2836</v>
      </c>
      <c r="G676" s="174">
        <v>0</v>
      </c>
      <c r="H676" s="174">
        <v>0</v>
      </c>
      <c r="I676" s="174">
        <v>0</v>
      </c>
      <c r="J676" s="170" t="b">
        <f>IF(ISBLANK(CertifiedCrop[[#This Row],[1. Identifiant interne d’exploitation agricole*]]),"",IF(ISERROR(MATCH(CertifiedCrop[[#This Row],[1. Identifiant interne d’exploitation agricole*]],GroupMember[1. Identifiant interne d’exploitation agricole*],0)),FALSE,TRUE))</f>
        <v>1</v>
      </c>
      <c r="K676" s="170" t="b">
        <f t="array" ref="K676">IF(ISBLANK(CertifiedCrop[[#This Row],[2. Produit agricole certifié*]]),"",IF(ISERROR(MATCH(1,(#REF!=CertifiedCrop[[#This Row],[2. Produit agricole certifié*]])*(#REF!=CertifiedCrop[[#This Row],[3. Variété**]]),0)),FALSE,TRUE))</f>
        <v>0</v>
      </c>
      <c r="L676" s="23" t="str">
        <f t="shared" si="51"/>
        <v/>
      </c>
      <c r="M676" s="63" t="str">
        <f t="shared" si="52"/>
        <v/>
      </c>
      <c r="N676" s="176" t="str">
        <f t="shared" si="53"/>
        <v/>
      </c>
      <c r="O676" s="64">
        <f t="shared" si="54"/>
        <v>593.82716049382714</v>
      </c>
      <c r="P676" s="64">
        <f t="shared" si="55"/>
        <v>583.5390946502057</v>
      </c>
      <c r="Q676" s="11" t="str">
        <f>IFERROR((VLOOKUP(A676,GM_Table,8,FALSE)-SUMIFS(D:D,A:A,A676,B:B,B676,C:C,C676)),"")</f>
        <v/>
      </c>
      <c r="R676" s="11" t="str">
        <f>IFERROR(CONCATENATE(VLOOKUP(A676,GM_Table,12,FALSE)," ",(VLOOKUP(A676,GM_Table,13,FALSE))),"")</f>
        <v/>
      </c>
      <c r="S676" s="178">
        <f>(CertifiedCrop[[#This Row],[Rendement 
estimé/ha]]-CertifiedCrop[[#This Row],[Rendement/ha
de l’année précédente]])/CertifiedCrop[[#This Row],[Rendement/ha
de l’année précédente]]</f>
        <v>1.7630465444287799E-2</v>
      </c>
    </row>
    <row r="677" spans="1:19" x14ac:dyDescent="0.25">
      <c r="A677" s="172" t="s">
        <v>2734</v>
      </c>
      <c r="B677" s="172" t="s">
        <v>3341</v>
      </c>
      <c r="C677" s="172" t="s">
        <v>667</v>
      </c>
      <c r="D677" s="173">
        <v>1</v>
      </c>
      <c r="E677" s="174">
        <v>599</v>
      </c>
      <c r="F677" s="174">
        <v>549</v>
      </c>
      <c r="G677" s="174">
        <v>0</v>
      </c>
      <c r="H677" s="174">
        <v>0</v>
      </c>
      <c r="I677" s="174">
        <v>0</v>
      </c>
      <c r="J677" s="170" t="b">
        <f>IF(ISBLANK(CertifiedCrop[[#This Row],[1. Identifiant interne d’exploitation agricole*]]),"",IF(ISERROR(MATCH(CertifiedCrop[[#This Row],[1. Identifiant interne d’exploitation agricole*]],GroupMember[1. Identifiant interne d’exploitation agricole*],0)),FALSE,TRUE))</f>
        <v>1</v>
      </c>
      <c r="K677" s="170" t="b">
        <f t="array" ref="K677">IF(ISBLANK(CertifiedCrop[[#This Row],[2. Produit agricole certifié*]]),"",IF(ISERROR(MATCH(1,(#REF!=CertifiedCrop[[#This Row],[2. Produit agricole certifié*]])*(#REF!=CertifiedCrop[[#This Row],[3. Variété**]]),0)),FALSE,TRUE))</f>
        <v>0</v>
      </c>
      <c r="L677" s="23" t="str">
        <f t="shared" si="51"/>
        <v/>
      </c>
      <c r="M677" s="63" t="str">
        <f t="shared" si="52"/>
        <v/>
      </c>
      <c r="N677" s="176" t="str">
        <f t="shared" si="53"/>
        <v/>
      </c>
      <c r="O677" s="64">
        <f t="shared" si="54"/>
        <v>599</v>
      </c>
      <c r="P677" s="64">
        <f t="shared" si="55"/>
        <v>549</v>
      </c>
      <c r="Q677" s="11" t="str">
        <f>IFERROR((VLOOKUP(A677,GM_Table,8,FALSE)-SUMIFS(D:D,A:A,A677,B:B,B677,C:C,C677)),"")</f>
        <v/>
      </c>
      <c r="R677" s="11" t="str">
        <f>IFERROR(CONCATENATE(VLOOKUP(A677,GM_Table,12,FALSE)," ",(VLOOKUP(A677,GM_Table,13,FALSE))),"")</f>
        <v/>
      </c>
      <c r="S677" s="178">
        <f>(CertifiedCrop[[#This Row],[Rendement 
estimé/ha]]-CertifiedCrop[[#This Row],[Rendement/ha
de l’année précédente]])/CertifiedCrop[[#This Row],[Rendement/ha
de l’année précédente]]</f>
        <v>9.107468123861566E-2</v>
      </c>
    </row>
    <row r="678" spans="1:19" x14ac:dyDescent="0.25">
      <c r="A678" s="172" t="s">
        <v>2737</v>
      </c>
      <c r="B678" s="172" t="s">
        <v>3341</v>
      </c>
      <c r="C678" s="172" t="s">
        <v>667</v>
      </c>
      <c r="D678" s="173">
        <v>2.99</v>
      </c>
      <c r="E678" s="174">
        <v>1776</v>
      </c>
      <c r="F678" s="174">
        <v>1726</v>
      </c>
      <c r="G678" s="174">
        <v>0</v>
      </c>
      <c r="H678" s="174">
        <v>0</v>
      </c>
      <c r="I678" s="174">
        <v>0</v>
      </c>
      <c r="J678" s="170" t="b">
        <f>IF(ISBLANK(CertifiedCrop[[#This Row],[1. Identifiant interne d’exploitation agricole*]]),"",IF(ISERROR(MATCH(CertifiedCrop[[#This Row],[1. Identifiant interne d’exploitation agricole*]],GroupMember[1. Identifiant interne d’exploitation agricole*],0)),FALSE,TRUE))</f>
        <v>1</v>
      </c>
      <c r="K678" s="170" t="b">
        <f t="array" ref="K678">IF(ISBLANK(CertifiedCrop[[#This Row],[2. Produit agricole certifié*]]),"",IF(ISERROR(MATCH(1,(#REF!=CertifiedCrop[[#This Row],[2. Produit agricole certifié*]])*(#REF!=CertifiedCrop[[#This Row],[3. Variété**]]),0)),FALSE,TRUE))</f>
        <v>0</v>
      </c>
      <c r="L678" s="23" t="str">
        <f t="shared" si="51"/>
        <v/>
      </c>
      <c r="M678" s="63" t="str">
        <f t="shared" si="52"/>
        <v/>
      </c>
      <c r="N678" s="176" t="str">
        <f t="shared" si="53"/>
        <v/>
      </c>
      <c r="O678" s="64">
        <f t="shared" si="54"/>
        <v>593.97993311036782</v>
      </c>
      <c r="P678" s="64">
        <f t="shared" si="55"/>
        <v>577.25752508361199</v>
      </c>
      <c r="Q678" s="11" t="str">
        <f>IFERROR((VLOOKUP(A678,GM_Table,8,FALSE)-SUMIFS(D:D,A:A,A678,B:B,B678,C:C,C678)),"")</f>
        <v/>
      </c>
      <c r="R678" s="11" t="str">
        <f>IFERROR(CONCATENATE(VLOOKUP(A678,GM_Table,12,FALSE)," ",(VLOOKUP(A678,GM_Table,13,FALSE))),"")</f>
        <v/>
      </c>
      <c r="S678" s="178">
        <f>(CertifiedCrop[[#This Row],[Rendement 
estimé/ha]]-CertifiedCrop[[#This Row],[Rendement/ha
de l’année précédente]])/CertifiedCrop[[#This Row],[Rendement/ha
de l’année précédente]]</f>
        <v>2.8968713789107724E-2</v>
      </c>
    </row>
    <row r="679" spans="1:19" x14ac:dyDescent="0.25">
      <c r="A679" s="172" t="s">
        <v>2740</v>
      </c>
      <c r="B679" s="172" t="s">
        <v>3341</v>
      </c>
      <c r="C679" s="172" t="s">
        <v>667</v>
      </c>
      <c r="D679" s="173">
        <v>3</v>
      </c>
      <c r="E679" s="174">
        <v>1795</v>
      </c>
      <c r="F679" s="174">
        <v>1745</v>
      </c>
      <c r="G679" s="174">
        <v>0</v>
      </c>
      <c r="H679" s="174">
        <v>0</v>
      </c>
      <c r="I679" s="174">
        <v>0</v>
      </c>
      <c r="J679" s="170" t="b">
        <f>IF(ISBLANK(CertifiedCrop[[#This Row],[1. Identifiant interne d’exploitation agricole*]]),"",IF(ISERROR(MATCH(CertifiedCrop[[#This Row],[1. Identifiant interne d’exploitation agricole*]],GroupMember[1. Identifiant interne d’exploitation agricole*],0)),FALSE,TRUE))</f>
        <v>1</v>
      </c>
      <c r="K679" s="170" t="b">
        <f t="array" ref="K679">IF(ISBLANK(CertifiedCrop[[#This Row],[2. Produit agricole certifié*]]),"",IF(ISERROR(MATCH(1,(#REF!=CertifiedCrop[[#This Row],[2. Produit agricole certifié*]])*(#REF!=CertifiedCrop[[#This Row],[3. Variété**]]),0)),FALSE,TRUE))</f>
        <v>0</v>
      </c>
      <c r="L679" s="23" t="str">
        <f t="shared" si="51"/>
        <v/>
      </c>
      <c r="M679" s="63" t="str">
        <f t="shared" si="52"/>
        <v/>
      </c>
      <c r="N679" s="176" t="str">
        <f t="shared" si="53"/>
        <v/>
      </c>
      <c r="O679" s="64">
        <f t="shared" si="54"/>
        <v>598.33333333333337</v>
      </c>
      <c r="P679" s="64">
        <f t="shared" si="55"/>
        <v>581.66666666666663</v>
      </c>
      <c r="Q679" s="11" t="str">
        <f>IFERROR((VLOOKUP(A679,GM_Table,8,FALSE)-SUMIFS(D:D,A:A,A679,B:B,B679,C:C,C679)),"")</f>
        <v/>
      </c>
      <c r="R679" s="11" t="str">
        <f>IFERROR(CONCATENATE(VLOOKUP(A679,GM_Table,12,FALSE)," ",(VLOOKUP(A679,GM_Table,13,FALSE))),"")</f>
        <v/>
      </c>
      <c r="S679" s="178">
        <f>(CertifiedCrop[[#This Row],[Rendement 
estimé/ha]]-CertifiedCrop[[#This Row],[Rendement/ha
de l’année précédente]])/CertifiedCrop[[#This Row],[Rendement/ha
de l’année précédente]]</f>
        <v>2.8653295128939962E-2</v>
      </c>
    </row>
    <row r="680" spans="1:19" x14ac:dyDescent="0.25">
      <c r="A680" s="172" t="s">
        <v>2743</v>
      </c>
      <c r="B680" s="172" t="s">
        <v>3341</v>
      </c>
      <c r="C680" s="172" t="s">
        <v>667</v>
      </c>
      <c r="D680" s="173">
        <v>1.5</v>
      </c>
      <c r="E680" s="174">
        <v>885</v>
      </c>
      <c r="F680" s="174">
        <v>835</v>
      </c>
      <c r="G680" s="174">
        <v>0</v>
      </c>
      <c r="H680" s="174">
        <v>0</v>
      </c>
      <c r="I680" s="174">
        <v>0</v>
      </c>
      <c r="J680" s="170" t="b">
        <f>IF(ISBLANK(CertifiedCrop[[#This Row],[1. Identifiant interne d’exploitation agricole*]]),"",IF(ISERROR(MATCH(CertifiedCrop[[#This Row],[1. Identifiant interne d’exploitation agricole*]],GroupMember[1. Identifiant interne d’exploitation agricole*],0)),FALSE,TRUE))</f>
        <v>1</v>
      </c>
      <c r="K680" s="170" t="b">
        <f t="array" ref="K680">IF(ISBLANK(CertifiedCrop[[#This Row],[2. Produit agricole certifié*]]),"",IF(ISERROR(MATCH(1,(#REF!=CertifiedCrop[[#This Row],[2. Produit agricole certifié*]])*(#REF!=CertifiedCrop[[#This Row],[3. Variété**]]),0)),FALSE,TRUE))</f>
        <v>0</v>
      </c>
      <c r="L680" s="23" t="str">
        <f t="shared" si="51"/>
        <v/>
      </c>
      <c r="M680" s="63" t="str">
        <f t="shared" si="52"/>
        <v/>
      </c>
      <c r="N680" s="176" t="str">
        <f t="shared" si="53"/>
        <v/>
      </c>
      <c r="O680" s="64">
        <f t="shared" si="54"/>
        <v>590</v>
      </c>
      <c r="P680" s="64">
        <f t="shared" si="55"/>
        <v>556.66666666666663</v>
      </c>
      <c r="Q680" s="11" t="str">
        <f>IFERROR((VLOOKUP(A680,GM_Table,8,FALSE)-SUMIFS(D:D,A:A,A680,B:B,B680,C:C,C680)),"")</f>
        <v/>
      </c>
      <c r="R680" s="11" t="str">
        <f>IFERROR(CONCATENATE(VLOOKUP(A680,GM_Table,12,FALSE)," ",(VLOOKUP(A680,GM_Table,13,FALSE))),"")</f>
        <v/>
      </c>
      <c r="S680" s="178">
        <f>(CertifiedCrop[[#This Row],[Rendement 
estimé/ha]]-CertifiedCrop[[#This Row],[Rendement/ha
de l’année précédente]])/CertifiedCrop[[#This Row],[Rendement/ha
de l’année précédente]]</f>
        <v>5.9880239520958153E-2</v>
      </c>
    </row>
    <row r="681" spans="1:19" x14ac:dyDescent="0.25">
      <c r="A681" s="172" t="s">
        <v>2745</v>
      </c>
      <c r="B681" s="172" t="s">
        <v>3341</v>
      </c>
      <c r="C681" s="172" t="s">
        <v>667</v>
      </c>
      <c r="D681" s="173">
        <v>1.82</v>
      </c>
      <c r="E681" s="174">
        <v>1089</v>
      </c>
      <c r="F681" s="174">
        <v>1039</v>
      </c>
      <c r="G681" s="174">
        <v>0</v>
      </c>
      <c r="H681" s="174">
        <v>0</v>
      </c>
      <c r="I681" s="174">
        <v>0</v>
      </c>
      <c r="J681" s="170" t="b">
        <f>IF(ISBLANK(CertifiedCrop[[#This Row],[1. Identifiant interne d’exploitation agricole*]]),"",IF(ISERROR(MATCH(CertifiedCrop[[#This Row],[1. Identifiant interne d’exploitation agricole*]],GroupMember[1. Identifiant interne d’exploitation agricole*],0)),FALSE,TRUE))</f>
        <v>1</v>
      </c>
      <c r="K681" s="170" t="b">
        <f t="array" ref="K681">IF(ISBLANK(CertifiedCrop[[#This Row],[2. Produit agricole certifié*]]),"",IF(ISERROR(MATCH(1,(#REF!=CertifiedCrop[[#This Row],[2. Produit agricole certifié*]])*(#REF!=CertifiedCrop[[#This Row],[3. Variété**]]),0)),FALSE,TRUE))</f>
        <v>0</v>
      </c>
      <c r="L681" s="23" t="str">
        <f t="shared" si="51"/>
        <v/>
      </c>
      <c r="M681" s="63" t="str">
        <f t="shared" si="52"/>
        <v/>
      </c>
      <c r="N681" s="176" t="str">
        <f t="shared" si="53"/>
        <v/>
      </c>
      <c r="O681" s="64">
        <f t="shared" si="54"/>
        <v>598.35164835164835</v>
      </c>
      <c r="P681" s="64">
        <f t="shared" si="55"/>
        <v>570.87912087912082</v>
      </c>
      <c r="Q681" s="11" t="str">
        <f>IFERROR((VLOOKUP(A681,GM_Table,8,FALSE)-SUMIFS(D:D,A:A,A681,B:B,B681,C:C,C681)),"")</f>
        <v/>
      </c>
      <c r="R681" s="11" t="str">
        <f>IFERROR(CONCATENATE(VLOOKUP(A681,GM_Table,12,FALSE)," ",(VLOOKUP(A681,GM_Table,13,FALSE))),"")</f>
        <v/>
      </c>
      <c r="S681" s="178">
        <f>(CertifiedCrop[[#This Row],[Rendement 
estimé/ha]]-CertifiedCrop[[#This Row],[Rendement/ha
de l’année précédente]])/CertifiedCrop[[#This Row],[Rendement/ha
de l’année précédente]]</f>
        <v>4.8123195380173352E-2</v>
      </c>
    </row>
    <row r="682" spans="1:19" x14ac:dyDescent="0.25">
      <c r="A682" s="172" t="s">
        <v>2749</v>
      </c>
      <c r="B682" s="172" t="s">
        <v>3341</v>
      </c>
      <c r="C682" s="172" t="s">
        <v>667</v>
      </c>
      <c r="D682" s="173">
        <v>1</v>
      </c>
      <c r="E682" s="174">
        <v>594</v>
      </c>
      <c r="F682" s="174">
        <v>544</v>
      </c>
      <c r="G682" s="174">
        <v>0</v>
      </c>
      <c r="H682" s="174">
        <v>0</v>
      </c>
      <c r="I682" s="174">
        <v>0</v>
      </c>
      <c r="J682" s="170" t="b">
        <f>IF(ISBLANK(CertifiedCrop[[#This Row],[1. Identifiant interne d’exploitation agricole*]]),"",IF(ISERROR(MATCH(CertifiedCrop[[#This Row],[1. Identifiant interne d’exploitation agricole*]],GroupMember[1. Identifiant interne d’exploitation agricole*],0)),FALSE,TRUE))</f>
        <v>1</v>
      </c>
      <c r="K682" s="170" t="b">
        <f t="array" ref="K682">IF(ISBLANK(CertifiedCrop[[#This Row],[2. Produit agricole certifié*]]),"",IF(ISERROR(MATCH(1,(#REF!=CertifiedCrop[[#This Row],[2. Produit agricole certifié*]])*(#REF!=CertifiedCrop[[#This Row],[3. Variété**]]),0)),FALSE,TRUE))</f>
        <v>0</v>
      </c>
      <c r="L682" s="23" t="str">
        <f t="shared" si="51"/>
        <v/>
      </c>
      <c r="M682" s="63" t="str">
        <f t="shared" si="52"/>
        <v/>
      </c>
      <c r="N682" s="176" t="str">
        <f t="shared" si="53"/>
        <v/>
      </c>
      <c r="O682" s="64">
        <f t="shared" si="54"/>
        <v>594</v>
      </c>
      <c r="P682" s="64">
        <f t="shared" si="55"/>
        <v>544</v>
      </c>
      <c r="Q682" s="11" t="str">
        <f>IFERROR((VLOOKUP(A682,GM_Table,8,FALSE)-SUMIFS(D:D,A:A,A682,B:B,B682,C:C,C682)),"")</f>
        <v/>
      </c>
      <c r="R682" s="11" t="str">
        <f>IFERROR(CONCATENATE(VLOOKUP(A682,GM_Table,12,FALSE)," ",(VLOOKUP(A682,GM_Table,13,FALSE))),"")</f>
        <v/>
      </c>
      <c r="S682" s="178">
        <f>(CertifiedCrop[[#This Row],[Rendement 
estimé/ha]]-CertifiedCrop[[#This Row],[Rendement/ha
de l’année précédente]])/CertifiedCrop[[#This Row],[Rendement/ha
de l’année précédente]]</f>
        <v>9.1911764705882359E-2</v>
      </c>
    </row>
    <row r="683" spans="1:19" x14ac:dyDescent="0.25">
      <c r="A683" s="172" t="s">
        <v>2753</v>
      </c>
      <c r="B683" s="172" t="s">
        <v>3341</v>
      </c>
      <c r="C683" s="172" t="s">
        <v>667</v>
      </c>
      <c r="D683" s="173">
        <v>1.25</v>
      </c>
      <c r="E683" s="174">
        <v>732</v>
      </c>
      <c r="F683" s="174">
        <v>682</v>
      </c>
      <c r="G683" s="174">
        <v>0</v>
      </c>
      <c r="H683" s="174">
        <v>0</v>
      </c>
      <c r="I683" s="174">
        <v>0</v>
      </c>
      <c r="J683" s="170" t="b">
        <f>IF(ISBLANK(CertifiedCrop[[#This Row],[1. Identifiant interne d’exploitation agricole*]]),"",IF(ISERROR(MATCH(CertifiedCrop[[#This Row],[1. Identifiant interne d’exploitation agricole*]],GroupMember[1. Identifiant interne d’exploitation agricole*],0)),FALSE,TRUE))</f>
        <v>1</v>
      </c>
      <c r="K683" s="170" t="b">
        <f t="array" ref="K683">IF(ISBLANK(CertifiedCrop[[#This Row],[2. Produit agricole certifié*]]),"",IF(ISERROR(MATCH(1,(#REF!=CertifiedCrop[[#This Row],[2. Produit agricole certifié*]])*(#REF!=CertifiedCrop[[#This Row],[3. Variété**]]),0)),FALSE,TRUE))</f>
        <v>0</v>
      </c>
      <c r="L683" s="23" t="str">
        <f t="shared" si="51"/>
        <v/>
      </c>
      <c r="M683" s="63" t="str">
        <f t="shared" si="52"/>
        <v/>
      </c>
      <c r="N683" s="176" t="str">
        <f t="shared" si="53"/>
        <v/>
      </c>
      <c r="O683" s="64">
        <f t="shared" si="54"/>
        <v>585.6</v>
      </c>
      <c r="P683" s="64">
        <f t="shared" si="55"/>
        <v>545.6</v>
      </c>
      <c r="Q683" s="11" t="str">
        <f>IFERROR((VLOOKUP(A683,GM_Table,8,FALSE)-SUMIFS(D:D,A:A,A683,B:B,B683,C:C,C683)),"")</f>
        <v/>
      </c>
      <c r="R683" s="11" t="str">
        <f>IFERROR(CONCATENATE(VLOOKUP(A683,GM_Table,12,FALSE)," ",(VLOOKUP(A683,GM_Table,13,FALSE))),"")</f>
        <v/>
      </c>
      <c r="S683" s="178">
        <f>(CertifiedCrop[[#This Row],[Rendement 
estimé/ha]]-CertifiedCrop[[#This Row],[Rendement/ha
de l’année précédente]])/CertifiedCrop[[#This Row],[Rendement/ha
de l’année précédente]]</f>
        <v>7.3313782991202336E-2</v>
      </c>
    </row>
    <row r="684" spans="1:19" x14ac:dyDescent="0.25">
      <c r="A684" s="172" t="s">
        <v>2754</v>
      </c>
      <c r="B684" s="172" t="s">
        <v>3341</v>
      </c>
      <c r="C684" s="172" t="s">
        <v>667</v>
      </c>
      <c r="D684" s="173">
        <v>2</v>
      </c>
      <c r="E684" s="174">
        <v>1145</v>
      </c>
      <c r="F684" s="174">
        <v>1095</v>
      </c>
      <c r="G684" s="174">
        <v>0</v>
      </c>
      <c r="H684" s="174">
        <v>0</v>
      </c>
      <c r="I684" s="174">
        <v>0</v>
      </c>
      <c r="J684" s="170" t="b">
        <f>IF(ISBLANK(CertifiedCrop[[#This Row],[1. Identifiant interne d’exploitation agricole*]]),"",IF(ISERROR(MATCH(CertifiedCrop[[#This Row],[1. Identifiant interne d’exploitation agricole*]],GroupMember[1. Identifiant interne d’exploitation agricole*],0)),FALSE,TRUE))</f>
        <v>1</v>
      </c>
      <c r="K684" s="170" t="b">
        <f t="array" ref="K684">IF(ISBLANK(CertifiedCrop[[#This Row],[2. Produit agricole certifié*]]),"",IF(ISERROR(MATCH(1,(#REF!=CertifiedCrop[[#This Row],[2. Produit agricole certifié*]])*(#REF!=CertifiedCrop[[#This Row],[3. Variété**]]),0)),FALSE,TRUE))</f>
        <v>0</v>
      </c>
      <c r="L684" s="23" t="str">
        <f t="shared" si="51"/>
        <v/>
      </c>
      <c r="M684" s="63" t="str">
        <f t="shared" si="52"/>
        <v/>
      </c>
      <c r="N684" s="176" t="str">
        <f t="shared" si="53"/>
        <v/>
      </c>
      <c r="O684" s="64">
        <f t="shared" si="54"/>
        <v>572.5</v>
      </c>
      <c r="P684" s="64">
        <f t="shared" si="55"/>
        <v>547.5</v>
      </c>
      <c r="Q684" s="11" t="str">
        <f>IFERROR((VLOOKUP(A684,GM_Table,8,FALSE)-SUMIFS(D:D,A:A,A684,B:B,B684,C:C,C684)),"")</f>
        <v/>
      </c>
      <c r="R684" s="11" t="str">
        <f>IFERROR(CONCATENATE(VLOOKUP(A684,GM_Table,12,FALSE)," ",(VLOOKUP(A684,GM_Table,13,FALSE))),"")</f>
        <v/>
      </c>
      <c r="S684" s="178">
        <f>(CertifiedCrop[[#This Row],[Rendement 
estimé/ha]]-CertifiedCrop[[#This Row],[Rendement/ha
de l’année précédente]])/CertifiedCrop[[#This Row],[Rendement/ha
de l’année précédente]]</f>
        <v>4.5662100456621002E-2</v>
      </c>
    </row>
    <row r="685" spans="1:19" x14ac:dyDescent="0.25">
      <c r="A685" s="172" t="s">
        <v>2756</v>
      </c>
      <c r="B685" s="172" t="s">
        <v>3341</v>
      </c>
      <c r="C685" s="172" t="s">
        <v>667</v>
      </c>
      <c r="D685" s="173">
        <v>1.5</v>
      </c>
      <c r="E685" s="174">
        <v>865</v>
      </c>
      <c r="F685" s="174">
        <v>815</v>
      </c>
      <c r="G685" s="174">
        <v>0</v>
      </c>
      <c r="H685" s="174">
        <v>0</v>
      </c>
      <c r="I685" s="174">
        <v>0</v>
      </c>
      <c r="J685" s="170" t="b">
        <f>IF(ISBLANK(CertifiedCrop[[#This Row],[1. Identifiant interne d’exploitation agricole*]]),"",IF(ISERROR(MATCH(CertifiedCrop[[#This Row],[1. Identifiant interne d’exploitation agricole*]],GroupMember[1. Identifiant interne d’exploitation agricole*],0)),FALSE,TRUE))</f>
        <v>1</v>
      </c>
      <c r="K685" s="170" t="b">
        <f t="array" ref="K685">IF(ISBLANK(CertifiedCrop[[#This Row],[2. Produit agricole certifié*]]),"",IF(ISERROR(MATCH(1,(#REF!=CertifiedCrop[[#This Row],[2. Produit agricole certifié*]])*(#REF!=CertifiedCrop[[#This Row],[3. Variété**]]),0)),FALSE,TRUE))</f>
        <v>0</v>
      </c>
      <c r="L685" s="23" t="str">
        <f t="shared" si="51"/>
        <v/>
      </c>
      <c r="M685" s="63" t="str">
        <f t="shared" si="52"/>
        <v/>
      </c>
      <c r="N685" s="176" t="str">
        <f t="shared" si="53"/>
        <v/>
      </c>
      <c r="O685" s="64">
        <f t="shared" si="54"/>
        <v>576.66666666666663</v>
      </c>
      <c r="P685" s="64">
        <f t="shared" si="55"/>
        <v>543.33333333333337</v>
      </c>
      <c r="Q685" s="11" t="str">
        <f>IFERROR((VLOOKUP(A685,GM_Table,8,FALSE)-SUMIFS(D:D,A:A,A685,B:B,B685,C:C,C685)),"")</f>
        <v/>
      </c>
      <c r="R685" s="11" t="str">
        <f>IFERROR(CONCATENATE(VLOOKUP(A685,GM_Table,12,FALSE)," ",(VLOOKUP(A685,GM_Table,13,FALSE))),"")</f>
        <v/>
      </c>
      <c r="S685" s="178">
        <f>(CertifiedCrop[[#This Row],[Rendement 
estimé/ha]]-CertifiedCrop[[#This Row],[Rendement/ha
de l’année précédente]])/CertifiedCrop[[#This Row],[Rendement/ha
de l’année précédente]]</f>
        <v>6.1349693251533596E-2</v>
      </c>
    </row>
    <row r="686" spans="1:19" x14ac:dyDescent="0.25">
      <c r="A686" s="172" t="s">
        <v>2759</v>
      </c>
      <c r="B686" s="172" t="s">
        <v>3341</v>
      </c>
      <c r="C686" s="172" t="s">
        <v>667</v>
      </c>
      <c r="D686" s="173">
        <v>6</v>
      </c>
      <c r="E686" s="174">
        <v>3485</v>
      </c>
      <c r="F686" s="174">
        <v>3435</v>
      </c>
      <c r="G686" s="174">
        <v>0</v>
      </c>
      <c r="H686" s="174">
        <v>0</v>
      </c>
      <c r="I686" s="174">
        <v>0</v>
      </c>
      <c r="J686" s="170" t="b">
        <f>IF(ISBLANK(CertifiedCrop[[#This Row],[1. Identifiant interne d’exploitation agricole*]]),"",IF(ISERROR(MATCH(CertifiedCrop[[#This Row],[1. Identifiant interne d’exploitation agricole*]],GroupMember[1. Identifiant interne d’exploitation agricole*],0)),FALSE,TRUE))</f>
        <v>1</v>
      </c>
      <c r="K686" s="170" t="b">
        <f t="array" ref="K686">IF(ISBLANK(CertifiedCrop[[#This Row],[2. Produit agricole certifié*]]),"",IF(ISERROR(MATCH(1,(#REF!=CertifiedCrop[[#This Row],[2. Produit agricole certifié*]])*(#REF!=CertifiedCrop[[#This Row],[3. Variété**]]),0)),FALSE,TRUE))</f>
        <v>0</v>
      </c>
      <c r="L686" s="23" t="str">
        <f t="shared" si="51"/>
        <v/>
      </c>
      <c r="M686" s="63" t="str">
        <f t="shared" si="52"/>
        <v/>
      </c>
      <c r="N686" s="176" t="str">
        <f t="shared" si="53"/>
        <v/>
      </c>
      <c r="O686" s="64">
        <f t="shared" si="54"/>
        <v>580.83333333333337</v>
      </c>
      <c r="P686" s="64">
        <f t="shared" si="55"/>
        <v>572.5</v>
      </c>
      <c r="Q686" s="11" t="str">
        <f>IFERROR((VLOOKUP(A686,GM_Table,8,FALSE)-SUMIFS(D:D,A:A,A686,B:B,B686,C:C,C686)),"")</f>
        <v/>
      </c>
      <c r="R686" s="11" t="str">
        <f>IFERROR(CONCATENATE(VLOOKUP(A686,GM_Table,12,FALSE)," ",(VLOOKUP(A686,GM_Table,13,FALSE))),"")</f>
        <v/>
      </c>
      <c r="S686" s="178">
        <f>(CertifiedCrop[[#This Row],[Rendement 
estimé/ha]]-CertifiedCrop[[#This Row],[Rendement/ha
de l’année précédente]])/CertifiedCrop[[#This Row],[Rendement/ha
de l’année précédente]]</f>
        <v>1.4556040756914185E-2</v>
      </c>
    </row>
    <row r="687" spans="1:19" x14ac:dyDescent="0.25">
      <c r="A687" s="172" t="s">
        <v>2763</v>
      </c>
      <c r="B687" s="172" t="s">
        <v>3341</v>
      </c>
      <c r="C687" s="172" t="s">
        <v>667</v>
      </c>
      <c r="D687" s="173">
        <v>3</v>
      </c>
      <c r="E687" s="174">
        <v>1691</v>
      </c>
      <c r="F687" s="174">
        <v>1641</v>
      </c>
      <c r="G687" s="174">
        <v>0</v>
      </c>
      <c r="H687" s="174">
        <v>0</v>
      </c>
      <c r="I687" s="174">
        <v>0</v>
      </c>
      <c r="J687" s="170" t="b">
        <f>IF(ISBLANK(CertifiedCrop[[#This Row],[1. Identifiant interne d’exploitation agricole*]]),"",IF(ISERROR(MATCH(CertifiedCrop[[#This Row],[1. Identifiant interne d’exploitation agricole*]],GroupMember[1. Identifiant interne d’exploitation agricole*],0)),FALSE,TRUE))</f>
        <v>1</v>
      </c>
      <c r="K687" s="170" t="b">
        <f t="array" ref="K687">IF(ISBLANK(CertifiedCrop[[#This Row],[2. Produit agricole certifié*]]),"",IF(ISERROR(MATCH(1,(#REF!=CertifiedCrop[[#This Row],[2. Produit agricole certifié*]])*(#REF!=CertifiedCrop[[#This Row],[3. Variété**]]),0)),FALSE,TRUE))</f>
        <v>0</v>
      </c>
      <c r="L687" s="23" t="str">
        <f t="shared" si="51"/>
        <v/>
      </c>
      <c r="M687" s="63" t="str">
        <f t="shared" si="52"/>
        <v/>
      </c>
      <c r="N687" s="176" t="str">
        <f t="shared" si="53"/>
        <v/>
      </c>
      <c r="O687" s="64">
        <f t="shared" si="54"/>
        <v>563.66666666666663</v>
      </c>
      <c r="P687" s="64">
        <f t="shared" si="55"/>
        <v>547</v>
      </c>
      <c r="Q687" s="11" t="str">
        <f>IFERROR((VLOOKUP(A687,GM_Table,8,FALSE)-SUMIFS(D:D,A:A,A687,B:B,B687,C:C,C687)),"")</f>
        <v/>
      </c>
      <c r="R687" s="11" t="str">
        <f>IFERROR(CONCATENATE(VLOOKUP(A687,GM_Table,12,FALSE)," ",(VLOOKUP(A687,GM_Table,13,FALSE))),"")</f>
        <v/>
      </c>
      <c r="S687" s="178">
        <f>(CertifiedCrop[[#This Row],[Rendement 
estimé/ha]]-CertifiedCrop[[#This Row],[Rendement/ha
de l’année précédente]])/CertifiedCrop[[#This Row],[Rendement/ha
de l’année précédente]]</f>
        <v>3.0469226081657457E-2</v>
      </c>
    </row>
    <row r="688" spans="1:19" x14ac:dyDescent="0.25">
      <c r="A688" s="172" t="s">
        <v>2765</v>
      </c>
      <c r="B688" s="172" t="s">
        <v>3341</v>
      </c>
      <c r="C688" s="172" t="s">
        <v>667</v>
      </c>
      <c r="D688" s="173">
        <v>4.9000000000000004</v>
      </c>
      <c r="E688" s="174">
        <v>2804</v>
      </c>
      <c r="F688" s="174">
        <v>2754</v>
      </c>
      <c r="G688" s="174">
        <v>0</v>
      </c>
      <c r="H688" s="174">
        <v>0</v>
      </c>
      <c r="I688" s="174">
        <v>0</v>
      </c>
      <c r="J688" s="170" t="b">
        <f>IF(ISBLANK(CertifiedCrop[[#This Row],[1. Identifiant interne d’exploitation agricole*]]),"",IF(ISERROR(MATCH(CertifiedCrop[[#This Row],[1. Identifiant interne d’exploitation agricole*]],GroupMember[1. Identifiant interne d’exploitation agricole*],0)),FALSE,TRUE))</f>
        <v>1</v>
      </c>
      <c r="K688" s="170" t="b">
        <f t="array" ref="K688">IF(ISBLANK(CertifiedCrop[[#This Row],[2. Produit agricole certifié*]]),"",IF(ISERROR(MATCH(1,(#REF!=CertifiedCrop[[#This Row],[2. Produit agricole certifié*]])*(#REF!=CertifiedCrop[[#This Row],[3. Variété**]]),0)),FALSE,TRUE))</f>
        <v>0</v>
      </c>
      <c r="L688" s="23" t="str">
        <f t="shared" si="51"/>
        <v/>
      </c>
      <c r="M688" s="63" t="str">
        <f t="shared" si="52"/>
        <v/>
      </c>
      <c r="N688" s="176" t="str">
        <f t="shared" si="53"/>
        <v/>
      </c>
      <c r="O688" s="64">
        <f t="shared" si="54"/>
        <v>572.24489795918362</v>
      </c>
      <c r="P688" s="64">
        <f t="shared" si="55"/>
        <v>562.0408163265306</v>
      </c>
      <c r="Q688" s="11" t="str">
        <f>IFERROR((VLOOKUP(A688,GM_Table,8,FALSE)-SUMIFS(D:D,A:A,A688,B:B,B688,C:C,C688)),"")</f>
        <v/>
      </c>
      <c r="R688" s="11" t="str">
        <f>IFERROR(CONCATENATE(VLOOKUP(A688,GM_Table,12,FALSE)," ",(VLOOKUP(A688,GM_Table,13,FALSE))),"")</f>
        <v/>
      </c>
      <c r="S688" s="178">
        <f>(CertifiedCrop[[#This Row],[Rendement 
estimé/ha]]-CertifiedCrop[[#This Row],[Rendement/ha
de l’année précédente]])/CertifiedCrop[[#This Row],[Rendement/ha
de l’année précédente]]</f>
        <v>1.8155410312272975E-2</v>
      </c>
    </row>
    <row r="689" spans="1:19" x14ac:dyDescent="0.25">
      <c r="A689" s="172" t="s">
        <v>2767</v>
      </c>
      <c r="B689" s="172" t="s">
        <v>3341</v>
      </c>
      <c r="C689" s="172" t="s">
        <v>667</v>
      </c>
      <c r="D689" s="173">
        <v>2</v>
      </c>
      <c r="E689" s="174">
        <v>1162</v>
      </c>
      <c r="F689" s="174">
        <v>1112</v>
      </c>
      <c r="G689" s="174">
        <v>0</v>
      </c>
      <c r="H689" s="174">
        <v>0</v>
      </c>
      <c r="I689" s="174">
        <v>0</v>
      </c>
      <c r="J689" s="170" t="b">
        <f>IF(ISBLANK(CertifiedCrop[[#This Row],[1. Identifiant interne d’exploitation agricole*]]),"",IF(ISERROR(MATCH(CertifiedCrop[[#This Row],[1. Identifiant interne d’exploitation agricole*]],GroupMember[1. Identifiant interne d’exploitation agricole*],0)),FALSE,TRUE))</f>
        <v>1</v>
      </c>
      <c r="K689" s="170" t="b">
        <f t="array" ref="K689">IF(ISBLANK(CertifiedCrop[[#This Row],[2. Produit agricole certifié*]]),"",IF(ISERROR(MATCH(1,(#REF!=CertifiedCrop[[#This Row],[2. Produit agricole certifié*]])*(#REF!=CertifiedCrop[[#This Row],[3. Variété**]]),0)),FALSE,TRUE))</f>
        <v>0</v>
      </c>
      <c r="L689" s="23" t="str">
        <f t="shared" si="51"/>
        <v/>
      </c>
      <c r="M689" s="63" t="str">
        <f t="shared" si="52"/>
        <v/>
      </c>
      <c r="N689" s="176" t="str">
        <f t="shared" si="53"/>
        <v/>
      </c>
      <c r="O689" s="64">
        <f t="shared" si="54"/>
        <v>581</v>
      </c>
      <c r="P689" s="64">
        <f t="shared" si="55"/>
        <v>556</v>
      </c>
      <c r="Q689" s="11" t="str">
        <f>IFERROR((VLOOKUP(A689,GM_Table,8,FALSE)-SUMIFS(D:D,A:A,A689,B:B,B689,C:C,C689)),"")</f>
        <v/>
      </c>
      <c r="R689" s="11" t="str">
        <f>IFERROR(CONCATENATE(VLOOKUP(A689,GM_Table,12,FALSE)," ",(VLOOKUP(A689,GM_Table,13,FALSE))),"")</f>
        <v/>
      </c>
      <c r="S689" s="178">
        <f>(CertifiedCrop[[#This Row],[Rendement 
estimé/ha]]-CertifiedCrop[[#This Row],[Rendement/ha
de l’année précédente]])/CertifiedCrop[[#This Row],[Rendement/ha
de l’année précédente]]</f>
        <v>4.4964028776978415E-2</v>
      </c>
    </row>
    <row r="690" spans="1:19" x14ac:dyDescent="0.25">
      <c r="A690" s="172" t="s">
        <v>2771</v>
      </c>
      <c r="B690" s="172" t="s">
        <v>3341</v>
      </c>
      <c r="C690" s="172" t="s">
        <v>667</v>
      </c>
      <c r="D690" s="173">
        <v>2.88</v>
      </c>
      <c r="E690" s="174">
        <v>1686</v>
      </c>
      <c r="F690" s="174">
        <v>1636</v>
      </c>
      <c r="G690" s="174">
        <v>0</v>
      </c>
      <c r="H690" s="174">
        <v>0</v>
      </c>
      <c r="I690" s="174">
        <v>0</v>
      </c>
      <c r="J690" s="170" t="b">
        <f>IF(ISBLANK(CertifiedCrop[[#This Row],[1. Identifiant interne d’exploitation agricole*]]),"",IF(ISERROR(MATCH(CertifiedCrop[[#This Row],[1. Identifiant interne d’exploitation agricole*]],GroupMember[1. Identifiant interne d’exploitation agricole*],0)),FALSE,TRUE))</f>
        <v>1</v>
      </c>
      <c r="K690" s="170" t="b">
        <f t="array" ref="K690">IF(ISBLANK(CertifiedCrop[[#This Row],[2. Produit agricole certifié*]]),"",IF(ISERROR(MATCH(1,(#REF!=CertifiedCrop[[#This Row],[2. Produit agricole certifié*]])*(#REF!=CertifiedCrop[[#This Row],[3. Variété**]]),0)),FALSE,TRUE))</f>
        <v>0</v>
      </c>
      <c r="L690" s="23" t="str">
        <f t="shared" si="51"/>
        <v/>
      </c>
      <c r="M690" s="63" t="str">
        <f t="shared" si="52"/>
        <v/>
      </c>
      <c r="N690" s="176" t="str">
        <f t="shared" si="53"/>
        <v/>
      </c>
      <c r="O690" s="64">
        <f t="shared" si="54"/>
        <v>585.41666666666674</v>
      </c>
      <c r="P690" s="64">
        <f t="shared" si="55"/>
        <v>568.05555555555554</v>
      </c>
      <c r="Q690" s="11" t="str">
        <f>IFERROR((VLOOKUP(A690,GM_Table,8,FALSE)-SUMIFS(D:D,A:A,A690,B:B,B690,C:C,C690)),"")</f>
        <v/>
      </c>
      <c r="R690" s="11" t="str">
        <f>IFERROR(CONCATENATE(VLOOKUP(A690,GM_Table,12,FALSE)," ",(VLOOKUP(A690,GM_Table,13,FALSE))),"")</f>
        <v/>
      </c>
      <c r="S690" s="178">
        <f>(CertifiedCrop[[#This Row],[Rendement 
estimé/ha]]-CertifiedCrop[[#This Row],[Rendement/ha
de l’année précédente]])/CertifiedCrop[[#This Row],[Rendement/ha
de l’année précédente]]</f>
        <v>3.0562347188264213E-2</v>
      </c>
    </row>
    <row r="691" spans="1:19" x14ac:dyDescent="0.25">
      <c r="A691" s="172" t="s">
        <v>2774</v>
      </c>
      <c r="B691" s="172" t="s">
        <v>3341</v>
      </c>
      <c r="C691" s="172" t="s">
        <v>667</v>
      </c>
      <c r="D691" s="173">
        <v>2</v>
      </c>
      <c r="E691" s="174">
        <v>1162</v>
      </c>
      <c r="F691" s="174">
        <v>1112</v>
      </c>
      <c r="G691" s="174">
        <v>0</v>
      </c>
      <c r="H691" s="174">
        <v>0</v>
      </c>
      <c r="I691" s="174">
        <v>0</v>
      </c>
      <c r="J691" s="170" t="b">
        <f>IF(ISBLANK(CertifiedCrop[[#This Row],[1. Identifiant interne d’exploitation agricole*]]),"",IF(ISERROR(MATCH(CertifiedCrop[[#This Row],[1. Identifiant interne d’exploitation agricole*]],GroupMember[1. Identifiant interne d’exploitation agricole*],0)),FALSE,TRUE))</f>
        <v>1</v>
      </c>
      <c r="K691" s="170" t="b">
        <f t="array" ref="K691">IF(ISBLANK(CertifiedCrop[[#This Row],[2. Produit agricole certifié*]]),"",IF(ISERROR(MATCH(1,(#REF!=CertifiedCrop[[#This Row],[2. Produit agricole certifié*]])*(#REF!=CertifiedCrop[[#This Row],[3. Variété**]]),0)),FALSE,TRUE))</f>
        <v>0</v>
      </c>
      <c r="L691" s="23" t="str">
        <f t="shared" ref="L691:L754" si="56">IF((F691-G691)&lt;0,"!","")</f>
        <v/>
      </c>
      <c r="M691" s="63" t="str">
        <f t="shared" ref="M691:M754" si="57">IFERROR(IF((F691-G691)/G691&gt;25%,"!",IF((F691-G691)/G691&lt;-25%,"!","")),"")</f>
        <v/>
      </c>
      <c r="N691" s="176" t="str">
        <f t="shared" ref="N691:N754" si="58">IFERROR(IF((G691-H691)/H691&gt;25%,"!",IF((G691-H691)/H691&lt;-25%,"!","")),"")</f>
        <v/>
      </c>
      <c r="O691" s="64">
        <f t="shared" ref="O691:O754" si="59">IFERROR(E691/D691,"")</f>
        <v>581</v>
      </c>
      <c r="P691" s="64">
        <f t="shared" ref="P691:P754" si="60">IFERROR(F691/D691,"")</f>
        <v>556</v>
      </c>
      <c r="Q691" s="11" t="str">
        <f>IFERROR((VLOOKUP(A691,GM_Table,8,FALSE)-SUMIFS(D:D,A:A,A691,B:B,B691,C:C,C691)),"")</f>
        <v/>
      </c>
      <c r="R691" s="11" t="str">
        <f>IFERROR(CONCATENATE(VLOOKUP(A691,GM_Table,12,FALSE)," ",(VLOOKUP(A691,GM_Table,13,FALSE))),"")</f>
        <v/>
      </c>
      <c r="S691" s="178">
        <f>(CertifiedCrop[[#This Row],[Rendement 
estimé/ha]]-CertifiedCrop[[#This Row],[Rendement/ha
de l’année précédente]])/CertifiedCrop[[#This Row],[Rendement/ha
de l’année précédente]]</f>
        <v>4.4964028776978415E-2</v>
      </c>
    </row>
    <row r="692" spans="1:19" x14ac:dyDescent="0.25">
      <c r="A692" s="172" t="s">
        <v>2777</v>
      </c>
      <c r="B692" s="172" t="s">
        <v>3341</v>
      </c>
      <c r="C692" s="172" t="s">
        <v>667</v>
      </c>
      <c r="D692" s="173">
        <v>3</v>
      </c>
      <c r="E692" s="174">
        <v>1795</v>
      </c>
      <c r="F692" s="174">
        <v>1745</v>
      </c>
      <c r="G692" s="174">
        <v>0</v>
      </c>
      <c r="H692" s="174">
        <v>0</v>
      </c>
      <c r="I692" s="174">
        <v>0</v>
      </c>
      <c r="J692" s="170" t="b">
        <f>IF(ISBLANK(CertifiedCrop[[#This Row],[1. Identifiant interne d’exploitation agricole*]]),"",IF(ISERROR(MATCH(CertifiedCrop[[#This Row],[1. Identifiant interne d’exploitation agricole*]],GroupMember[1. Identifiant interne d’exploitation agricole*],0)),FALSE,TRUE))</f>
        <v>1</v>
      </c>
      <c r="K692" s="170" t="b">
        <f t="array" ref="K692">IF(ISBLANK(CertifiedCrop[[#This Row],[2. Produit agricole certifié*]]),"",IF(ISERROR(MATCH(1,(#REF!=CertifiedCrop[[#This Row],[2. Produit agricole certifié*]])*(#REF!=CertifiedCrop[[#This Row],[3. Variété**]]),0)),FALSE,TRUE))</f>
        <v>0</v>
      </c>
      <c r="L692" s="23" t="str">
        <f t="shared" si="56"/>
        <v/>
      </c>
      <c r="M692" s="63" t="str">
        <f t="shared" si="57"/>
        <v/>
      </c>
      <c r="N692" s="176" t="str">
        <f t="shared" si="58"/>
        <v/>
      </c>
      <c r="O692" s="64">
        <f t="shared" si="59"/>
        <v>598.33333333333337</v>
      </c>
      <c r="P692" s="64">
        <f t="shared" si="60"/>
        <v>581.66666666666663</v>
      </c>
      <c r="Q692" s="11" t="str">
        <f>IFERROR((VLOOKUP(A692,GM_Table,8,FALSE)-SUMIFS(D:D,A:A,A692,B:B,B692,C:C,C692)),"")</f>
        <v/>
      </c>
      <c r="R692" s="11" t="str">
        <f>IFERROR(CONCATENATE(VLOOKUP(A692,GM_Table,12,FALSE)," ",(VLOOKUP(A692,GM_Table,13,FALSE))),"")</f>
        <v/>
      </c>
      <c r="S692" s="178">
        <f>(CertifiedCrop[[#This Row],[Rendement 
estimé/ha]]-CertifiedCrop[[#This Row],[Rendement/ha
de l’année précédente]])/CertifiedCrop[[#This Row],[Rendement/ha
de l’année précédente]]</f>
        <v>2.8653295128939962E-2</v>
      </c>
    </row>
    <row r="693" spans="1:19" x14ac:dyDescent="0.25">
      <c r="A693" s="172" t="s">
        <v>2780</v>
      </c>
      <c r="B693" s="172" t="s">
        <v>3341</v>
      </c>
      <c r="C693" s="172" t="s">
        <v>667</v>
      </c>
      <c r="D693" s="173">
        <v>1.5</v>
      </c>
      <c r="E693" s="174">
        <v>897</v>
      </c>
      <c r="F693" s="174">
        <v>847</v>
      </c>
      <c r="G693" s="174">
        <v>0</v>
      </c>
      <c r="H693" s="174">
        <v>0</v>
      </c>
      <c r="I693" s="174">
        <v>0</v>
      </c>
      <c r="J693" s="170" t="b">
        <f>IF(ISBLANK(CertifiedCrop[[#This Row],[1. Identifiant interne d’exploitation agricole*]]),"",IF(ISERROR(MATCH(CertifiedCrop[[#This Row],[1. Identifiant interne d’exploitation agricole*]],GroupMember[1. Identifiant interne d’exploitation agricole*],0)),FALSE,TRUE))</f>
        <v>1</v>
      </c>
      <c r="K693" s="170" t="b">
        <f t="array" ref="K693">IF(ISBLANK(CertifiedCrop[[#This Row],[2. Produit agricole certifié*]]),"",IF(ISERROR(MATCH(1,(#REF!=CertifiedCrop[[#This Row],[2. Produit agricole certifié*]])*(#REF!=CertifiedCrop[[#This Row],[3. Variété**]]),0)),FALSE,TRUE))</f>
        <v>0</v>
      </c>
      <c r="L693" s="23" t="str">
        <f t="shared" si="56"/>
        <v/>
      </c>
      <c r="M693" s="63" t="str">
        <f t="shared" si="57"/>
        <v/>
      </c>
      <c r="N693" s="176" t="str">
        <f t="shared" si="58"/>
        <v/>
      </c>
      <c r="O693" s="64">
        <f t="shared" si="59"/>
        <v>598</v>
      </c>
      <c r="P693" s="64">
        <f t="shared" si="60"/>
        <v>564.66666666666663</v>
      </c>
      <c r="Q693" s="11" t="str">
        <f>IFERROR((VLOOKUP(A693,GM_Table,8,FALSE)-SUMIFS(D:D,A:A,A693,B:B,B693,C:C,C693)),"")</f>
        <v/>
      </c>
      <c r="R693" s="11" t="str">
        <f>IFERROR(CONCATENATE(VLOOKUP(A693,GM_Table,12,FALSE)," ",(VLOOKUP(A693,GM_Table,13,FALSE))),"")</f>
        <v/>
      </c>
      <c r="S693" s="178">
        <f>(CertifiedCrop[[#This Row],[Rendement 
estimé/ha]]-CertifiedCrop[[#This Row],[Rendement/ha
de l’année précédente]])/CertifiedCrop[[#This Row],[Rendement/ha
de l’année précédente]]</f>
        <v>5.9031877213695468E-2</v>
      </c>
    </row>
    <row r="694" spans="1:19" x14ac:dyDescent="0.25">
      <c r="A694" s="172" t="s">
        <v>2782</v>
      </c>
      <c r="B694" s="172" t="s">
        <v>3341</v>
      </c>
      <c r="C694" s="172" t="s">
        <v>667</v>
      </c>
      <c r="D694" s="173">
        <v>4</v>
      </c>
      <c r="E694" s="174">
        <v>2323</v>
      </c>
      <c r="F694" s="174">
        <v>2273</v>
      </c>
      <c r="G694" s="174">
        <v>0</v>
      </c>
      <c r="H694" s="174">
        <v>0</v>
      </c>
      <c r="I694" s="174">
        <v>0</v>
      </c>
      <c r="J694" s="170" t="b">
        <f>IF(ISBLANK(CertifiedCrop[[#This Row],[1. Identifiant interne d’exploitation agricole*]]),"",IF(ISERROR(MATCH(CertifiedCrop[[#This Row],[1. Identifiant interne d’exploitation agricole*]],GroupMember[1. Identifiant interne d’exploitation agricole*],0)),FALSE,TRUE))</f>
        <v>1</v>
      </c>
      <c r="K694" s="170" t="b">
        <f t="array" ref="K694">IF(ISBLANK(CertifiedCrop[[#This Row],[2. Produit agricole certifié*]]),"",IF(ISERROR(MATCH(1,(#REF!=CertifiedCrop[[#This Row],[2. Produit agricole certifié*]])*(#REF!=CertifiedCrop[[#This Row],[3. Variété**]]),0)),FALSE,TRUE))</f>
        <v>0</v>
      </c>
      <c r="L694" s="23" t="str">
        <f t="shared" si="56"/>
        <v/>
      </c>
      <c r="M694" s="63" t="str">
        <f t="shared" si="57"/>
        <v/>
      </c>
      <c r="N694" s="176" t="str">
        <f t="shared" si="58"/>
        <v/>
      </c>
      <c r="O694" s="64">
        <f t="shared" si="59"/>
        <v>580.75</v>
      </c>
      <c r="P694" s="64">
        <f t="shared" si="60"/>
        <v>568.25</v>
      </c>
      <c r="Q694" s="11" t="str">
        <f>IFERROR((VLOOKUP(A694,GM_Table,8,FALSE)-SUMIFS(D:D,A:A,A694,B:B,B694,C:C,C694)),"")</f>
        <v/>
      </c>
      <c r="R694" s="11" t="str">
        <f>IFERROR(CONCATENATE(VLOOKUP(A694,GM_Table,12,FALSE)," ",(VLOOKUP(A694,GM_Table,13,FALSE))),"")</f>
        <v/>
      </c>
      <c r="S694" s="178">
        <f>(CertifiedCrop[[#This Row],[Rendement 
estimé/ha]]-CertifiedCrop[[#This Row],[Rendement/ha
de l’année précédente]])/CertifiedCrop[[#This Row],[Rendement/ha
de l’année précédente]]</f>
        <v>2.1997360316761989E-2</v>
      </c>
    </row>
    <row r="695" spans="1:19" x14ac:dyDescent="0.25">
      <c r="A695" s="172" t="s">
        <v>2786</v>
      </c>
      <c r="B695" s="172" t="s">
        <v>3341</v>
      </c>
      <c r="C695" s="172" t="s">
        <v>667</v>
      </c>
      <c r="D695" s="173">
        <v>2</v>
      </c>
      <c r="E695" s="174">
        <v>1171</v>
      </c>
      <c r="F695" s="174">
        <v>1121</v>
      </c>
      <c r="G695" s="174">
        <v>0</v>
      </c>
      <c r="H695" s="174">
        <v>0</v>
      </c>
      <c r="I695" s="174">
        <v>0</v>
      </c>
      <c r="J695" s="170" t="b">
        <f>IF(ISBLANK(CertifiedCrop[[#This Row],[1. Identifiant interne d’exploitation agricole*]]),"",IF(ISERROR(MATCH(CertifiedCrop[[#This Row],[1. Identifiant interne d’exploitation agricole*]],GroupMember[1. Identifiant interne d’exploitation agricole*],0)),FALSE,TRUE))</f>
        <v>1</v>
      </c>
      <c r="K695" s="170" t="b">
        <f t="array" ref="K695">IF(ISBLANK(CertifiedCrop[[#This Row],[2. Produit agricole certifié*]]),"",IF(ISERROR(MATCH(1,(#REF!=CertifiedCrop[[#This Row],[2. Produit agricole certifié*]])*(#REF!=CertifiedCrop[[#This Row],[3. Variété**]]),0)),FALSE,TRUE))</f>
        <v>0</v>
      </c>
      <c r="L695" s="23" t="str">
        <f t="shared" si="56"/>
        <v/>
      </c>
      <c r="M695" s="63" t="str">
        <f t="shared" si="57"/>
        <v/>
      </c>
      <c r="N695" s="176" t="str">
        <f t="shared" si="58"/>
        <v/>
      </c>
      <c r="O695" s="64">
        <f t="shared" si="59"/>
        <v>585.5</v>
      </c>
      <c r="P695" s="64">
        <f t="shared" si="60"/>
        <v>560.5</v>
      </c>
      <c r="Q695" s="11" t="str">
        <f>IFERROR((VLOOKUP(A695,GM_Table,8,FALSE)-SUMIFS(D:D,A:A,A695,B:B,B695,C:C,C695)),"")</f>
        <v/>
      </c>
      <c r="R695" s="11" t="str">
        <f>IFERROR(CONCATENATE(VLOOKUP(A695,GM_Table,12,FALSE)," ",(VLOOKUP(A695,GM_Table,13,FALSE))),"")</f>
        <v/>
      </c>
      <c r="S695" s="178">
        <f>(CertifiedCrop[[#This Row],[Rendement 
estimé/ha]]-CertifiedCrop[[#This Row],[Rendement/ha
de l’année précédente]])/CertifiedCrop[[#This Row],[Rendement/ha
de l’année précédente]]</f>
        <v>4.4603033006244422E-2</v>
      </c>
    </row>
    <row r="696" spans="1:19" x14ac:dyDescent="0.25">
      <c r="A696" s="172" t="s">
        <v>2791</v>
      </c>
      <c r="B696" s="172" t="s">
        <v>3341</v>
      </c>
      <c r="C696" s="172" t="s">
        <v>667</v>
      </c>
      <c r="D696" s="173">
        <v>4.8</v>
      </c>
      <c r="E696" s="174">
        <v>2767</v>
      </c>
      <c r="F696" s="174">
        <v>2717</v>
      </c>
      <c r="G696" s="174">
        <v>0</v>
      </c>
      <c r="H696" s="174">
        <v>0</v>
      </c>
      <c r="I696" s="174">
        <v>0</v>
      </c>
      <c r="J696" s="170" t="b">
        <f>IF(ISBLANK(CertifiedCrop[[#This Row],[1. Identifiant interne d’exploitation agricole*]]),"",IF(ISERROR(MATCH(CertifiedCrop[[#This Row],[1. Identifiant interne d’exploitation agricole*]],GroupMember[1. Identifiant interne d’exploitation agricole*],0)),FALSE,TRUE))</f>
        <v>1</v>
      </c>
      <c r="K696" s="170" t="b">
        <f t="array" ref="K696">IF(ISBLANK(CertifiedCrop[[#This Row],[2. Produit agricole certifié*]]),"",IF(ISERROR(MATCH(1,(#REF!=CertifiedCrop[[#This Row],[2. Produit agricole certifié*]])*(#REF!=CertifiedCrop[[#This Row],[3. Variété**]]),0)),FALSE,TRUE))</f>
        <v>0</v>
      </c>
      <c r="L696" s="23" t="str">
        <f t="shared" si="56"/>
        <v/>
      </c>
      <c r="M696" s="63" t="str">
        <f t="shared" si="57"/>
        <v/>
      </c>
      <c r="N696" s="176" t="str">
        <f t="shared" si="58"/>
        <v/>
      </c>
      <c r="O696" s="64">
        <f t="shared" si="59"/>
        <v>576.45833333333337</v>
      </c>
      <c r="P696" s="64">
        <f t="shared" si="60"/>
        <v>566.04166666666674</v>
      </c>
      <c r="Q696" s="11" t="str">
        <f>IFERROR((VLOOKUP(A696,GM_Table,8,FALSE)-SUMIFS(D:D,A:A,A696,B:B,B696,C:C,C696)),"")</f>
        <v/>
      </c>
      <c r="R696" s="11" t="str">
        <f>IFERROR(CONCATENATE(VLOOKUP(A696,GM_Table,12,FALSE)," ",(VLOOKUP(A696,GM_Table,13,FALSE))),"")</f>
        <v/>
      </c>
      <c r="S696" s="178">
        <f>(CertifiedCrop[[#This Row],[Rendement 
estimé/ha]]-CertifiedCrop[[#This Row],[Rendement/ha
de l’année précédente]])/CertifiedCrop[[#This Row],[Rendement/ha
de l’année précédente]]</f>
        <v>1.8402649981597279E-2</v>
      </c>
    </row>
    <row r="697" spans="1:19" x14ac:dyDescent="0.25">
      <c r="A697" s="172" t="s">
        <v>2795</v>
      </c>
      <c r="B697" s="172" t="s">
        <v>3341</v>
      </c>
      <c r="C697" s="172" t="s">
        <v>667</v>
      </c>
      <c r="D697" s="173">
        <v>3</v>
      </c>
      <c r="E697" s="174">
        <v>1756</v>
      </c>
      <c r="F697" s="174">
        <v>1706</v>
      </c>
      <c r="G697" s="174">
        <v>0</v>
      </c>
      <c r="H697" s="174">
        <v>0</v>
      </c>
      <c r="I697" s="174">
        <v>0</v>
      </c>
      <c r="J697" s="170" t="b">
        <f>IF(ISBLANK(CertifiedCrop[[#This Row],[1. Identifiant interne d’exploitation agricole*]]),"",IF(ISERROR(MATCH(CertifiedCrop[[#This Row],[1. Identifiant interne d’exploitation agricole*]],GroupMember[1. Identifiant interne d’exploitation agricole*],0)),FALSE,TRUE))</f>
        <v>1</v>
      </c>
      <c r="K697" s="170" t="b">
        <f t="array" ref="K697">IF(ISBLANK(CertifiedCrop[[#This Row],[2. Produit agricole certifié*]]),"",IF(ISERROR(MATCH(1,(#REF!=CertifiedCrop[[#This Row],[2. Produit agricole certifié*]])*(#REF!=CertifiedCrop[[#This Row],[3. Variété**]]),0)),FALSE,TRUE))</f>
        <v>0</v>
      </c>
      <c r="L697" s="23" t="str">
        <f t="shared" si="56"/>
        <v/>
      </c>
      <c r="M697" s="63" t="str">
        <f t="shared" si="57"/>
        <v/>
      </c>
      <c r="N697" s="176" t="str">
        <f t="shared" si="58"/>
        <v/>
      </c>
      <c r="O697" s="64">
        <f t="shared" si="59"/>
        <v>585.33333333333337</v>
      </c>
      <c r="P697" s="64">
        <f t="shared" si="60"/>
        <v>568.66666666666663</v>
      </c>
      <c r="Q697" s="11" t="str">
        <f>IFERROR((VLOOKUP(A697,GM_Table,8,FALSE)-SUMIFS(D:D,A:A,A697,B:B,B697,C:C,C697)),"")</f>
        <v/>
      </c>
      <c r="R697" s="11" t="str">
        <f>IFERROR(CONCATENATE(VLOOKUP(A697,GM_Table,12,FALSE)," ",(VLOOKUP(A697,GM_Table,13,FALSE))),"")</f>
        <v/>
      </c>
      <c r="S697" s="178">
        <f>(CertifiedCrop[[#This Row],[Rendement 
estimé/ha]]-CertifiedCrop[[#This Row],[Rendement/ha
de l’année précédente]])/CertifiedCrop[[#This Row],[Rendement/ha
de l’année précédente]]</f>
        <v>2.9308323563892281E-2</v>
      </c>
    </row>
    <row r="698" spans="1:19" x14ac:dyDescent="0.25">
      <c r="A698" s="172" t="s">
        <v>2798</v>
      </c>
      <c r="B698" s="172" t="s">
        <v>3341</v>
      </c>
      <c r="C698" s="172" t="s">
        <v>667</v>
      </c>
      <c r="D698" s="173">
        <v>4</v>
      </c>
      <c r="E698" s="174">
        <v>2393</v>
      </c>
      <c r="F698" s="174">
        <v>2343</v>
      </c>
      <c r="G698" s="174">
        <v>0</v>
      </c>
      <c r="H698" s="174">
        <v>0</v>
      </c>
      <c r="I698" s="174">
        <v>0</v>
      </c>
      <c r="J698" s="170" t="b">
        <f>IF(ISBLANK(CertifiedCrop[[#This Row],[1. Identifiant interne d’exploitation agricole*]]),"",IF(ISERROR(MATCH(CertifiedCrop[[#This Row],[1. Identifiant interne d’exploitation agricole*]],GroupMember[1. Identifiant interne d’exploitation agricole*],0)),FALSE,TRUE))</f>
        <v>1</v>
      </c>
      <c r="K698" s="170" t="b">
        <f t="array" ref="K698">IF(ISBLANK(CertifiedCrop[[#This Row],[2. Produit agricole certifié*]]),"",IF(ISERROR(MATCH(1,(#REF!=CertifiedCrop[[#This Row],[2. Produit agricole certifié*]])*(#REF!=CertifiedCrop[[#This Row],[3. Variété**]]),0)),FALSE,TRUE))</f>
        <v>0</v>
      </c>
      <c r="L698" s="23" t="str">
        <f t="shared" si="56"/>
        <v/>
      </c>
      <c r="M698" s="63" t="str">
        <f t="shared" si="57"/>
        <v/>
      </c>
      <c r="N698" s="176" t="str">
        <f t="shared" si="58"/>
        <v/>
      </c>
      <c r="O698" s="64">
        <f t="shared" si="59"/>
        <v>598.25</v>
      </c>
      <c r="P698" s="64">
        <f t="shared" si="60"/>
        <v>585.75</v>
      </c>
      <c r="Q698" s="11" t="str">
        <f>IFERROR((VLOOKUP(A698,GM_Table,8,FALSE)-SUMIFS(D:D,A:A,A698,B:B,B698,C:C,C698)),"")</f>
        <v/>
      </c>
      <c r="R698" s="11" t="str">
        <f>IFERROR(CONCATENATE(VLOOKUP(A698,GM_Table,12,FALSE)," ",(VLOOKUP(A698,GM_Table,13,FALSE))),"")</f>
        <v/>
      </c>
      <c r="S698" s="178">
        <f>(CertifiedCrop[[#This Row],[Rendement 
estimé/ha]]-CertifiedCrop[[#This Row],[Rendement/ha
de l’année précédente]])/CertifiedCrop[[#This Row],[Rendement/ha
de l’année précédente]]</f>
        <v>2.1340162185232606E-2</v>
      </c>
    </row>
    <row r="699" spans="1:19" x14ac:dyDescent="0.25">
      <c r="A699" s="172" t="s">
        <v>2801</v>
      </c>
      <c r="B699" s="172" t="s">
        <v>3341</v>
      </c>
      <c r="C699" s="172" t="s">
        <v>667</v>
      </c>
      <c r="D699" s="173">
        <v>2</v>
      </c>
      <c r="E699" s="174">
        <v>1188</v>
      </c>
      <c r="F699" s="174">
        <v>1138</v>
      </c>
      <c r="G699" s="174">
        <v>0</v>
      </c>
      <c r="H699" s="174">
        <v>0</v>
      </c>
      <c r="I699" s="174">
        <v>0</v>
      </c>
      <c r="J699" s="170" t="b">
        <f>IF(ISBLANK(CertifiedCrop[[#This Row],[1. Identifiant interne d’exploitation agricole*]]),"",IF(ISERROR(MATCH(CertifiedCrop[[#This Row],[1. Identifiant interne d’exploitation agricole*]],GroupMember[1. Identifiant interne d’exploitation agricole*],0)),FALSE,TRUE))</f>
        <v>1</v>
      </c>
      <c r="K699" s="170" t="b">
        <f t="array" ref="K699">IF(ISBLANK(CertifiedCrop[[#This Row],[2. Produit agricole certifié*]]),"",IF(ISERROR(MATCH(1,(#REF!=CertifiedCrop[[#This Row],[2. Produit agricole certifié*]])*(#REF!=CertifiedCrop[[#This Row],[3. Variété**]]),0)),FALSE,TRUE))</f>
        <v>0</v>
      </c>
      <c r="L699" s="23" t="str">
        <f t="shared" si="56"/>
        <v/>
      </c>
      <c r="M699" s="63" t="str">
        <f t="shared" si="57"/>
        <v/>
      </c>
      <c r="N699" s="176" t="str">
        <f t="shared" si="58"/>
        <v/>
      </c>
      <c r="O699" s="64">
        <f t="shared" si="59"/>
        <v>594</v>
      </c>
      <c r="P699" s="64">
        <f t="shared" si="60"/>
        <v>569</v>
      </c>
      <c r="Q699" s="11" t="str">
        <f>IFERROR((VLOOKUP(A699,GM_Table,8,FALSE)-SUMIFS(D:D,A:A,A699,B:B,B699,C:C,C699)),"")</f>
        <v/>
      </c>
      <c r="R699" s="11" t="str">
        <f>IFERROR(CONCATENATE(VLOOKUP(A699,GM_Table,12,FALSE)," ",(VLOOKUP(A699,GM_Table,13,FALSE))),"")</f>
        <v/>
      </c>
      <c r="S699" s="178">
        <f>(CertifiedCrop[[#This Row],[Rendement 
estimé/ha]]-CertifiedCrop[[#This Row],[Rendement/ha
de l’année précédente]])/CertifiedCrop[[#This Row],[Rendement/ha
de l’année précédente]]</f>
        <v>4.3936731107205626E-2</v>
      </c>
    </row>
    <row r="700" spans="1:19" x14ac:dyDescent="0.25">
      <c r="A700" s="172" t="s">
        <v>2805</v>
      </c>
      <c r="B700" s="172" t="s">
        <v>3341</v>
      </c>
      <c r="C700" s="172" t="s">
        <v>667</v>
      </c>
      <c r="D700" s="173">
        <v>2</v>
      </c>
      <c r="E700" s="174">
        <v>1171</v>
      </c>
      <c r="F700" s="174">
        <v>1121</v>
      </c>
      <c r="G700" s="174">
        <v>0</v>
      </c>
      <c r="H700" s="174">
        <v>0</v>
      </c>
      <c r="I700" s="174">
        <v>0</v>
      </c>
      <c r="J700" s="170" t="b">
        <f>IF(ISBLANK(CertifiedCrop[[#This Row],[1. Identifiant interne d’exploitation agricole*]]),"",IF(ISERROR(MATCH(CertifiedCrop[[#This Row],[1. Identifiant interne d’exploitation agricole*]],GroupMember[1. Identifiant interne d’exploitation agricole*],0)),FALSE,TRUE))</f>
        <v>1</v>
      </c>
      <c r="K700" s="170" t="b">
        <f t="array" ref="K700">IF(ISBLANK(CertifiedCrop[[#This Row],[2. Produit agricole certifié*]]),"",IF(ISERROR(MATCH(1,(#REF!=CertifiedCrop[[#This Row],[2. Produit agricole certifié*]])*(#REF!=CertifiedCrop[[#This Row],[3. Variété**]]),0)),FALSE,TRUE))</f>
        <v>0</v>
      </c>
      <c r="L700" s="23" t="str">
        <f t="shared" si="56"/>
        <v/>
      </c>
      <c r="M700" s="63" t="str">
        <f t="shared" si="57"/>
        <v/>
      </c>
      <c r="N700" s="176" t="str">
        <f t="shared" si="58"/>
        <v/>
      </c>
      <c r="O700" s="64">
        <f t="shared" si="59"/>
        <v>585.5</v>
      </c>
      <c r="P700" s="64">
        <f t="shared" si="60"/>
        <v>560.5</v>
      </c>
      <c r="Q700" s="11" t="str">
        <f>IFERROR((VLOOKUP(A700,GM_Table,8,FALSE)-SUMIFS(D:D,A:A,A700,B:B,B700,C:C,C700)),"")</f>
        <v/>
      </c>
      <c r="R700" s="11" t="str">
        <f>IFERROR(CONCATENATE(VLOOKUP(A700,GM_Table,12,FALSE)," ",(VLOOKUP(A700,GM_Table,13,FALSE))),"")</f>
        <v/>
      </c>
      <c r="S700" s="178">
        <f>(CertifiedCrop[[#This Row],[Rendement 
estimé/ha]]-CertifiedCrop[[#This Row],[Rendement/ha
de l’année précédente]])/CertifiedCrop[[#This Row],[Rendement/ha
de l’année précédente]]</f>
        <v>4.4603033006244422E-2</v>
      </c>
    </row>
    <row r="701" spans="1:19" x14ac:dyDescent="0.25">
      <c r="A701" s="172" t="s">
        <v>2808</v>
      </c>
      <c r="B701" s="172" t="s">
        <v>3341</v>
      </c>
      <c r="C701" s="172" t="s">
        <v>667</v>
      </c>
      <c r="D701" s="173">
        <v>4</v>
      </c>
      <c r="E701" s="174">
        <v>2364</v>
      </c>
      <c r="F701" s="174">
        <v>2314</v>
      </c>
      <c r="G701" s="174">
        <v>0</v>
      </c>
      <c r="H701" s="174">
        <v>0</v>
      </c>
      <c r="I701" s="174">
        <v>0</v>
      </c>
      <c r="J701" s="170" t="b">
        <f>IF(ISBLANK(CertifiedCrop[[#This Row],[1. Identifiant interne d’exploitation agricole*]]),"",IF(ISERROR(MATCH(CertifiedCrop[[#This Row],[1. Identifiant interne d’exploitation agricole*]],GroupMember[1. Identifiant interne d’exploitation agricole*],0)),FALSE,TRUE))</f>
        <v>1</v>
      </c>
      <c r="K701" s="170" t="b">
        <f t="array" ref="K701">IF(ISBLANK(CertifiedCrop[[#This Row],[2. Produit agricole certifié*]]),"",IF(ISERROR(MATCH(1,(#REF!=CertifiedCrop[[#This Row],[2. Produit agricole certifié*]])*(#REF!=CertifiedCrop[[#This Row],[3. Variété**]]),0)),FALSE,TRUE))</f>
        <v>0</v>
      </c>
      <c r="L701" s="23" t="str">
        <f t="shared" si="56"/>
        <v/>
      </c>
      <c r="M701" s="63" t="str">
        <f t="shared" si="57"/>
        <v/>
      </c>
      <c r="N701" s="176" t="str">
        <f t="shared" si="58"/>
        <v/>
      </c>
      <c r="O701" s="64">
        <f t="shared" si="59"/>
        <v>591</v>
      </c>
      <c r="P701" s="64">
        <f t="shared" si="60"/>
        <v>578.5</v>
      </c>
      <c r="Q701" s="11" t="str">
        <f>IFERROR((VLOOKUP(A701,GM_Table,8,FALSE)-SUMIFS(D:D,A:A,A701,B:B,B701,C:C,C701)),"")</f>
        <v/>
      </c>
      <c r="R701" s="11" t="str">
        <f>IFERROR(CONCATENATE(VLOOKUP(A701,GM_Table,12,FALSE)," ",(VLOOKUP(A701,GM_Table,13,FALSE))),"")</f>
        <v/>
      </c>
      <c r="S701" s="178">
        <f>(CertifiedCrop[[#This Row],[Rendement 
estimé/ha]]-CertifiedCrop[[#This Row],[Rendement/ha
de l’année précédente]])/CertifiedCrop[[#This Row],[Rendement/ha
de l’année précédente]]</f>
        <v>2.1607605877268798E-2</v>
      </c>
    </row>
    <row r="702" spans="1:19" x14ac:dyDescent="0.25">
      <c r="A702" s="172" t="s">
        <v>2811</v>
      </c>
      <c r="B702" s="172" t="s">
        <v>3341</v>
      </c>
      <c r="C702" s="172" t="s">
        <v>667</v>
      </c>
      <c r="D702" s="173">
        <v>3</v>
      </c>
      <c r="E702" s="174">
        <v>1782</v>
      </c>
      <c r="F702" s="174">
        <v>1732</v>
      </c>
      <c r="G702" s="174">
        <v>0</v>
      </c>
      <c r="H702" s="174">
        <v>0</v>
      </c>
      <c r="I702" s="174">
        <v>0</v>
      </c>
      <c r="J702" s="170" t="b">
        <f>IF(ISBLANK(CertifiedCrop[[#This Row],[1. Identifiant interne d’exploitation agricole*]]),"",IF(ISERROR(MATCH(CertifiedCrop[[#This Row],[1. Identifiant interne d’exploitation agricole*]],GroupMember[1. Identifiant interne d’exploitation agricole*],0)),FALSE,TRUE))</f>
        <v>1</v>
      </c>
      <c r="K702" s="170" t="b">
        <f t="array" ref="K702">IF(ISBLANK(CertifiedCrop[[#This Row],[2. Produit agricole certifié*]]),"",IF(ISERROR(MATCH(1,(#REF!=CertifiedCrop[[#This Row],[2. Produit agricole certifié*]])*(#REF!=CertifiedCrop[[#This Row],[3. Variété**]]),0)),FALSE,TRUE))</f>
        <v>0</v>
      </c>
      <c r="L702" s="23" t="str">
        <f t="shared" si="56"/>
        <v/>
      </c>
      <c r="M702" s="63" t="str">
        <f t="shared" si="57"/>
        <v/>
      </c>
      <c r="N702" s="176" t="str">
        <f t="shared" si="58"/>
        <v/>
      </c>
      <c r="O702" s="64">
        <f t="shared" si="59"/>
        <v>594</v>
      </c>
      <c r="P702" s="64">
        <f t="shared" si="60"/>
        <v>577.33333333333337</v>
      </c>
      <c r="Q702" s="11" t="str">
        <f>IFERROR((VLOOKUP(A702,GM_Table,8,FALSE)-SUMIFS(D:D,A:A,A702,B:B,B702,C:C,C702)),"")</f>
        <v/>
      </c>
      <c r="R702" s="11" t="str">
        <f>IFERROR(CONCATENATE(VLOOKUP(A702,GM_Table,12,FALSE)," ",(VLOOKUP(A702,GM_Table,13,FALSE))),"")</f>
        <v/>
      </c>
      <c r="S702" s="178">
        <f>(CertifiedCrop[[#This Row],[Rendement 
estimé/ha]]-CertifiedCrop[[#This Row],[Rendement/ha
de l’année précédente]])/CertifiedCrop[[#This Row],[Rendement/ha
de l’année précédente]]</f>
        <v>2.8868360277136192E-2</v>
      </c>
    </row>
    <row r="703" spans="1:19" x14ac:dyDescent="0.25">
      <c r="A703" s="172" t="s">
        <v>2814</v>
      </c>
      <c r="B703" s="172" t="s">
        <v>3341</v>
      </c>
      <c r="C703" s="172" t="s">
        <v>667</v>
      </c>
      <c r="D703" s="173">
        <v>4.2699999999999996</v>
      </c>
      <c r="E703" s="174">
        <v>2480</v>
      </c>
      <c r="F703" s="174">
        <v>2430</v>
      </c>
      <c r="G703" s="174">
        <v>0</v>
      </c>
      <c r="H703" s="174">
        <v>0</v>
      </c>
      <c r="I703" s="174">
        <v>0</v>
      </c>
      <c r="J703" s="170" t="b">
        <f>IF(ISBLANK(CertifiedCrop[[#This Row],[1. Identifiant interne d’exploitation agricole*]]),"",IF(ISERROR(MATCH(CertifiedCrop[[#This Row],[1. Identifiant interne d’exploitation agricole*]],GroupMember[1. Identifiant interne d’exploitation agricole*],0)),FALSE,TRUE))</f>
        <v>1</v>
      </c>
      <c r="K703" s="170" t="b">
        <f t="array" ref="K703">IF(ISBLANK(CertifiedCrop[[#This Row],[2. Produit agricole certifié*]]),"",IF(ISERROR(MATCH(1,(#REF!=CertifiedCrop[[#This Row],[2. Produit agricole certifié*]])*(#REF!=CertifiedCrop[[#This Row],[3. Variété**]]),0)),FALSE,TRUE))</f>
        <v>0</v>
      </c>
      <c r="L703" s="23" t="str">
        <f t="shared" si="56"/>
        <v/>
      </c>
      <c r="M703" s="63" t="str">
        <f t="shared" si="57"/>
        <v/>
      </c>
      <c r="N703" s="176" t="str">
        <f t="shared" si="58"/>
        <v/>
      </c>
      <c r="O703" s="64">
        <f t="shared" si="59"/>
        <v>580.79625292740047</v>
      </c>
      <c r="P703" s="64">
        <f t="shared" si="60"/>
        <v>569.08665105386422</v>
      </c>
      <c r="Q703" s="11" t="str">
        <f>IFERROR((VLOOKUP(A703,GM_Table,8,FALSE)-SUMIFS(D:D,A:A,A703,B:B,B703,C:C,C703)),"")</f>
        <v/>
      </c>
      <c r="R703" s="11" t="str">
        <f>IFERROR(CONCATENATE(VLOOKUP(A703,GM_Table,12,FALSE)," ",(VLOOKUP(A703,GM_Table,13,FALSE))),"")</f>
        <v/>
      </c>
      <c r="S703" s="178">
        <f>(CertifiedCrop[[#This Row],[Rendement 
estimé/ha]]-CertifiedCrop[[#This Row],[Rendement/ha
de l’année précédente]])/CertifiedCrop[[#This Row],[Rendement/ha
de l’année précédente]]</f>
        <v>2.0576131687242722E-2</v>
      </c>
    </row>
    <row r="704" spans="1:19" x14ac:dyDescent="0.25">
      <c r="A704" s="172" t="s">
        <v>2817</v>
      </c>
      <c r="B704" s="172" t="s">
        <v>3341</v>
      </c>
      <c r="C704" s="172" t="s">
        <v>667</v>
      </c>
      <c r="D704" s="173">
        <v>4</v>
      </c>
      <c r="E704" s="174">
        <v>2341</v>
      </c>
      <c r="F704" s="174">
        <v>2291</v>
      </c>
      <c r="G704" s="174">
        <v>0</v>
      </c>
      <c r="H704" s="174">
        <v>0</v>
      </c>
      <c r="I704" s="174">
        <v>0</v>
      </c>
      <c r="J704" s="170" t="b">
        <f>IF(ISBLANK(CertifiedCrop[[#This Row],[1. Identifiant interne d’exploitation agricole*]]),"",IF(ISERROR(MATCH(CertifiedCrop[[#This Row],[1. Identifiant interne d’exploitation agricole*]],GroupMember[1. Identifiant interne d’exploitation agricole*],0)),FALSE,TRUE))</f>
        <v>1</v>
      </c>
      <c r="K704" s="170" t="b">
        <f t="array" ref="K704">IF(ISBLANK(CertifiedCrop[[#This Row],[2. Produit agricole certifié*]]),"",IF(ISERROR(MATCH(1,(#REF!=CertifiedCrop[[#This Row],[2. Produit agricole certifié*]])*(#REF!=CertifiedCrop[[#This Row],[3. Variété**]]),0)),FALSE,TRUE))</f>
        <v>0</v>
      </c>
      <c r="L704" s="23" t="str">
        <f t="shared" si="56"/>
        <v/>
      </c>
      <c r="M704" s="63" t="str">
        <f t="shared" si="57"/>
        <v/>
      </c>
      <c r="N704" s="176" t="str">
        <f t="shared" si="58"/>
        <v/>
      </c>
      <c r="O704" s="64">
        <f t="shared" si="59"/>
        <v>585.25</v>
      </c>
      <c r="P704" s="64">
        <f t="shared" si="60"/>
        <v>572.75</v>
      </c>
      <c r="Q704" s="11" t="str">
        <f>IFERROR((VLOOKUP(A704,GM_Table,8,FALSE)-SUMIFS(D:D,A:A,A704,B:B,B704,C:C,C704)),"")</f>
        <v/>
      </c>
      <c r="R704" s="11" t="str">
        <f>IFERROR(CONCATENATE(VLOOKUP(A704,GM_Table,12,FALSE)," ",(VLOOKUP(A704,GM_Table,13,FALSE))),"")</f>
        <v/>
      </c>
      <c r="S704" s="178">
        <f>(CertifiedCrop[[#This Row],[Rendement 
estimé/ha]]-CertifiedCrop[[#This Row],[Rendement/ha
de l’année précédente]])/CertifiedCrop[[#This Row],[Rendement/ha
de l’année précédente]]</f>
        <v>2.1824530772588391E-2</v>
      </c>
    </row>
    <row r="705" spans="1:19" x14ac:dyDescent="0.25">
      <c r="A705" s="172" t="s">
        <v>2818</v>
      </c>
      <c r="B705" s="172" t="s">
        <v>3341</v>
      </c>
      <c r="C705" s="172" t="s">
        <v>667</v>
      </c>
      <c r="D705" s="173">
        <v>4</v>
      </c>
      <c r="E705" s="174">
        <v>2376</v>
      </c>
      <c r="F705" s="174">
        <v>2326</v>
      </c>
      <c r="G705" s="174">
        <v>0</v>
      </c>
      <c r="H705" s="174">
        <v>0</v>
      </c>
      <c r="I705" s="174">
        <v>0</v>
      </c>
      <c r="J705" s="170" t="b">
        <f>IF(ISBLANK(CertifiedCrop[[#This Row],[1. Identifiant interne d’exploitation agricole*]]),"",IF(ISERROR(MATCH(CertifiedCrop[[#This Row],[1. Identifiant interne d’exploitation agricole*]],GroupMember[1. Identifiant interne d’exploitation agricole*],0)),FALSE,TRUE))</f>
        <v>1</v>
      </c>
      <c r="K705" s="170" t="b">
        <f t="array" ref="K705">IF(ISBLANK(CertifiedCrop[[#This Row],[2. Produit agricole certifié*]]),"",IF(ISERROR(MATCH(1,(#REF!=CertifiedCrop[[#This Row],[2. Produit agricole certifié*]])*(#REF!=CertifiedCrop[[#This Row],[3. Variété**]]),0)),FALSE,TRUE))</f>
        <v>0</v>
      </c>
      <c r="L705" s="23" t="str">
        <f t="shared" si="56"/>
        <v/>
      </c>
      <c r="M705" s="63" t="str">
        <f t="shared" si="57"/>
        <v/>
      </c>
      <c r="N705" s="176" t="str">
        <f t="shared" si="58"/>
        <v/>
      </c>
      <c r="O705" s="64">
        <f t="shared" si="59"/>
        <v>594</v>
      </c>
      <c r="P705" s="64">
        <f t="shared" si="60"/>
        <v>581.5</v>
      </c>
      <c r="Q705" s="11" t="str">
        <f>IFERROR((VLOOKUP(A705,GM_Table,8,FALSE)-SUMIFS(D:D,A:A,A705,B:B,B705,C:C,C705)),"")</f>
        <v/>
      </c>
      <c r="R705" s="11" t="str">
        <f>IFERROR(CONCATENATE(VLOOKUP(A705,GM_Table,12,FALSE)," ",(VLOOKUP(A705,GM_Table,13,FALSE))),"")</f>
        <v/>
      </c>
      <c r="S705" s="178">
        <f>(CertifiedCrop[[#This Row],[Rendement 
estimé/ha]]-CertifiedCrop[[#This Row],[Rendement/ha
de l’année précédente]])/CertifiedCrop[[#This Row],[Rendement/ha
de l’année précédente]]</f>
        <v>2.1496130696474634E-2</v>
      </c>
    </row>
    <row r="706" spans="1:19" x14ac:dyDescent="0.25">
      <c r="A706" s="172" t="s">
        <v>2821</v>
      </c>
      <c r="B706" s="172" t="s">
        <v>3341</v>
      </c>
      <c r="C706" s="172" t="s">
        <v>667</v>
      </c>
      <c r="D706" s="173">
        <v>4</v>
      </c>
      <c r="E706" s="174">
        <v>2393</v>
      </c>
      <c r="F706" s="174">
        <v>2343</v>
      </c>
      <c r="G706" s="174">
        <v>0</v>
      </c>
      <c r="H706" s="174">
        <v>0</v>
      </c>
      <c r="I706" s="174">
        <v>0</v>
      </c>
      <c r="J706" s="170" t="b">
        <f>IF(ISBLANK(CertifiedCrop[[#This Row],[1. Identifiant interne d’exploitation agricole*]]),"",IF(ISERROR(MATCH(CertifiedCrop[[#This Row],[1. Identifiant interne d’exploitation agricole*]],GroupMember[1. Identifiant interne d’exploitation agricole*],0)),FALSE,TRUE))</f>
        <v>1</v>
      </c>
      <c r="K706" s="170" t="b">
        <f t="array" ref="K706">IF(ISBLANK(CertifiedCrop[[#This Row],[2. Produit agricole certifié*]]),"",IF(ISERROR(MATCH(1,(#REF!=CertifiedCrop[[#This Row],[2. Produit agricole certifié*]])*(#REF!=CertifiedCrop[[#This Row],[3. Variété**]]),0)),FALSE,TRUE))</f>
        <v>0</v>
      </c>
      <c r="L706" s="23" t="str">
        <f t="shared" si="56"/>
        <v/>
      </c>
      <c r="M706" s="63" t="str">
        <f t="shared" si="57"/>
        <v/>
      </c>
      <c r="N706" s="176" t="str">
        <f t="shared" si="58"/>
        <v/>
      </c>
      <c r="O706" s="64">
        <f t="shared" si="59"/>
        <v>598.25</v>
      </c>
      <c r="P706" s="64">
        <f t="shared" si="60"/>
        <v>585.75</v>
      </c>
      <c r="Q706" s="11" t="str">
        <f>IFERROR((VLOOKUP(A706,GM_Table,8,FALSE)-SUMIFS(D:D,A:A,A706,B:B,B706,C:C,C706)),"")</f>
        <v/>
      </c>
      <c r="R706" s="11" t="str">
        <f>IFERROR(CONCATENATE(VLOOKUP(A706,GM_Table,12,FALSE)," ",(VLOOKUP(A706,GM_Table,13,FALSE))),"")</f>
        <v/>
      </c>
      <c r="S706" s="178">
        <f>(CertifiedCrop[[#This Row],[Rendement 
estimé/ha]]-CertifiedCrop[[#This Row],[Rendement/ha
de l’année précédente]])/CertifiedCrop[[#This Row],[Rendement/ha
de l’année précédente]]</f>
        <v>2.1340162185232606E-2</v>
      </c>
    </row>
    <row r="707" spans="1:19" x14ac:dyDescent="0.25">
      <c r="A707" s="172" t="s">
        <v>2825</v>
      </c>
      <c r="B707" s="172" t="s">
        <v>3341</v>
      </c>
      <c r="C707" s="172" t="s">
        <v>667</v>
      </c>
      <c r="D707" s="173">
        <v>2</v>
      </c>
      <c r="E707" s="174">
        <v>1188</v>
      </c>
      <c r="F707" s="174">
        <v>1138</v>
      </c>
      <c r="G707" s="174">
        <v>0</v>
      </c>
      <c r="H707" s="174">
        <v>0</v>
      </c>
      <c r="I707" s="174">
        <v>0</v>
      </c>
      <c r="J707" s="170" t="b">
        <f>IF(ISBLANK(CertifiedCrop[[#This Row],[1. Identifiant interne d’exploitation agricole*]]),"",IF(ISERROR(MATCH(CertifiedCrop[[#This Row],[1. Identifiant interne d’exploitation agricole*]],GroupMember[1. Identifiant interne d’exploitation agricole*],0)),FALSE,TRUE))</f>
        <v>1</v>
      </c>
      <c r="K707" s="170" t="b">
        <f t="array" ref="K707">IF(ISBLANK(CertifiedCrop[[#This Row],[2. Produit agricole certifié*]]),"",IF(ISERROR(MATCH(1,(#REF!=CertifiedCrop[[#This Row],[2. Produit agricole certifié*]])*(#REF!=CertifiedCrop[[#This Row],[3. Variété**]]),0)),FALSE,TRUE))</f>
        <v>0</v>
      </c>
      <c r="L707" s="23" t="str">
        <f t="shared" si="56"/>
        <v/>
      </c>
      <c r="M707" s="63" t="str">
        <f t="shared" si="57"/>
        <v/>
      </c>
      <c r="N707" s="176" t="str">
        <f t="shared" si="58"/>
        <v/>
      </c>
      <c r="O707" s="64">
        <f t="shared" si="59"/>
        <v>594</v>
      </c>
      <c r="P707" s="64">
        <f t="shared" si="60"/>
        <v>569</v>
      </c>
      <c r="Q707" s="11" t="str">
        <f>IFERROR((VLOOKUP(A707,GM_Table,8,FALSE)-SUMIFS(D:D,A:A,A707,B:B,B707,C:C,C707)),"")</f>
        <v/>
      </c>
      <c r="R707" s="11" t="str">
        <f>IFERROR(CONCATENATE(VLOOKUP(A707,GM_Table,12,FALSE)," ",(VLOOKUP(A707,GM_Table,13,FALSE))),"")</f>
        <v/>
      </c>
      <c r="S707" s="178">
        <f>(CertifiedCrop[[#This Row],[Rendement 
estimé/ha]]-CertifiedCrop[[#This Row],[Rendement/ha
de l’année précédente]])/CertifiedCrop[[#This Row],[Rendement/ha
de l’année précédente]]</f>
        <v>4.3936731107205626E-2</v>
      </c>
    </row>
    <row r="708" spans="1:19" x14ac:dyDescent="0.25">
      <c r="A708" s="172" t="s">
        <v>2827</v>
      </c>
      <c r="B708" s="172" t="s">
        <v>3341</v>
      </c>
      <c r="C708" s="172" t="s">
        <v>667</v>
      </c>
      <c r="D708" s="173">
        <v>2</v>
      </c>
      <c r="E708" s="174">
        <v>1188</v>
      </c>
      <c r="F708" s="174">
        <v>1138</v>
      </c>
      <c r="G708" s="174">
        <v>0</v>
      </c>
      <c r="H708" s="174">
        <v>0</v>
      </c>
      <c r="I708" s="174">
        <v>0</v>
      </c>
      <c r="J708" s="170" t="b">
        <f>IF(ISBLANK(CertifiedCrop[[#This Row],[1. Identifiant interne d’exploitation agricole*]]),"",IF(ISERROR(MATCH(CertifiedCrop[[#This Row],[1. Identifiant interne d’exploitation agricole*]],GroupMember[1. Identifiant interne d’exploitation agricole*],0)),FALSE,TRUE))</f>
        <v>1</v>
      </c>
      <c r="K708" s="170" t="b">
        <f t="array" ref="K708">IF(ISBLANK(CertifiedCrop[[#This Row],[2. Produit agricole certifié*]]),"",IF(ISERROR(MATCH(1,(#REF!=CertifiedCrop[[#This Row],[2. Produit agricole certifié*]])*(#REF!=CertifiedCrop[[#This Row],[3. Variété**]]),0)),FALSE,TRUE))</f>
        <v>0</v>
      </c>
      <c r="L708" s="23" t="str">
        <f t="shared" si="56"/>
        <v/>
      </c>
      <c r="M708" s="63" t="str">
        <f t="shared" si="57"/>
        <v/>
      </c>
      <c r="N708" s="176" t="str">
        <f t="shared" si="58"/>
        <v/>
      </c>
      <c r="O708" s="64">
        <f t="shared" si="59"/>
        <v>594</v>
      </c>
      <c r="P708" s="64">
        <f t="shared" si="60"/>
        <v>569</v>
      </c>
      <c r="Q708" s="11" t="str">
        <f>IFERROR((VLOOKUP(A708,GM_Table,8,FALSE)-SUMIFS(D:D,A:A,A708,B:B,B708,C:C,C708)),"")</f>
        <v/>
      </c>
      <c r="R708" s="11" t="str">
        <f>IFERROR(CONCATENATE(VLOOKUP(A708,GM_Table,12,FALSE)," ",(VLOOKUP(A708,GM_Table,13,FALSE))),"")</f>
        <v/>
      </c>
      <c r="S708" s="178">
        <f>(CertifiedCrop[[#This Row],[Rendement 
estimé/ha]]-CertifiedCrop[[#This Row],[Rendement/ha
de l’année précédente]])/CertifiedCrop[[#This Row],[Rendement/ha
de l’année précédente]]</f>
        <v>4.3936731107205626E-2</v>
      </c>
    </row>
    <row r="709" spans="1:19" x14ac:dyDescent="0.25">
      <c r="A709" s="172" t="s">
        <v>2830</v>
      </c>
      <c r="B709" s="172" t="s">
        <v>3341</v>
      </c>
      <c r="C709" s="172" t="s">
        <v>667</v>
      </c>
      <c r="D709" s="173">
        <v>3</v>
      </c>
      <c r="E709" s="174">
        <v>1769</v>
      </c>
      <c r="F709" s="174">
        <v>1719</v>
      </c>
      <c r="G709" s="174">
        <v>0</v>
      </c>
      <c r="H709" s="174">
        <v>0</v>
      </c>
      <c r="I709" s="174">
        <v>0</v>
      </c>
      <c r="J709" s="170" t="b">
        <f>IF(ISBLANK(CertifiedCrop[[#This Row],[1. Identifiant interne d’exploitation agricole*]]),"",IF(ISERROR(MATCH(CertifiedCrop[[#This Row],[1. Identifiant interne d’exploitation agricole*]],GroupMember[1. Identifiant interne d’exploitation agricole*],0)),FALSE,TRUE))</f>
        <v>1</v>
      </c>
      <c r="K709" s="170" t="b">
        <f t="array" ref="K709">IF(ISBLANK(CertifiedCrop[[#This Row],[2. Produit agricole certifié*]]),"",IF(ISERROR(MATCH(1,(#REF!=CertifiedCrop[[#This Row],[2. Produit agricole certifié*]])*(#REF!=CertifiedCrop[[#This Row],[3. Variété**]]),0)),FALSE,TRUE))</f>
        <v>0</v>
      </c>
      <c r="L709" s="23" t="str">
        <f t="shared" si="56"/>
        <v/>
      </c>
      <c r="M709" s="63" t="str">
        <f t="shared" si="57"/>
        <v/>
      </c>
      <c r="N709" s="176" t="str">
        <f t="shared" si="58"/>
        <v/>
      </c>
      <c r="O709" s="64">
        <f t="shared" si="59"/>
        <v>589.66666666666663</v>
      </c>
      <c r="P709" s="64">
        <f t="shared" si="60"/>
        <v>573</v>
      </c>
      <c r="Q709" s="11" t="str">
        <f>IFERROR((VLOOKUP(A709,GM_Table,8,FALSE)-SUMIFS(D:D,A:A,A709,B:B,B709,C:C,C709)),"")</f>
        <v/>
      </c>
      <c r="R709" s="11" t="str">
        <f>IFERROR(CONCATENATE(VLOOKUP(A709,GM_Table,12,FALSE)," ",(VLOOKUP(A709,GM_Table,13,FALSE))),"")</f>
        <v/>
      </c>
      <c r="S709" s="178">
        <f>(CertifiedCrop[[#This Row],[Rendement 
estimé/ha]]-CertifiedCrop[[#This Row],[Rendement/ha
de l’année précédente]])/CertifiedCrop[[#This Row],[Rendement/ha
de l’année précédente]]</f>
        <v>2.9086678301337921E-2</v>
      </c>
    </row>
    <row r="710" spans="1:19" x14ac:dyDescent="0.25">
      <c r="A710" s="172" t="s">
        <v>2833</v>
      </c>
      <c r="B710" s="172" t="s">
        <v>3341</v>
      </c>
      <c r="C710" s="172" t="s">
        <v>667</v>
      </c>
      <c r="D710" s="173">
        <v>2</v>
      </c>
      <c r="E710" s="174">
        <v>908</v>
      </c>
      <c r="F710" s="174">
        <v>858</v>
      </c>
      <c r="G710" s="174">
        <v>0</v>
      </c>
      <c r="H710" s="174">
        <v>0</v>
      </c>
      <c r="I710" s="174">
        <v>0</v>
      </c>
      <c r="J710" s="170" t="b">
        <f>IF(ISBLANK(CertifiedCrop[[#This Row],[1. Identifiant interne d’exploitation agricole*]]),"",IF(ISERROR(MATCH(CertifiedCrop[[#This Row],[1. Identifiant interne d’exploitation agricole*]],GroupMember[1. Identifiant interne d’exploitation agricole*],0)),FALSE,TRUE))</f>
        <v>1</v>
      </c>
      <c r="K710" s="170" t="b">
        <f t="array" ref="K710">IF(ISBLANK(CertifiedCrop[[#This Row],[2. Produit agricole certifié*]]),"",IF(ISERROR(MATCH(1,(#REF!=CertifiedCrop[[#This Row],[2. Produit agricole certifié*]])*(#REF!=CertifiedCrop[[#This Row],[3. Variété**]]),0)),FALSE,TRUE))</f>
        <v>0</v>
      </c>
      <c r="L710" s="23" t="str">
        <f t="shared" si="56"/>
        <v/>
      </c>
      <c r="M710" s="63" t="str">
        <f t="shared" si="57"/>
        <v/>
      </c>
      <c r="N710" s="176" t="str">
        <f t="shared" si="58"/>
        <v/>
      </c>
      <c r="O710" s="64">
        <f t="shared" si="59"/>
        <v>454</v>
      </c>
      <c r="P710" s="64">
        <f t="shared" si="60"/>
        <v>429</v>
      </c>
      <c r="Q710" s="11" t="str">
        <f>IFERROR((VLOOKUP(A710,GM_Table,8,FALSE)-SUMIFS(D:D,A:A,A710,B:B,B710,C:C,C710)),"")</f>
        <v/>
      </c>
      <c r="R710" s="11" t="str">
        <f>IFERROR(CONCATENATE(VLOOKUP(A710,GM_Table,12,FALSE)," ",(VLOOKUP(A710,GM_Table,13,FALSE))),"")</f>
        <v/>
      </c>
      <c r="S710" s="178">
        <f>(CertifiedCrop[[#This Row],[Rendement 
estimé/ha]]-CertifiedCrop[[#This Row],[Rendement/ha
de l’année précédente]])/CertifiedCrop[[#This Row],[Rendement/ha
de l’année précédente]]</f>
        <v>5.8275058275058272E-2</v>
      </c>
    </row>
    <row r="711" spans="1:19" x14ac:dyDescent="0.25">
      <c r="A711" s="172" t="s">
        <v>2837</v>
      </c>
      <c r="B711" s="172" t="s">
        <v>3341</v>
      </c>
      <c r="C711" s="172" t="s">
        <v>667</v>
      </c>
      <c r="D711" s="173">
        <v>2</v>
      </c>
      <c r="E711" s="174">
        <v>1197</v>
      </c>
      <c r="F711" s="174">
        <v>1147</v>
      </c>
      <c r="G711" s="174">
        <v>0</v>
      </c>
      <c r="H711" s="174">
        <v>0</v>
      </c>
      <c r="I711" s="174">
        <v>0</v>
      </c>
      <c r="J711" s="170" t="b">
        <f>IF(ISBLANK(CertifiedCrop[[#This Row],[1. Identifiant interne d’exploitation agricole*]]),"",IF(ISERROR(MATCH(CertifiedCrop[[#This Row],[1. Identifiant interne d’exploitation agricole*]],GroupMember[1. Identifiant interne d’exploitation agricole*],0)),FALSE,TRUE))</f>
        <v>1</v>
      </c>
      <c r="K711" s="170" t="b">
        <f t="array" ref="K711">IF(ISBLANK(CertifiedCrop[[#This Row],[2. Produit agricole certifié*]]),"",IF(ISERROR(MATCH(1,(#REF!=CertifiedCrop[[#This Row],[2. Produit agricole certifié*]])*(#REF!=CertifiedCrop[[#This Row],[3. Variété**]]),0)),FALSE,TRUE))</f>
        <v>0</v>
      </c>
      <c r="L711" s="23" t="str">
        <f t="shared" si="56"/>
        <v/>
      </c>
      <c r="M711" s="63" t="str">
        <f t="shared" si="57"/>
        <v/>
      </c>
      <c r="N711" s="176" t="str">
        <f t="shared" si="58"/>
        <v/>
      </c>
      <c r="O711" s="64">
        <f t="shared" si="59"/>
        <v>598.5</v>
      </c>
      <c r="P711" s="64">
        <f t="shared" si="60"/>
        <v>573.5</v>
      </c>
      <c r="Q711" s="11" t="str">
        <f>IFERROR((VLOOKUP(A711,GM_Table,8,FALSE)-SUMIFS(D:D,A:A,A711,B:B,B711,C:C,C711)),"")</f>
        <v/>
      </c>
      <c r="R711" s="11" t="str">
        <f>IFERROR(CONCATENATE(VLOOKUP(A711,GM_Table,12,FALSE)," ",(VLOOKUP(A711,GM_Table,13,FALSE))),"")</f>
        <v/>
      </c>
      <c r="S711" s="178">
        <f>(CertifiedCrop[[#This Row],[Rendement 
estimé/ha]]-CertifiedCrop[[#This Row],[Rendement/ha
de l’année précédente]])/CertifiedCrop[[#This Row],[Rendement/ha
de l’année précédente]]</f>
        <v>4.3591979075850044E-2</v>
      </c>
    </row>
    <row r="712" spans="1:19" x14ac:dyDescent="0.25">
      <c r="A712" s="172" t="s">
        <v>2839</v>
      </c>
      <c r="B712" s="172" t="s">
        <v>3341</v>
      </c>
      <c r="C712" s="172" t="s">
        <v>667</v>
      </c>
      <c r="D712" s="173">
        <v>3</v>
      </c>
      <c r="E712" s="174">
        <v>1781</v>
      </c>
      <c r="F712" s="174">
        <v>1731</v>
      </c>
      <c r="G712" s="174">
        <v>0</v>
      </c>
      <c r="H712" s="174">
        <v>0</v>
      </c>
      <c r="I712" s="174">
        <v>0</v>
      </c>
      <c r="J712" s="170" t="b">
        <f>IF(ISBLANK(CertifiedCrop[[#This Row],[1. Identifiant interne d’exploitation agricole*]]),"",IF(ISERROR(MATCH(CertifiedCrop[[#This Row],[1. Identifiant interne d’exploitation agricole*]],GroupMember[1. Identifiant interne d’exploitation agricole*],0)),FALSE,TRUE))</f>
        <v>1</v>
      </c>
      <c r="K712" s="170" t="b">
        <f t="array" ref="K712">IF(ISBLANK(CertifiedCrop[[#This Row],[2. Produit agricole certifié*]]),"",IF(ISERROR(MATCH(1,(#REF!=CertifiedCrop[[#This Row],[2. Produit agricole certifié*]])*(#REF!=CertifiedCrop[[#This Row],[3. Variété**]]),0)),FALSE,TRUE))</f>
        <v>0</v>
      </c>
      <c r="L712" s="23" t="str">
        <f t="shared" si="56"/>
        <v/>
      </c>
      <c r="M712" s="63" t="str">
        <f t="shared" si="57"/>
        <v/>
      </c>
      <c r="N712" s="176" t="str">
        <f t="shared" si="58"/>
        <v/>
      </c>
      <c r="O712" s="64">
        <f t="shared" si="59"/>
        <v>593.66666666666663</v>
      </c>
      <c r="P712" s="64">
        <f t="shared" si="60"/>
        <v>577</v>
      </c>
      <c r="Q712" s="11" t="str">
        <f>IFERROR((VLOOKUP(A712,GM_Table,8,FALSE)-SUMIFS(D:D,A:A,A712,B:B,B712,C:C,C712)),"")</f>
        <v/>
      </c>
      <c r="R712" s="11" t="str">
        <f>IFERROR(CONCATENATE(VLOOKUP(A712,GM_Table,12,FALSE)," ",(VLOOKUP(A712,GM_Table,13,FALSE))),"")</f>
        <v/>
      </c>
      <c r="S712" s="178">
        <f>(CertifiedCrop[[#This Row],[Rendement 
estimé/ha]]-CertifiedCrop[[#This Row],[Rendement/ha
de l’année précédente]])/CertifiedCrop[[#This Row],[Rendement/ha
de l’année précédente]]</f>
        <v>2.8885037550548751E-2</v>
      </c>
    </row>
    <row r="713" spans="1:19" x14ac:dyDescent="0.25">
      <c r="A713" s="172" t="s">
        <v>2842</v>
      </c>
      <c r="B713" s="172" t="s">
        <v>3341</v>
      </c>
      <c r="C713" s="172" t="s">
        <v>667</v>
      </c>
      <c r="D713" s="173">
        <v>6.25</v>
      </c>
      <c r="E713" s="174">
        <v>3738</v>
      </c>
      <c r="F713" s="174">
        <v>3688</v>
      </c>
      <c r="G713" s="174">
        <v>0</v>
      </c>
      <c r="H713" s="174">
        <v>0</v>
      </c>
      <c r="I713" s="174">
        <v>0</v>
      </c>
      <c r="J713" s="170" t="b">
        <f>IF(ISBLANK(CertifiedCrop[[#This Row],[1. Identifiant interne d’exploitation agricole*]]),"",IF(ISERROR(MATCH(CertifiedCrop[[#This Row],[1. Identifiant interne d’exploitation agricole*]],GroupMember[1. Identifiant interne d’exploitation agricole*],0)),FALSE,TRUE))</f>
        <v>1</v>
      </c>
      <c r="K713" s="170" t="b">
        <f t="array" ref="K713">IF(ISBLANK(CertifiedCrop[[#This Row],[2. Produit agricole certifié*]]),"",IF(ISERROR(MATCH(1,(#REF!=CertifiedCrop[[#This Row],[2. Produit agricole certifié*]])*(#REF!=CertifiedCrop[[#This Row],[3. Variété**]]),0)),FALSE,TRUE))</f>
        <v>0</v>
      </c>
      <c r="L713" s="23" t="str">
        <f t="shared" si="56"/>
        <v/>
      </c>
      <c r="M713" s="63" t="str">
        <f t="shared" si="57"/>
        <v/>
      </c>
      <c r="N713" s="176" t="str">
        <f t="shared" si="58"/>
        <v/>
      </c>
      <c r="O713" s="64">
        <f t="shared" si="59"/>
        <v>598.08000000000004</v>
      </c>
      <c r="P713" s="64">
        <f t="shared" si="60"/>
        <v>590.08000000000004</v>
      </c>
      <c r="Q713" s="11" t="str">
        <f>IFERROR((VLOOKUP(A713,GM_Table,8,FALSE)-SUMIFS(D:D,A:A,A713,B:B,B713,C:C,C713)),"")</f>
        <v/>
      </c>
      <c r="R713" s="11" t="str">
        <f>IFERROR(CONCATENATE(VLOOKUP(A713,GM_Table,12,FALSE)," ",(VLOOKUP(A713,GM_Table,13,FALSE))),"")</f>
        <v/>
      </c>
      <c r="S713" s="178">
        <f>(CertifiedCrop[[#This Row],[Rendement 
estimé/ha]]-CertifiedCrop[[#This Row],[Rendement/ha
de l’année précédente]])/CertifiedCrop[[#This Row],[Rendement/ha
de l’année précédente]]</f>
        <v>1.3557483731019521E-2</v>
      </c>
    </row>
    <row r="714" spans="1:19" x14ac:dyDescent="0.25">
      <c r="A714" s="172" t="s">
        <v>2845</v>
      </c>
      <c r="B714" s="172" t="s">
        <v>3341</v>
      </c>
      <c r="C714" s="172" t="s">
        <v>667</v>
      </c>
      <c r="D714" s="173">
        <v>1.42</v>
      </c>
      <c r="E714" s="174">
        <v>838</v>
      </c>
      <c r="F714" s="174">
        <v>788</v>
      </c>
      <c r="G714" s="174">
        <v>0</v>
      </c>
      <c r="H714" s="174">
        <v>0</v>
      </c>
      <c r="I714" s="174">
        <v>0</v>
      </c>
      <c r="J714" s="170" t="b">
        <f>IF(ISBLANK(CertifiedCrop[[#This Row],[1. Identifiant interne d’exploitation agricole*]]),"",IF(ISERROR(MATCH(CertifiedCrop[[#This Row],[1. Identifiant interne d’exploitation agricole*]],GroupMember[1. Identifiant interne d’exploitation agricole*],0)),FALSE,TRUE))</f>
        <v>1</v>
      </c>
      <c r="K714" s="170" t="b">
        <f t="array" ref="K714">IF(ISBLANK(CertifiedCrop[[#This Row],[2. Produit agricole certifié*]]),"",IF(ISERROR(MATCH(1,(#REF!=CertifiedCrop[[#This Row],[2. Produit agricole certifié*]])*(#REF!=CertifiedCrop[[#This Row],[3. Variété**]]),0)),FALSE,TRUE))</f>
        <v>0</v>
      </c>
      <c r="L714" s="23" t="str">
        <f t="shared" si="56"/>
        <v/>
      </c>
      <c r="M714" s="63" t="str">
        <f t="shared" si="57"/>
        <v/>
      </c>
      <c r="N714" s="176" t="str">
        <f t="shared" si="58"/>
        <v/>
      </c>
      <c r="O714" s="64">
        <f t="shared" si="59"/>
        <v>590.14084507042253</v>
      </c>
      <c r="P714" s="64">
        <f t="shared" si="60"/>
        <v>554.92957746478874</v>
      </c>
      <c r="Q714" s="11" t="str">
        <f>IFERROR((VLOOKUP(A714,GM_Table,8,FALSE)-SUMIFS(D:D,A:A,A714,B:B,B714,C:C,C714)),"")</f>
        <v/>
      </c>
      <c r="R714" s="11" t="str">
        <f>IFERROR(CONCATENATE(VLOOKUP(A714,GM_Table,12,FALSE)," ",(VLOOKUP(A714,GM_Table,13,FALSE))),"")</f>
        <v/>
      </c>
      <c r="S714" s="178">
        <f>(CertifiedCrop[[#This Row],[Rendement 
estimé/ha]]-CertifiedCrop[[#This Row],[Rendement/ha
de l’année précédente]])/CertifiedCrop[[#This Row],[Rendement/ha
de l’année précédente]]</f>
        <v>6.3451776649746175E-2</v>
      </c>
    </row>
    <row r="715" spans="1:19" x14ac:dyDescent="0.25">
      <c r="A715" s="172" t="s">
        <v>2850</v>
      </c>
      <c r="B715" s="172" t="s">
        <v>3341</v>
      </c>
      <c r="C715" s="172" t="s">
        <v>667</v>
      </c>
      <c r="D715" s="173">
        <v>3</v>
      </c>
      <c r="E715" s="174">
        <v>1794</v>
      </c>
      <c r="F715" s="174">
        <v>1744</v>
      </c>
      <c r="G715" s="174">
        <v>0</v>
      </c>
      <c r="H715" s="174">
        <v>0</v>
      </c>
      <c r="I715" s="174">
        <v>0</v>
      </c>
      <c r="J715" s="170" t="b">
        <f>IF(ISBLANK(CertifiedCrop[[#This Row],[1. Identifiant interne d’exploitation agricole*]]),"",IF(ISERROR(MATCH(CertifiedCrop[[#This Row],[1. Identifiant interne d’exploitation agricole*]],GroupMember[1. Identifiant interne d’exploitation agricole*],0)),FALSE,TRUE))</f>
        <v>1</v>
      </c>
      <c r="K715" s="170" t="b">
        <f t="array" ref="K715">IF(ISBLANK(CertifiedCrop[[#This Row],[2. Produit agricole certifié*]]),"",IF(ISERROR(MATCH(1,(#REF!=CertifiedCrop[[#This Row],[2. Produit agricole certifié*]])*(#REF!=CertifiedCrop[[#This Row],[3. Variété**]]),0)),FALSE,TRUE))</f>
        <v>0</v>
      </c>
      <c r="L715" s="23" t="str">
        <f t="shared" si="56"/>
        <v/>
      </c>
      <c r="M715" s="63" t="str">
        <f t="shared" si="57"/>
        <v/>
      </c>
      <c r="N715" s="176" t="str">
        <f t="shared" si="58"/>
        <v/>
      </c>
      <c r="O715" s="64">
        <f t="shared" si="59"/>
        <v>598</v>
      </c>
      <c r="P715" s="64">
        <f t="shared" si="60"/>
        <v>581.33333333333337</v>
      </c>
      <c r="Q715" s="11" t="str">
        <f>IFERROR((VLOOKUP(A715,GM_Table,8,FALSE)-SUMIFS(D:D,A:A,A715,B:B,B715,C:C,C715)),"")</f>
        <v/>
      </c>
      <c r="R715" s="11" t="str">
        <f>IFERROR(CONCATENATE(VLOOKUP(A715,GM_Table,12,FALSE)," ",(VLOOKUP(A715,GM_Table,13,FALSE))),"")</f>
        <v/>
      </c>
      <c r="S715" s="178">
        <f>(CertifiedCrop[[#This Row],[Rendement 
estimé/ha]]-CertifiedCrop[[#This Row],[Rendement/ha
de l’année précédente]])/CertifiedCrop[[#This Row],[Rendement/ha
de l’année précédente]]</f>
        <v>2.8669724770642134E-2</v>
      </c>
    </row>
    <row r="716" spans="1:19" x14ac:dyDescent="0.25">
      <c r="A716" s="172" t="s">
        <v>2853</v>
      </c>
      <c r="B716" s="172" t="s">
        <v>3341</v>
      </c>
      <c r="C716" s="172" t="s">
        <v>667</v>
      </c>
      <c r="D716" s="173">
        <v>4</v>
      </c>
      <c r="E716" s="174">
        <v>2376</v>
      </c>
      <c r="F716" s="174">
        <v>2326</v>
      </c>
      <c r="G716" s="174">
        <v>0</v>
      </c>
      <c r="H716" s="174">
        <v>0</v>
      </c>
      <c r="I716" s="174">
        <v>0</v>
      </c>
      <c r="J716" s="170" t="b">
        <f>IF(ISBLANK(CertifiedCrop[[#This Row],[1. Identifiant interne d’exploitation agricole*]]),"",IF(ISERROR(MATCH(CertifiedCrop[[#This Row],[1. Identifiant interne d’exploitation agricole*]],GroupMember[1. Identifiant interne d’exploitation agricole*],0)),FALSE,TRUE))</f>
        <v>1</v>
      </c>
      <c r="K716" s="170" t="b">
        <f t="array" ref="K716">IF(ISBLANK(CertifiedCrop[[#This Row],[2. Produit agricole certifié*]]),"",IF(ISERROR(MATCH(1,(#REF!=CertifiedCrop[[#This Row],[2. Produit agricole certifié*]])*(#REF!=CertifiedCrop[[#This Row],[3. Variété**]]),0)),FALSE,TRUE))</f>
        <v>0</v>
      </c>
      <c r="L716" s="23" t="str">
        <f t="shared" si="56"/>
        <v/>
      </c>
      <c r="M716" s="63" t="str">
        <f t="shared" si="57"/>
        <v/>
      </c>
      <c r="N716" s="176" t="str">
        <f t="shared" si="58"/>
        <v/>
      </c>
      <c r="O716" s="64">
        <f t="shared" si="59"/>
        <v>594</v>
      </c>
      <c r="P716" s="64">
        <f t="shared" si="60"/>
        <v>581.5</v>
      </c>
      <c r="Q716" s="11" t="str">
        <f>IFERROR((VLOOKUP(A716,GM_Table,8,FALSE)-SUMIFS(D:D,A:A,A716,B:B,B716,C:C,C716)),"")</f>
        <v/>
      </c>
      <c r="R716" s="11" t="str">
        <f>IFERROR(CONCATENATE(VLOOKUP(A716,GM_Table,12,FALSE)," ",(VLOOKUP(A716,GM_Table,13,FALSE))),"")</f>
        <v/>
      </c>
      <c r="S716" s="178">
        <f>(CertifiedCrop[[#This Row],[Rendement 
estimé/ha]]-CertifiedCrop[[#This Row],[Rendement/ha
de l’année précédente]])/CertifiedCrop[[#This Row],[Rendement/ha
de l’année précédente]]</f>
        <v>2.1496130696474634E-2</v>
      </c>
    </row>
    <row r="717" spans="1:19" x14ac:dyDescent="0.25">
      <c r="A717" s="172" t="s">
        <v>2857</v>
      </c>
      <c r="B717" s="172" t="s">
        <v>3341</v>
      </c>
      <c r="C717" s="172" t="s">
        <v>667</v>
      </c>
      <c r="D717" s="173">
        <v>1</v>
      </c>
      <c r="E717" s="174">
        <v>586</v>
      </c>
      <c r="F717" s="174">
        <v>536</v>
      </c>
      <c r="G717" s="174">
        <v>0</v>
      </c>
      <c r="H717" s="174">
        <v>0</v>
      </c>
      <c r="I717" s="174">
        <v>0</v>
      </c>
      <c r="J717" s="170" t="b">
        <f>IF(ISBLANK(CertifiedCrop[[#This Row],[1. Identifiant interne d’exploitation agricole*]]),"",IF(ISERROR(MATCH(CertifiedCrop[[#This Row],[1. Identifiant interne d’exploitation agricole*]],GroupMember[1. Identifiant interne d’exploitation agricole*],0)),FALSE,TRUE))</f>
        <v>1</v>
      </c>
      <c r="K717" s="170" t="b">
        <f t="array" ref="K717">IF(ISBLANK(CertifiedCrop[[#This Row],[2. Produit agricole certifié*]]),"",IF(ISERROR(MATCH(1,(#REF!=CertifiedCrop[[#This Row],[2. Produit agricole certifié*]])*(#REF!=CertifiedCrop[[#This Row],[3. Variété**]]),0)),FALSE,TRUE))</f>
        <v>0</v>
      </c>
      <c r="L717" s="23" t="str">
        <f t="shared" si="56"/>
        <v/>
      </c>
      <c r="M717" s="63" t="str">
        <f t="shared" si="57"/>
        <v/>
      </c>
      <c r="N717" s="176" t="str">
        <f t="shared" si="58"/>
        <v/>
      </c>
      <c r="O717" s="64">
        <f t="shared" si="59"/>
        <v>586</v>
      </c>
      <c r="P717" s="64">
        <f t="shared" si="60"/>
        <v>536</v>
      </c>
      <c r="Q717" s="11" t="str">
        <f>IFERROR((VLOOKUP(A717,GM_Table,8,FALSE)-SUMIFS(D:D,A:A,A717,B:B,B717,C:C,C717)),"")</f>
        <v/>
      </c>
      <c r="R717" s="11" t="str">
        <f>IFERROR(CONCATENATE(VLOOKUP(A717,GM_Table,12,FALSE)," ",(VLOOKUP(A717,GM_Table,13,FALSE))),"")</f>
        <v/>
      </c>
      <c r="S717" s="178">
        <f>(CertifiedCrop[[#This Row],[Rendement 
estimé/ha]]-CertifiedCrop[[#This Row],[Rendement/ha
de l’année précédente]])/CertifiedCrop[[#This Row],[Rendement/ha
de l’année précédente]]</f>
        <v>9.3283582089552244E-2</v>
      </c>
    </row>
    <row r="718" spans="1:19" x14ac:dyDescent="0.25">
      <c r="A718" s="172" t="s">
        <v>2860</v>
      </c>
      <c r="B718" s="172" t="s">
        <v>3341</v>
      </c>
      <c r="C718" s="172" t="s">
        <v>667</v>
      </c>
      <c r="D718" s="173">
        <v>3.25</v>
      </c>
      <c r="E718" s="174">
        <v>1860</v>
      </c>
      <c r="F718" s="174">
        <v>1810</v>
      </c>
      <c r="G718" s="174">
        <v>0</v>
      </c>
      <c r="H718" s="174">
        <v>0</v>
      </c>
      <c r="I718" s="174">
        <v>0</v>
      </c>
      <c r="J718" s="170" t="b">
        <f>IF(ISBLANK(CertifiedCrop[[#This Row],[1. Identifiant interne d’exploitation agricole*]]),"",IF(ISERROR(MATCH(CertifiedCrop[[#This Row],[1. Identifiant interne d’exploitation agricole*]],GroupMember[1. Identifiant interne d’exploitation agricole*],0)),FALSE,TRUE))</f>
        <v>1</v>
      </c>
      <c r="K718" s="170" t="b">
        <f t="array" ref="K718">IF(ISBLANK(CertifiedCrop[[#This Row],[2. Produit agricole certifié*]]),"",IF(ISERROR(MATCH(1,(#REF!=CertifiedCrop[[#This Row],[2. Produit agricole certifié*]])*(#REF!=CertifiedCrop[[#This Row],[3. Variété**]]),0)),FALSE,TRUE))</f>
        <v>0</v>
      </c>
      <c r="L718" s="23" t="str">
        <f t="shared" si="56"/>
        <v/>
      </c>
      <c r="M718" s="63" t="str">
        <f t="shared" si="57"/>
        <v/>
      </c>
      <c r="N718" s="176" t="str">
        <f t="shared" si="58"/>
        <v/>
      </c>
      <c r="O718" s="64">
        <f t="shared" si="59"/>
        <v>572.30769230769226</v>
      </c>
      <c r="P718" s="64">
        <f t="shared" si="60"/>
        <v>556.92307692307691</v>
      </c>
      <c r="Q718" s="11" t="str">
        <f>IFERROR((VLOOKUP(A718,GM_Table,8,FALSE)-SUMIFS(D:D,A:A,A718,B:B,B718,C:C,C718)),"")</f>
        <v/>
      </c>
      <c r="R718" s="11" t="str">
        <f>IFERROR(CONCATENATE(VLOOKUP(A718,GM_Table,12,FALSE)," ",(VLOOKUP(A718,GM_Table,13,FALSE))),"")</f>
        <v/>
      </c>
      <c r="S718" s="178">
        <f>(CertifiedCrop[[#This Row],[Rendement 
estimé/ha]]-CertifiedCrop[[#This Row],[Rendement/ha
de l’année précédente]])/CertifiedCrop[[#This Row],[Rendement/ha
de l’année précédente]]</f>
        <v>2.7624309392265147E-2</v>
      </c>
    </row>
    <row r="719" spans="1:19" x14ac:dyDescent="0.25">
      <c r="A719" s="172" t="s">
        <v>2863</v>
      </c>
      <c r="B719" s="172" t="s">
        <v>3341</v>
      </c>
      <c r="C719" s="172" t="s">
        <v>667</v>
      </c>
      <c r="D719" s="173">
        <v>3</v>
      </c>
      <c r="E719" s="174">
        <v>1730</v>
      </c>
      <c r="F719" s="174">
        <v>1680</v>
      </c>
      <c r="G719" s="174">
        <v>0</v>
      </c>
      <c r="H719" s="174">
        <v>0</v>
      </c>
      <c r="I719" s="174">
        <v>0</v>
      </c>
      <c r="J719" s="170" t="b">
        <f>IF(ISBLANK(CertifiedCrop[[#This Row],[1. Identifiant interne d’exploitation agricole*]]),"",IF(ISERROR(MATCH(CertifiedCrop[[#This Row],[1. Identifiant interne d’exploitation agricole*]],GroupMember[1. Identifiant interne d’exploitation agricole*],0)),FALSE,TRUE))</f>
        <v>1</v>
      </c>
      <c r="K719" s="170" t="b">
        <f t="array" ref="K719">IF(ISBLANK(CertifiedCrop[[#This Row],[2. Produit agricole certifié*]]),"",IF(ISERROR(MATCH(1,(#REF!=CertifiedCrop[[#This Row],[2. Produit agricole certifié*]])*(#REF!=CertifiedCrop[[#This Row],[3. Variété**]]),0)),FALSE,TRUE))</f>
        <v>0</v>
      </c>
      <c r="L719" s="23" t="str">
        <f t="shared" si="56"/>
        <v/>
      </c>
      <c r="M719" s="63" t="str">
        <f t="shared" si="57"/>
        <v/>
      </c>
      <c r="N719" s="176" t="str">
        <f t="shared" si="58"/>
        <v/>
      </c>
      <c r="O719" s="64">
        <f t="shared" si="59"/>
        <v>576.66666666666663</v>
      </c>
      <c r="P719" s="64">
        <f t="shared" si="60"/>
        <v>560</v>
      </c>
      <c r="Q719" s="11" t="str">
        <f>IFERROR((VLOOKUP(A719,GM_Table,8,FALSE)-SUMIFS(D:D,A:A,A719,B:B,B719,C:C,C719)),"")</f>
        <v/>
      </c>
      <c r="R719" s="11" t="str">
        <f>IFERROR(CONCATENATE(VLOOKUP(A719,GM_Table,12,FALSE)," ",(VLOOKUP(A719,GM_Table,13,FALSE))),"")</f>
        <v/>
      </c>
      <c r="S719" s="178">
        <f>(CertifiedCrop[[#This Row],[Rendement 
estimé/ha]]-CertifiedCrop[[#This Row],[Rendement/ha
de l’année précédente]])/CertifiedCrop[[#This Row],[Rendement/ha
de l’année précédente]]</f>
        <v>2.9761904761904694E-2</v>
      </c>
    </row>
    <row r="720" spans="1:19" x14ac:dyDescent="0.25">
      <c r="A720" s="172" t="s">
        <v>2865</v>
      </c>
      <c r="B720" s="172" t="s">
        <v>3341</v>
      </c>
      <c r="C720" s="172" t="s">
        <v>667</v>
      </c>
      <c r="D720" s="173">
        <v>3</v>
      </c>
      <c r="E720" s="174">
        <v>1743</v>
      </c>
      <c r="F720" s="174">
        <v>1693</v>
      </c>
      <c r="G720" s="174">
        <v>0</v>
      </c>
      <c r="H720" s="174">
        <v>0</v>
      </c>
      <c r="I720" s="174">
        <v>0</v>
      </c>
      <c r="J720" s="170" t="b">
        <f>IF(ISBLANK(CertifiedCrop[[#This Row],[1. Identifiant interne d’exploitation agricole*]]),"",IF(ISERROR(MATCH(CertifiedCrop[[#This Row],[1. Identifiant interne d’exploitation agricole*]],GroupMember[1. Identifiant interne d’exploitation agricole*],0)),FALSE,TRUE))</f>
        <v>1</v>
      </c>
      <c r="K720" s="170" t="b">
        <f t="array" ref="K720">IF(ISBLANK(CertifiedCrop[[#This Row],[2. Produit agricole certifié*]]),"",IF(ISERROR(MATCH(1,(#REF!=CertifiedCrop[[#This Row],[2. Produit agricole certifié*]])*(#REF!=CertifiedCrop[[#This Row],[3. Variété**]]),0)),FALSE,TRUE))</f>
        <v>0</v>
      </c>
      <c r="L720" s="23" t="str">
        <f t="shared" si="56"/>
        <v/>
      </c>
      <c r="M720" s="63" t="str">
        <f t="shared" si="57"/>
        <v/>
      </c>
      <c r="N720" s="176" t="str">
        <f t="shared" si="58"/>
        <v/>
      </c>
      <c r="O720" s="64">
        <f t="shared" si="59"/>
        <v>581</v>
      </c>
      <c r="P720" s="64">
        <f t="shared" si="60"/>
        <v>564.33333333333337</v>
      </c>
      <c r="Q720" s="11" t="str">
        <f>IFERROR((VLOOKUP(A720,GM_Table,8,FALSE)-SUMIFS(D:D,A:A,A720,B:B,B720,C:C,C720)),"")</f>
        <v/>
      </c>
      <c r="R720" s="11" t="str">
        <f>IFERROR(CONCATENATE(VLOOKUP(A720,GM_Table,12,FALSE)," ",(VLOOKUP(A720,GM_Table,13,FALSE))),"")</f>
        <v/>
      </c>
      <c r="S720" s="178">
        <f>(CertifiedCrop[[#This Row],[Rendement 
estimé/ha]]-CertifiedCrop[[#This Row],[Rendement/ha
de l’année précédente]])/CertifiedCrop[[#This Row],[Rendement/ha
de l’année précédente]]</f>
        <v>2.9533372711163547E-2</v>
      </c>
    </row>
    <row r="721" spans="1:19" x14ac:dyDescent="0.25">
      <c r="A721" s="172" t="s">
        <v>2869</v>
      </c>
      <c r="B721" s="172" t="s">
        <v>3341</v>
      </c>
      <c r="C721" s="172" t="s">
        <v>667</v>
      </c>
      <c r="D721" s="173">
        <v>3</v>
      </c>
      <c r="E721" s="174">
        <v>1691</v>
      </c>
      <c r="F721" s="174">
        <v>1641</v>
      </c>
      <c r="G721" s="174">
        <v>0</v>
      </c>
      <c r="H721" s="174">
        <v>0</v>
      </c>
      <c r="I721" s="174">
        <v>0</v>
      </c>
      <c r="J721" s="170" t="b">
        <f>IF(ISBLANK(CertifiedCrop[[#This Row],[1. Identifiant interne d’exploitation agricole*]]),"",IF(ISERROR(MATCH(CertifiedCrop[[#This Row],[1. Identifiant interne d’exploitation agricole*]],GroupMember[1. Identifiant interne d’exploitation agricole*],0)),FALSE,TRUE))</f>
        <v>1</v>
      </c>
      <c r="K721" s="170" t="b">
        <f t="array" ref="K721">IF(ISBLANK(CertifiedCrop[[#This Row],[2. Produit agricole certifié*]]),"",IF(ISERROR(MATCH(1,(#REF!=CertifiedCrop[[#This Row],[2. Produit agricole certifié*]])*(#REF!=CertifiedCrop[[#This Row],[3. Variété**]]),0)),FALSE,TRUE))</f>
        <v>0</v>
      </c>
      <c r="L721" s="23" t="str">
        <f t="shared" si="56"/>
        <v/>
      </c>
      <c r="M721" s="63" t="str">
        <f t="shared" si="57"/>
        <v/>
      </c>
      <c r="N721" s="176" t="str">
        <f t="shared" si="58"/>
        <v/>
      </c>
      <c r="O721" s="64">
        <f t="shared" si="59"/>
        <v>563.66666666666663</v>
      </c>
      <c r="P721" s="64">
        <f t="shared" si="60"/>
        <v>547</v>
      </c>
      <c r="Q721" s="11" t="str">
        <f>IFERROR((VLOOKUP(A721,GM_Table,8,FALSE)-SUMIFS(D:D,A:A,A721,B:B,B721,C:C,C721)),"")</f>
        <v/>
      </c>
      <c r="R721" s="11" t="str">
        <f>IFERROR(CONCATENATE(VLOOKUP(A721,GM_Table,12,FALSE)," ",(VLOOKUP(A721,GM_Table,13,FALSE))),"")</f>
        <v/>
      </c>
      <c r="S721" s="178">
        <f>(CertifiedCrop[[#This Row],[Rendement 
estimé/ha]]-CertifiedCrop[[#This Row],[Rendement/ha
de l’année précédente]])/CertifiedCrop[[#This Row],[Rendement/ha
de l’année précédente]]</f>
        <v>3.0469226081657457E-2</v>
      </c>
    </row>
    <row r="722" spans="1:19" x14ac:dyDescent="0.25">
      <c r="A722" s="172" t="s">
        <v>2873</v>
      </c>
      <c r="B722" s="172" t="s">
        <v>3341</v>
      </c>
      <c r="C722" s="172" t="s">
        <v>667</v>
      </c>
      <c r="D722" s="173">
        <v>3</v>
      </c>
      <c r="E722" s="174">
        <v>1717</v>
      </c>
      <c r="F722" s="174">
        <v>1667</v>
      </c>
      <c r="G722" s="174">
        <v>0</v>
      </c>
      <c r="H722" s="174">
        <v>0</v>
      </c>
      <c r="I722" s="174">
        <v>0</v>
      </c>
      <c r="J722" s="170" t="b">
        <f>IF(ISBLANK(CertifiedCrop[[#This Row],[1. Identifiant interne d’exploitation agricole*]]),"",IF(ISERROR(MATCH(CertifiedCrop[[#This Row],[1. Identifiant interne d’exploitation agricole*]],GroupMember[1. Identifiant interne d’exploitation agricole*],0)),FALSE,TRUE))</f>
        <v>1</v>
      </c>
      <c r="K722" s="170" t="b">
        <f t="array" ref="K722">IF(ISBLANK(CertifiedCrop[[#This Row],[2. Produit agricole certifié*]]),"",IF(ISERROR(MATCH(1,(#REF!=CertifiedCrop[[#This Row],[2. Produit agricole certifié*]])*(#REF!=CertifiedCrop[[#This Row],[3. Variété**]]),0)),FALSE,TRUE))</f>
        <v>0</v>
      </c>
      <c r="L722" s="23" t="str">
        <f t="shared" si="56"/>
        <v/>
      </c>
      <c r="M722" s="63" t="str">
        <f t="shared" si="57"/>
        <v/>
      </c>
      <c r="N722" s="176" t="str">
        <f t="shared" si="58"/>
        <v/>
      </c>
      <c r="O722" s="64">
        <f t="shared" si="59"/>
        <v>572.33333333333337</v>
      </c>
      <c r="P722" s="64">
        <f t="shared" si="60"/>
        <v>555.66666666666663</v>
      </c>
      <c r="Q722" s="11" t="str">
        <f>IFERROR((VLOOKUP(A722,GM_Table,8,FALSE)-SUMIFS(D:D,A:A,A722,B:B,B722,C:C,C722)),"")</f>
        <v/>
      </c>
      <c r="R722" s="11" t="str">
        <f>IFERROR(CONCATENATE(VLOOKUP(A722,GM_Table,12,FALSE)," ",(VLOOKUP(A722,GM_Table,13,FALSE))),"")</f>
        <v/>
      </c>
      <c r="S722" s="178">
        <f>(CertifiedCrop[[#This Row],[Rendement 
estimé/ha]]-CertifiedCrop[[#This Row],[Rendement/ha
de l’année précédente]])/CertifiedCrop[[#This Row],[Rendement/ha
de l’année précédente]]</f>
        <v>2.9994001199760187E-2</v>
      </c>
    </row>
    <row r="723" spans="1:19" x14ac:dyDescent="0.25">
      <c r="A723" s="172" t="s">
        <v>2874</v>
      </c>
      <c r="B723" s="172" t="s">
        <v>3341</v>
      </c>
      <c r="C723" s="172" t="s">
        <v>667</v>
      </c>
      <c r="D723" s="173">
        <v>3</v>
      </c>
      <c r="E723" s="174">
        <v>1743</v>
      </c>
      <c r="F723" s="174">
        <v>1693</v>
      </c>
      <c r="G723" s="174">
        <v>0</v>
      </c>
      <c r="H723" s="174">
        <v>0</v>
      </c>
      <c r="I723" s="174">
        <v>0</v>
      </c>
      <c r="J723" s="170" t="b">
        <f>IF(ISBLANK(CertifiedCrop[[#This Row],[1. Identifiant interne d’exploitation agricole*]]),"",IF(ISERROR(MATCH(CertifiedCrop[[#This Row],[1. Identifiant interne d’exploitation agricole*]],GroupMember[1. Identifiant interne d’exploitation agricole*],0)),FALSE,TRUE))</f>
        <v>1</v>
      </c>
      <c r="K723" s="170" t="b">
        <f t="array" ref="K723">IF(ISBLANK(CertifiedCrop[[#This Row],[2. Produit agricole certifié*]]),"",IF(ISERROR(MATCH(1,(#REF!=CertifiedCrop[[#This Row],[2. Produit agricole certifié*]])*(#REF!=CertifiedCrop[[#This Row],[3. Variété**]]),0)),FALSE,TRUE))</f>
        <v>0</v>
      </c>
      <c r="L723" s="23" t="str">
        <f t="shared" si="56"/>
        <v/>
      </c>
      <c r="M723" s="63" t="str">
        <f t="shared" si="57"/>
        <v/>
      </c>
      <c r="N723" s="176" t="str">
        <f t="shared" si="58"/>
        <v/>
      </c>
      <c r="O723" s="64">
        <f t="shared" si="59"/>
        <v>581</v>
      </c>
      <c r="P723" s="64">
        <f t="shared" si="60"/>
        <v>564.33333333333337</v>
      </c>
      <c r="Q723" s="11" t="str">
        <f>IFERROR((VLOOKUP(A723,GM_Table,8,FALSE)-SUMIFS(D:D,A:A,A723,B:B,B723,C:C,C723)),"")</f>
        <v/>
      </c>
      <c r="R723" s="11" t="str">
        <f>IFERROR(CONCATENATE(VLOOKUP(A723,GM_Table,12,FALSE)," ",(VLOOKUP(A723,GM_Table,13,FALSE))),"")</f>
        <v/>
      </c>
      <c r="S723" s="178">
        <f>(CertifiedCrop[[#This Row],[Rendement 
estimé/ha]]-CertifiedCrop[[#This Row],[Rendement/ha
de l’année précédente]])/CertifiedCrop[[#This Row],[Rendement/ha
de l’année précédente]]</f>
        <v>2.9533372711163547E-2</v>
      </c>
    </row>
    <row r="724" spans="1:19" x14ac:dyDescent="0.25">
      <c r="A724" s="172" t="s">
        <v>2876</v>
      </c>
      <c r="B724" s="172" t="s">
        <v>3341</v>
      </c>
      <c r="C724" s="172" t="s">
        <v>667</v>
      </c>
      <c r="D724" s="173">
        <v>2</v>
      </c>
      <c r="E724" s="174">
        <v>1171</v>
      </c>
      <c r="F724" s="174">
        <v>1121</v>
      </c>
      <c r="G724" s="174">
        <v>0</v>
      </c>
      <c r="H724" s="174">
        <v>0</v>
      </c>
      <c r="I724" s="174">
        <v>0</v>
      </c>
      <c r="J724" s="170" t="b">
        <f>IF(ISBLANK(CertifiedCrop[[#This Row],[1. Identifiant interne d’exploitation agricole*]]),"",IF(ISERROR(MATCH(CertifiedCrop[[#This Row],[1. Identifiant interne d’exploitation agricole*]],GroupMember[1. Identifiant interne d’exploitation agricole*],0)),FALSE,TRUE))</f>
        <v>1</v>
      </c>
      <c r="K724" s="170" t="b">
        <f t="array" ref="K724">IF(ISBLANK(CertifiedCrop[[#This Row],[2. Produit agricole certifié*]]),"",IF(ISERROR(MATCH(1,(#REF!=CertifiedCrop[[#This Row],[2. Produit agricole certifié*]])*(#REF!=CertifiedCrop[[#This Row],[3. Variété**]]),0)),FALSE,TRUE))</f>
        <v>0</v>
      </c>
      <c r="L724" s="23" t="str">
        <f t="shared" si="56"/>
        <v/>
      </c>
      <c r="M724" s="63" t="str">
        <f t="shared" si="57"/>
        <v/>
      </c>
      <c r="N724" s="176" t="str">
        <f t="shared" si="58"/>
        <v/>
      </c>
      <c r="O724" s="64">
        <f t="shared" si="59"/>
        <v>585.5</v>
      </c>
      <c r="P724" s="64">
        <f t="shared" si="60"/>
        <v>560.5</v>
      </c>
      <c r="Q724" s="11" t="str">
        <f>IFERROR((VLOOKUP(A724,GM_Table,8,FALSE)-SUMIFS(D:D,A:A,A724,B:B,B724,C:C,C724)),"")</f>
        <v/>
      </c>
      <c r="R724" s="11" t="str">
        <f>IFERROR(CONCATENATE(VLOOKUP(A724,GM_Table,12,FALSE)," ",(VLOOKUP(A724,GM_Table,13,FALSE))),"")</f>
        <v/>
      </c>
      <c r="S724" s="178">
        <f>(CertifiedCrop[[#This Row],[Rendement 
estimé/ha]]-CertifiedCrop[[#This Row],[Rendement/ha
de l’année précédente]])/CertifiedCrop[[#This Row],[Rendement/ha
de l’année précédente]]</f>
        <v>4.4603033006244422E-2</v>
      </c>
    </row>
    <row r="725" spans="1:19" x14ac:dyDescent="0.25">
      <c r="A725" s="172" t="s">
        <v>2879</v>
      </c>
      <c r="B725" s="172" t="s">
        <v>3341</v>
      </c>
      <c r="C725" s="172" t="s">
        <v>667</v>
      </c>
      <c r="D725" s="173">
        <v>3</v>
      </c>
      <c r="E725" s="174">
        <v>1743</v>
      </c>
      <c r="F725" s="174">
        <v>1693</v>
      </c>
      <c r="G725" s="174">
        <v>0</v>
      </c>
      <c r="H725" s="174">
        <v>0</v>
      </c>
      <c r="I725" s="174">
        <v>0</v>
      </c>
      <c r="J725" s="170" t="b">
        <f>IF(ISBLANK(CertifiedCrop[[#This Row],[1. Identifiant interne d’exploitation agricole*]]),"",IF(ISERROR(MATCH(CertifiedCrop[[#This Row],[1. Identifiant interne d’exploitation agricole*]],GroupMember[1. Identifiant interne d’exploitation agricole*],0)),FALSE,TRUE))</f>
        <v>1</v>
      </c>
      <c r="K725" s="170" t="b">
        <f t="array" ref="K725">IF(ISBLANK(CertifiedCrop[[#This Row],[2. Produit agricole certifié*]]),"",IF(ISERROR(MATCH(1,(#REF!=CertifiedCrop[[#This Row],[2. Produit agricole certifié*]])*(#REF!=CertifiedCrop[[#This Row],[3. Variété**]]),0)),FALSE,TRUE))</f>
        <v>0</v>
      </c>
      <c r="L725" s="23" t="str">
        <f t="shared" si="56"/>
        <v/>
      </c>
      <c r="M725" s="63" t="str">
        <f t="shared" si="57"/>
        <v/>
      </c>
      <c r="N725" s="176" t="str">
        <f t="shared" si="58"/>
        <v/>
      </c>
      <c r="O725" s="64">
        <f t="shared" si="59"/>
        <v>581</v>
      </c>
      <c r="P725" s="64">
        <f t="shared" si="60"/>
        <v>564.33333333333337</v>
      </c>
      <c r="Q725" s="11" t="str">
        <f>IFERROR((VLOOKUP(A725,GM_Table,8,FALSE)-SUMIFS(D:D,A:A,A725,B:B,B725,C:C,C725)),"")</f>
        <v/>
      </c>
      <c r="R725" s="11" t="str">
        <f>IFERROR(CONCATENATE(VLOOKUP(A725,GM_Table,12,FALSE)," ",(VLOOKUP(A725,GM_Table,13,FALSE))),"")</f>
        <v/>
      </c>
      <c r="S725" s="178">
        <f>(CertifiedCrop[[#This Row],[Rendement 
estimé/ha]]-CertifiedCrop[[#This Row],[Rendement/ha
de l’année précédente]])/CertifiedCrop[[#This Row],[Rendement/ha
de l’année précédente]]</f>
        <v>2.9533372711163547E-2</v>
      </c>
    </row>
    <row r="726" spans="1:19" x14ac:dyDescent="0.25">
      <c r="A726" s="172" t="s">
        <v>2882</v>
      </c>
      <c r="B726" s="172" t="s">
        <v>3341</v>
      </c>
      <c r="C726" s="172" t="s">
        <v>667</v>
      </c>
      <c r="D726" s="173">
        <v>4</v>
      </c>
      <c r="E726" s="174">
        <v>2393</v>
      </c>
      <c r="F726" s="174">
        <v>2343</v>
      </c>
      <c r="G726" s="174">
        <v>0</v>
      </c>
      <c r="H726" s="174">
        <v>0</v>
      </c>
      <c r="I726" s="174">
        <v>0</v>
      </c>
      <c r="J726" s="170" t="b">
        <f>IF(ISBLANK(CertifiedCrop[[#This Row],[1. Identifiant interne d’exploitation agricole*]]),"",IF(ISERROR(MATCH(CertifiedCrop[[#This Row],[1. Identifiant interne d’exploitation agricole*]],GroupMember[1. Identifiant interne d’exploitation agricole*],0)),FALSE,TRUE))</f>
        <v>1</v>
      </c>
      <c r="K726" s="170" t="b">
        <f t="array" ref="K726">IF(ISBLANK(CertifiedCrop[[#This Row],[2. Produit agricole certifié*]]),"",IF(ISERROR(MATCH(1,(#REF!=CertifiedCrop[[#This Row],[2. Produit agricole certifié*]])*(#REF!=CertifiedCrop[[#This Row],[3. Variété**]]),0)),FALSE,TRUE))</f>
        <v>0</v>
      </c>
      <c r="L726" s="23" t="str">
        <f t="shared" si="56"/>
        <v/>
      </c>
      <c r="M726" s="63" t="str">
        <f t="shared" si="57"/>
        <v/>
      </c>
      <c r="N726" s="176" t="str">
        <f t="shared" si="58"/>
        <v/>
      </c>
      <c r="O726" s="64">
        <f t="shared" si="59"/>
        <v>598.25</v>
      </c>
      <c r="P726" s="64">
        <f t="shared" si="60"/>
        <v>585.75</v>
      </c>
      <c r="Q726" s="11" t="str">
        <f>IFERROR((VLOOKUP(A726,GM_Table,8,FALSE)-SUMIFS(D:D,A:A,A726,B:B,B726,C:C,C726)),"")</f>
        <v/>
      </c>
      <c r="R726" s="11" t="str">
        <f>IFERROR(CONCATENATE(VLOOKUP(A726,GM_Table,12,FALSE)," ",(VLOOKUP(A726,GM_Table,13,FALSE))),"")</f>
        <v/>
      </c>
      <c r="S726" s="178">
        <f>(CertifiedCrop[[#This Row],[Rendement 
estimé/ha]]-CertifiedCrop[[#This Row],[Rendement/ha
de l’année précédente]])/CertifiedCrop[[#This Row],[Rendement/ha
de l’année précédente]]</f>
        <v>2.1340162185232606E-2</v>
      </c>
    </row>
    <row r="727" spans="1:19" x14ac:dyDescent="0.25">
      <c r="A727" s="172" t="s">
        <v>2884</v>
      </c>
      <c r="B727" s="172" t="s">
        <v>3341</v>
      </c>
      <c r="C727" s="172" t="s">
        <v>667</v>
      </c>
      <c r="D727" s="173">
        <v>2</v>
      </c>
      <c r="E727" s="174">
        <v>1197</v>
      </c>
      <c r="F727" s="174">
        <v>1147</v>
      </c>
      <c r="G727" s="174">
        <v>0</v>
      </c>
      <c r="H727" s="174">
        <v>0</v>
      </c>
      <c r="I727" s="174">
        <v>0</v>
      </c>
      <c r="J727" s="170" t="b">
        <f>IF(ISBLANK(CertifiedCrop[[#This Row],[1. Identifiant interne d’exploitation agricole*]]),"",IF(ISERROR(MATCH(CertifiedCrop[[#This Row],[1. Identifiant interne d’exploitation agricole*]],GroupMember[1. Identifiant interne d’exploitation agricole*],0)),FALSE,TRUE))</f>
        <v>1</v>
      </c>
      <c r="K727" s="170" t="b">
        <f t="array" ref="K727">IF(ISBLANK(CertifiedCrop[[#This Row],[2. Produit agricole certifié*]]),"",IF(ISERROR(MATCH(1,(#REF!=CertifiedCrop[[#This Row],[2. Produit agricole certifié*]])*(#REF!=CertifiedCrop[[#This Row],[3. Variété**]]),0)),FALSE,TRUE))</f>
        <v>0</v>
      </c>
      <c r="L727" s="23" t="str">
        <f t="shared" si="56"/>
        <v/>
      </c>
      <c r="M727" s="63" t="str">
        <f t="shared" si="57"/>
        <v/>
      </c>
      <c r="N727" s="176" t="str">
        <f t="shared" si="58"/>
        <v/>
      </c>
      <c r="O727" s="64">
        <f t="shared" si="59"/>
        <v>598.5</v>
      </c>
      <c r="P727" s="64">
        <f t="shared" si="60"/>
        <v>573.5</v>
      </c>
      <c r="Q727" s="11" t="str">
        <f>IFERROR((VLOOKUP(A727,GM_Table,8,FALSE)-SUMIFS(D:D,A:A,A727,B:B,B727,C:C,C727)),"")</f>
        <v/>
      </c>
      <c r="R727" s="11" t="str">
        <f>IFERROR(CONCATENATE(VLOOKUP(A727,GM_Table,12,FALSE)," ",(VLOOKUP(A727,GM_Table,13,FALSE))),"")</f>
        <v/>
      </c>
      <c r="S727" s="178">
        <f>(CertifiedCrop[[#This Row],[Rendement 
estimé/ha]]-CertifiedCrop[[#This Row],[Rendement/ha
de l’année précédente]])/CertifiedCrop[[#This Row],[Rendement/ha
de l’année précédente]]</f>
        <v>4.3591979075850044E-2</v>
      </c>
    </row>
    <row r="728" spans="1:19" x14ac:dyDescent="0.25">
      <c r="A728" s="172" t="s">
        <v>2888</v>
      </c>
      <c r="B728" s="172" t="s">
        <v>3341</v>
      </c>
      <c r="C728" s="172" t="s">
        <v>667</v>
      </c>
      <c r="D728" s="173">
        <v>3</v>
      </c>
      <c r="E728" s="174">
        <v>1743</v>
      </c>
      <c r="F728" s="174">
        <v>1693</v>
      </c>
      <c r="G728" s="174">
        <v>0</v>
      </c>
      <c r="H728" s="174">
        <v>0</v>
      </c>
      <c r="I728" s="174">
        <v>0</v>
      </c>
      <c r="J728" s="170" t="b">
        <f>IF(ISBLANK(CertifiedCrop[[#This Row],[1. Identifiant interne d’exploitation agricole*]]),"",IF(ISERROR(MATCH(CertifiedCrop[[#This Row],[1. Identifiant interne d’exploitation agricole*]],GroupMember[1. Identifiant interne d’exploitation agricole*],0)),FALSE,TRUE))</f>
        <v>1</v>
      </c>
      <c r="K728" s="170" t="b">
        <f t="array" ref="K728">IF(ISBLANK(CertifiedCrop[[#This Row],[2. Produit agricole certifié*]]),"",IF(ISERROR(MATCH(1,(#REF!=CertifiedCrop[[#This Row],[2. Produit agricole certifié*]])*(#REF!=CertifiedCrop[[#This Row],[3. Variété**]]),0)),FALSE,TRUE))</f>
        <v>0</v>
      </c>
      <c r="L728" s="23" t="str">
        <f t="shared" si="56"/>
        <v/>
      </c>
      <c r="M728" s="63" t="str">
        <f t="shared" si="57"/>
        <v/>
      </c>
      <c r="N728" s="176" t="str">
        <f t="shared" si="58"/>
        <v/>
      </c>
      <c r="O728" s="64">
        <f t="shared" si="59"/>
        <v>581</v>
      </c>
      <c r="P728" s="64">
        <f t="shared" si="60"/>
        <v>564.33333333333337</v>
      </c>
      <c r="Q728" s="11" t="str">
        <f>IFERROR((VLOOKUP(A728,GM_Table,8,FALSE)-SUMIFS(D:D,A:A,A728,B:B,B728,C:C,C728)),"")</f>
        <v/>
      </c>
      <c r="R728" s="11" t="str">
        <f>IFERROR(CONCATENATE(VLOOKUP(A728,GM_Table,12,FALSE)," ",(VLOOKUP(A728,GM_Table,13,FALSE))),"")</f>
        <v/>
      </c>
      <c r="S728" s="178">
        <f>(CertifiedCrop[[#This Row],[Rendement 
estimé/ha]]-CertifiedCrop[[#This Row],[Rendement/ha
de l’année précédente]])/CertifiedCrop[[#This Row],[Rendement/ha
de l’année précédente]]</f>
        <v>2.9533372711163547E-2</v>
      </c>
    </row>
    <row r="729" spans="1:19" x14ac:dyDescent="0.25">
      <c r="A729" s="172" t="s">
        <v>2890</v>
      </c>
      <c r="B729" s="172" t="s">
        <v>3341</v>
      </c>
      <c r="C729" s="172" t="s">
        <v>667</v>
      </c>
      <c r="D729" s="173">
        <v>2</v>
      </c>
      <c r="E729" s="174">
        <v>1171</v>
      </c>
      <c r="F729" s="174">
        <v>1121</v>
      </c>
      <c r="G729" s="174">
        <v>0</v>
      </c>
      <c r="H729" s="174">
        <v>0</v>
      </c>
      <c r="I729" s="174">
        <v>0</v>
      </c>
      <c r="J729" s="170" t="b">
        <f>IF(ISBLANK(CertifiedCrop[[#This Row],[1. Identifiant interne d’exploitation agricole*]]),"",IF(ISERROR(MATCH(CertifiedCrop[[#This Row],[1. Identifiant interne d’exploitation agricole*]],GroupMember[1. Identifiant interne d’exploitation agricole*],0)),FALSE,TRUE))</f>
        <v>1</v>
      </c>
      <c r="K729" s="170" t="b">
        <f t="array" ref="K729">IF(ISBLANK(CertifiedCrop[[#This Row],[2. Produit agricole certifié*]]),"",IF(ISERROR(MATCH(1,(#REF!=CertifiedCrop[[#This Row],[2. Produit agricole certifié*]])*(#REF!=CertifiedCrop[[#This Row],[3. Variété**]]),0)),FALSE,TRUE))</f>
        <v>0</v>
      </c>
      <c r="L729" s="23" t="str">
        <f t="shared" si="56"/>
        <v/>
      </c>
      <c r="M729" s="63" t="str">
        <f t="shared" si="57"/>
        <v/>
      </c>
      <c r="N729" s="176" t="str">
        <f t="shared" si="58"/>
        <v/>
      </c>
      <c r="O729" s="64">
        <f t="shared" si="59"/>
        <v>585.5</v>
      </c>
      <c r="P729" s="64">
        <f t="shared" si="60"/>
        <v>560.5</v>
      </c>
      <c r="Q729" s="11" t="str">
        <f>IFERROR((VLOOKUP(A729,GM_Table,8,FALSE)-SUMIFS(D:D,A:A,A729,B:B,B729,C:C,C729)),"")</f>
        <v/>
      </c>
      <c r="R729" s="11" t="str">
        <f>IFERROR(CONCATENATE(VLOOKUP(A729,GM_Table,12,FALSE)," ",(VLOOKUP(A729,GM_Table,13,FALSE))),"")</f>
        <v/>
      </c>
      <c r="S729" s="178">
        <f>(CertifiedCrop[[#This Row],[Rendement 
estimé/ha]]-CertifiedCrop[[#This Row],[Rendement/ha
de l’année précédente]])/CertifiedCrop[[#This Row],[Rendement/ha
de l’année précédente]]</f>
        <v>4.4603033006244422E-2</v>
      </c>
    </row>
    <row r="730" spans="1:19" x14ac:dyDescent="0.25">
      <c r="A730" s="172" t="s">
        <v>2894</v>
      </c>
      <c r="B730" s="172" t="s">
        <v>3341</v>
      </c>
      <c r="C730" s="172" t="s">
        <v>667</v>
      </c>
      <c r="D730" s="173">
        <v>2</v>
      </c>
      <c r="E730" s="174">
        <v>1153</v>
      </c>
      <c r="F730" s="174">
        <v>1103</v>
      </c>
      <c r="G730" s="174">
        <v>0</v>
      </c>
      <c r="H730" s="174">
        <v>0</v>
      </c>
      <c r="I730" s="174">
        <v>0</v>
      </c>
      <c r="J730" s="170" t="b">
        <f>IF(ISBLANK(CertifiedCrop[[#This Row],[1. Identifiant interne d’exploitation agricole*]]),"",IF(ISERROR(MATCH(CertifiedCrop[[#This Row],[1. Identifiant interne d’exploitation agricole*]],GroupMember[1. Identifiant interne d’exploitation agricole*],0)),FALSE,TRUE))</f>
        <v>1</v>
      </c>
      <c r="K730" s="170" t="b">
        <f t="array" ref="K730">IF(ISBLANK(CertifiedCrop[[#This Row],[2. Produit agricole certifié*]]),"",IF(ISERROR(MATCH(1,(#REF!=CertifiedCrop[[#This Row],[2. Produit agricole certifié*]])*(#REF!=CertifiedCrop[[#This Row],[3. Variété**]]),0)),FALSE,TRUE))</f>
        <v>0</v>
      </c>
      <c r="L730" s="23" t="str">
        <f t="shared" si="56"/>
        <v/>
      </c>
      <c r="M730" s="63" t="str">
        <f t="shared" si="57"/>
        <v/>
      </c>
      <c r="N730" s="176" t="str">
        <f t="shared" si="58"/>
        <v/>
      </c>
      <c r="O730" s="64">
        <f t="shared" si="59"/>
        <v>576.5</v>
      </c>
      <c r="P730" s="64">
        <f t="shared" si="60"/>
        <v>551.5</v>
      </c>
      <c r="Q730" s="11" t="str">
        <f>IFERROR((VLOOKUP(A730,GM_Table,8,FALSE)-SUMIFS(D:D,A:A,A730,B:B,B730,C:C,C730)),"")</f>
        <v/>
      </c>
      <c r="R730" s="11" t="str">
        <f>IFERROR(CONCATENATE(VLOOKUP(A730,GM_Table,12,FALSE)," ",(VLOOKUP(A730,GM_Table,13,FALSE))),"")</f>
        <v/>
      </c>
      <c r="S730" s="178">
        <f>(CertifiedCrop[[#This Row],[Rendement 
estimé/ha]]-CertifiedCrop[[#This Row],[Rendement/ha
de l’année précédente]])/CertifiedCrop[[#This Row],[Rendement/ha
de l’année précédente]]</f>
        <v>4.5330915684496827E-2</v>
      </c>
    </row>
    <row r="731" spans="1:19" x14ac:dyDescent="0.25">
      <c r="A731" s="172" t="s">
        <v>2898</v>
      </c>
      <c r="B731" s="172" t="s">
        <v>3341</v>
      </c>
      <c r="C731" s="172" t="s">
        <v>667</v>
      </c>
      <c r="D731" s="173">
        <v>2.5</v>
      </c>
      <c r="E731" s="174">
        <v>1463</v>
      </c>
      <c r="F731" s="174">
        <v>1413</v>
      </c>
      <c r="G731" s="174">
        <v>0</v>
      </c>
      <c r="H731" s="174">
        <v>0</v>
      </c>
      <c r="I731" s="174">
        <v>0</v>
      </c>
      <c r="J731" s="170" t="b">
        <f>IF(ISBLANK(CertifiedCrop[[#This Row],[1. Identifiant interne d’exploitation agricole*]]),"",IF(ISERROR(MATCH(CertifiedCrop[[#This Row],[1. Identifiant interne d’exploitation agricole*]],GroupMember[1. Identifiant interne d’exploitation agricole*],0)),FALSE,TRUE))</f>
        <v>1</v>
      </c>
      <c r="K731" s="170" t="b">
        <f t="array" ref="K731">IF(ISBLANK(CertifiedCrop[[#This Row],[2. Produit agricole certifié*]]),"",IF(ISERROR(MATCH(1,(#REF!=CertifiedCrop[[#This Row],[2. Produit agricole certifié*]])*(#REF!=CertifiedCrop[[#This Row],[3. Variété**]]),0)),FALSE,TRUE))</f>
        <v>0</v>
      </c>
      <c r="L731" s="23" t="str">
        <f t="shared" si="56"/>
        <v/>
      </c>
      <c r="M731" s="63" t="str">
        <f t="shared" si="57"/>
        <v/>
      </c>
      <c r="N731" s="176" t="str">
        <f t="shared" si="58"/>
        <v/>
      </c>
      <c r="O731" s="64">
        <f t="shared" si="59"/>
        <v>585.20000000000005</v>
      </c>
      <c r="P731" s="64">
        <f t="shared" si="60"/>
        <v>565.20000000000005</v>
      </c>
      <c r="Q731" s="11" t="str">
        <f>IFERROR((VLOOKUP(A731,GM_Table,8,FALSE)-SUMIFS(D:D,A:A,A731,B:B,B731,C:C,C731)),"")</f>
        <v/>
      </c>
      <c r="R731" s="11" t="str">
        <f>IFERROR(CONCATENATE(VLOOKUP(A731,GM_Table,12,FALSE)," ",(VLOOKUP(A731,GM_Table,13,FALSE))),"")</f>
        <v/>
      </c>
      <c r="S731" s="178">
        <f>(CertifiedCrop[[#This Row],[Rendement 
estimé/ha]]-CertifiedCrop[[#This Row],[Rendement/ha
de l’année précédente]])/CertifiedCrop[[#This Row],[Rendement/ha
de l’année précédente]]</f>
        <v>3.5385704175513087E-2</v>
      </c>
    </row>
    <row r="732" spans="1:19" x14ac:dyDescent="0.25">
      <c r="A732" s="172" t="s">
        <v>2901</v>
      </c>
      <c r="B732" s="172" t="s">
        <v>3341</v>
      </c>
      <c r="C732" s="172" t="s">
        <v>667</v>
      </c>
      <c r="D732" s="173">
        <v>2</v>
      </c>
      <c r="E732" s="174">
        <v>1197</v>
      </c>
      <c r="F732" s="174">
        <v>1147</v>
      </c>
      <c r="G732" s="174">
        <v>0</v>
      </c>
      <c r="H732" s="174">
        <v>0</v>
      </c>
      <c r="I732" s="174">
        <v>0</v>
      </c>
      <c r="J732" s="170" t="b">
        <f>IF(ISBLANK(CertifiedCrop[[#This Row],[1. Identifiant interne d’exploitation agricole*]]),"",IF(ISERROR(MATCH(CertifiedCrop[[#This Row],[1. Identifiant interne d’exploitation agricole*]],GroupMember[1. Identifiant interne d’exploitation agricole*],0)),FALSE,TRUE))</f>
        <v>1</v>
      </c>
      <c r="K732" s="170" t="b">
        <f t="array" ref="K732">IF(ISBLANK(CertifiedCrop[[#This Row],[2. Produit agricole certifié*]]),"",IF(ISERROR(MATCH(1,(#REF!=CertifiedCrop[[#This Row],[2. Produit agricole certifié*]])*(#REF!=CertifiedCrop[[#This Row],[3. Variété**]]),0)),FALSE,TRUE))</f>
        <v>0</v>
      </c>
      <c r="L732" s="23" t="str">
        <f t="shared" si="56"/>
        <v/>
      </c>
      <c r="M732" s="63" t="str">
        <f t="shared" si="57"/>
        <v/>
      </c>
      <c r="N732" s="176" t="str">
        <f t="shared" si="58"/>
        <v/>
      </c>
      <c r="O732" s="64">
        <f t="shared" si="59"/>
        <v>598.5</v>
      </c>
      <c r="P732" s="64">
        <f t="shared" si="60"/>
        <v>573.5</v>
      </c>
      <c r="Q732" s="11" t="str">
        <f>IFERROR((VLOOKUP(A732,GM_Table,8,FALSE)-SUMIFS(D:D,A:A,A732,B:B,B732,C:C,C732)),"")</f>
        <v/>
      </c>
      <c r="R732" s="11" t="str">
        <f>IFERROR(CONCATENATE(VLOOKUP(A732,GM_Table,12,FALSE)," ",(VLOOKUP(A732,GM_Table,13,FALSE))),"")</f>
        <v/>
      </c>
      <c r="S732" s="178">
        <f>(CertifiedCrop[[#This Row],[Rendement 
estimé/ha]]-CertifiedCrop[[#This Row],[Rendement/ha
de l’année précédente]])/CertifiedCrop[[#This Row],[Rendement/ha
de l’année précédente]]</f>
        <v>4.3591979075850044E-2</v>
      </c>
    </row>
    <row r="733" spans="1:19" x14ac:dyDescent="0.25">
      <c r="A733" s="172" t="s">
        <v>2904</v>
      </c>
      <c r="B733" s="172" t="s">
        <v>3341</v>
      </c>
      <c r="C733" s="172" t="s">
        <v>667</v>
      </c>
      <c r="D733" s="173">
        <v>3</v>
      </c>
      <c r="E733" s="174">
        <v>1782</v>
      </c>
      <c r="F733" s="174">
        <v>1732</v>
      </c>
      <c r="G733" s="174">
        <v>0</v>
      </c>
      <c r="H733" s="174">
        <v>0</v>
      </c>
      <c r="I733" s="174">
        <v>0</v>
      </c>
      <c r="J733" s="170" t="b">
        <f>IF(ISBLANK(CertifiedCrop[[#This Row],[1. Identifiant interne d’exploitation agricole*]]),"",IF(ISERROR(MATCH(CertifiedCrop[[#This Row],[1. Identifiant interne d’exploitation agricole*]],GroupMember[1. Identifiant interne d’exploitation agricole*],0)),FALSE,TRUE))</f>
        <v>1</v>
      </c>
      <c r="K733" s="170" t="b">
        <f t="array" ref="K733">IF(ISBLANK(CertifiedCrop[[#This Row],[2. Produit agricole certifié*]]),"",IF(ISERROR(MATCH(1,(#REF!=CertifiedCrop[[#This Row],[2. Produit agricole certifié*]])*(#REF!=CertifiedCrop[[#This Row],[3. Variété**]]),0)),FALSE,TRUE))</f>
        <v>0</v>
      </c>
      <c r="L733" s="23" t="str">
        <f t="shared" si="56"/>
        <v/>
      </c>
      <c r="M733" s="63" t="str">
        <f t="shared" si="57"/>
        <v/>
      </c>
      <c r="N733" s="176" t="str">
        <f t="shared" si="58"/>
        <v/>
      </c>
      <c r="O733" s="64">
        <f t="shared" si="59"/>
        <v>594</v>
      </c>
      <c r="P733" s="64">
        <f t="shared" si="60"/>
        <v>577.33333333333337</v>
      </c>
      <c r="Q733" s="11" t="str">
        <f>IFERROR((VLOOKUP(A733,GM_Table,8,FALSE)-SUMIFS(D:D,A:A,A733,B:B,B733,C:C,C733)),"")</f>
        <v/>
      </c>
      <c r="R733" s="11" t="str">
        <f>IFERROR(CONCATENATE(VLOOKUP(A733,GM_Table,12,FALSE)," ",(VLOOKUP(A733,GM_Table,13,FALSE))),"")</f>
        <v/>
      </c>
      <c r="S733" s="178">
        <f>(CertifiedCrop[[#This Row],[Rendement 
estimé/ha]]-CertifiedCrop[[#This Row],[Rendement/ha
de l’année précédente]])/CertifiedCrop[[#This Row],[Rendement/ha
de l’année précédente]]</f>
        <v>2.8868360277136192E-2</v>
      </c>
    </row>
    <row r="734" spans="1:19" x14ac:dyDescent="0.25">
      <c r="A734" s="172" t="s">
        <v>2907</v>
      </c>
      <c r="B734" s="172" t="s">
        <v>3341</v>
      </c>
      <c r="C734" s="172" t="s">
        <v>667</v>
      </c>
      <c r="D734" s="173">
        <v>2</v>
      </c>
      <c r="E734" s="174">
        <v>1171</v>
      </c>
      <c r="F734" s="174">
        <v>1121</v>
      </c>
      <c r="G734" s="174">
        <v>0</v>
      </c>
      <c r="H734" s="174">
        <v>0</v>
      </c>
      <c r="I734" s="174">
        <v>0</v>
      </c>
      <c r="J734" s="170" t="b">
        <f>IF(ISBLANK(CertifiedCrop[[#This Row],[1. Identifiant interne d’exploitation agricole*]]),"",IF(ISERROR(MATCH(CertifiedCrop[[#This Row],[1. Identifiant interne d’exploitation agricole*]],GroupMember[1. Identifiant interne d’exploitation agricole*],0)),FALSE,TRUE))</f>
        <v>1</v>
      </c>
      <c r="K734" s="170" t="b">
        <f t="array" ref="K734">IF(ISBLANK(CertifiedCrop[[#This Row],[2. Produit agricole certifié*]]),"",IF(ISERROR(MATCH(1,(#REF!=CertifiedCrop[[#This Row],[2. Produit agricole certifié*]])*(#REF!=CertifiedCrop[[#This Row],[3. Variété**]]),0)),FALSE,TRUE))</f>
        <v>0</v>
      </c>
      <c r="L734" s="23" t="str">
        <f t="shared" si="56"/>
        <v/>
      </c>
      <c r="M734" s="63" t="str">
        <f t="shared" si="57"/>
        <v/>
      </c>
      <c r="N734" s="176" t="str">
        <f t="shared" si="58"/>
        <v/>
      </c>
      <c r="O734" s="64">
        <f t="shared" si="59"/>
        <v>585.5</v>
      </c>
      <c r="P734" s="64">
        <f t="shared" si="60"/>
        <v>560.5</v>
      </c>
      <c r="Q734" s="11" t="str">
        <f>IFERROR((VLOOKUP(A734,GM_Table,8,FALSE)-SUMIFS(D:D,A:A,A734,B:B,B734,C:C,C734)),"")</f>
        <v/>
      </c>
      <c r="R734" s="11" t="str">
        <f>IFERROR(CONCATENATE(VLOOKUP(A734,GM_Table,12,FALSE)," ",(VLOOKUP(A734,GM_Table,13,FALSE))),"")</f>
        <v/>
      </c>
      <c r="S734" s="178">
        <f>(CertifiedCrop[[#This Row],[Rendement 
estimé/ha]]-CertifiedCrop[[#This Row],[Rendement/ha
de l’année précédente]])/CertifiedCrop[[#This Row],[Rendement/ha
de l’année précédente]]</f>
        <v>4.4603033006244422E-2</v>
      </c>
    </row>
    <row r="735" spans="1:19" x14ac:dyDescent="0.25">
      <c r="A735" s="172" t="s">
        <v>2910</v>
      </c>
      <c r="B735" s="172" t="s">
        <v>3341</v>
      </c>
      <c r="C735" s="172" t="s">
        <v>667</v>
      </c>
      <c r="D735" s="173">
        <v>3</v>
      </c>
      <c r="E735" s="174">
        <v>1786</v>
      </c>
      <c r="F735" s="174">
        <v>1836</v>
      </c>
      <c r="G735" s="174">
        <v>0</v>
      </c>
      <c r="H735" s="174">
        <v>0</v>
      </c>
      <c r="I735" s="174">
        <v>0</v>
      </c>
      <c r="J735" s="170" t="b">
        <f>IF(ISBLANK(CertifiedCrop[[#This Row],[1. Identifiant interne d’exploitation agricole*]]),"",IF(ISERROR(MATCH(CertifiedCrop[[#This Row],[1. Identifiant interne d’exploitation agricole*]],GroupMember[1. Identifiant interne d’exploitation agricole*],0)),FALSE,TRUE))</f>
        <v>1</v>
      </c>
      <c r="K735" s="170" t="b">
        <f t="array" ref="K735">IF(ISBLANK(CertifiedCrop[[#This Row],[2. Produit agricole certifié*]]),"",IF(ISERROR(MATCH(1,(#REF!=CertifiedCrop[[#This Row],[2. Produit agricole certifié*]])*(#REF!=CertifiedCrop[[#This Row],[3. Variété**]]),0)),FALSE,TRUE))</f>
        <v>0</v>
      </c>
      <c r="L735" s="23" t="str">
        <f t="shared" si="56"/>
        <v/>
      </c>
      <c r="M735" s="63" t="str">
        <f t="shared" si="57"/>
        <v/>
      </c>
      <c r="N735" s="176" t="str">
        <f t="shared" si="58"/>
        <v/>
      </c>
      <c r="O735" s="64">
        <f t="shared" si="59"/>
        <v>595.33333333333337</v>
      </c>
      <c r="P735" s="64">
        <f t="shared" si="60"/>
        <v>612</v>
      </c>
      <c r="Q735" s="11" t="str">
        <f>IFERROR((VLOOKUP(A735,GM_Table,8,FALSE)-SUMIFS(D:D,A:A,A735,B:B,B735,C:C,C735)),"")</f>
        <v/>
      </c>
      <c r="R735" s="11" t="str">
        <f>IFERROR(CONCATENATE(VLOOKUP(A735,GM_Table,12,FALSE)," ",(VLOOKUP(A735,GM_Table,13,FALSE))),"")</f>
        <v/>
      </c>
      <c r="S735" s="178">
        <f>(CertifiedCrop[[#This Row],[Rendement 
estimé/ha]]-CertifiedCrop[[#This Row],[Rendement/ha
de l’année précédente]])/CertifiedCrop[[#This Row],[Rendement/ha
de l’année précédente]]</f>
        <v>-2.7233115468409525E-2</v>
      </c>
    </row>
    <row r="736" spans="1:19" x14ac:dyDescent="0.25">
      <c r="A736" s="172" t="s">
        <v>2912</v>
      </c>
      <c r="B736" s="172" t="s">
        <v>3341</v>
      </c>
      <c r="C736" s="172" t="s">
        <v>667</v>
      </c>
      <c r="D736" s="173">
        <v>2</v>
      </c>
      <c r="E736" s="174">
        <v>1186</v>
      </c>
      <c r="F736" s="174">
        <v>1136</v>
      </c>
      <c r="G736" s="174">
        <v>0</v>
      </c>
      <c r="H736" s="174">
        <v>0</v>
      </c>
      <c r="I736" s="174">
        <v>0</v>
      </c>
      <c r="J736" s="170" t="b">
        <f>IF(ISBLANK(CertifiedCrop[[#This Row],[1. Identifiant interne d’exploitation agricole*]]),"",IF(ISERROR(MATCH(CertifiedCrop[[#This Row],[1. Identifiant interne d’exploitation agricole*]],GroupMember[1. Identifiant interne d’exploitation agricole*],0)),FALSE,TRUE))</f>
        <v>1</v>
      </c>
      <c r="K736" s="170" t="b">
        <f t="array" ref="K736">IF(ISBLANK(CertifiedCrop[[#This Row],[2. Produit agricole certifié*]]),"",IF(ISERROR(MATCH(1,(#REF!=CertifiedCrop[[#This Row],[2. Produit agricole certifié*]])*(#REF!=CertifiedCrop[[#This Row],[3. Variété**]]),0)),FALSE,TRUE))</f>
        <v>0</v>
      </c>
      <c r="L736" s="23" t="str">
        <f t="shared" si="56"/>
        <v/>
      </c>
      <c r="M736" s="63" t="str">
        <f t="shared" si="57"/>
        <v/>
      </c>
      <c r="N736" s="176" t="str">
        <f t="shared" si="58"/>
        <v/>
      </c>
      <c r="O736" s="64">
        <f t="shared" si="59"/>
        <v>593</v>
      </c>
      <c r="P736" s="64">
        <f t="shared" si="60"/>
        <v>568</v>
      </c>
      <c r="Q736" s="11" t="str">
        <f>IFERROR((VLOOKUP(A736,GM_Table,8,FALSE)-SUMIFS(D:D,A:A,A736,B:B,B736,C:C,C736)),"")</f>
        <v/>
      </c>
      <c r="R736" s="11" t="str">
        <f>IFERROR(CONCATENATE(VLOOKUP(A736,GM_Table,12,FALSE)," ",(VLOOKUP(A736,GM_Table,13,FALSE))),"")</f>
        <v/>
      </c>
      <c r="S736" s="178">
        <f>(CertifiedCrop[[#This Row],[Rendement 
estimé/ha]]-CertifiedCrop[[#This Row],[Rendement/ha
de l’année précédente]])/CertifiedCrop[[#This Row],[Rendement/ha
de l’année précédente]]</f>
        <v>4.401408450704225E-2</v>
      </c>
    </row>
    <row r="737" spans="1:19" x14ac:dyDescent="0.25">
      <c r="A737" s="172" t="s">
        <v>2915</v>
      </c>
      <c r="B737" s="172" t="s">
        <v>3341</v>
      </c>
      <c r="C737" s="172" t="s">
        <v>667</v>
      </c>
      <c r="D737" s="173">
        <v>2</v>
      </c>
      <c r="E737" s="174">
        <v>1162</v>
      </c>
      <c r="F737" s="174">
        <v>1112</v>
      </c>
      <c r="G737" s="174">
        <v>0</v>
      </c>
      <c r="H737" s="174">
        <v>0</v>
      </c>
      <c r="I737" s="174">
        <v>0</v>
      </c>
      <c r="J737" s="170" t="b">
        <f>IF(ISBLANK(CertifiedCrop[[#This Row],[1. Identifiant interne d’exploitation agricole*]]),"",IF(ISERROR(MATCH(CertifiedCrop[[#This Row],[1. Identifiant interne d’exploitation agricole*]],GroupMember[1. Identifiant interne d’exploitation agricole*],0)),FALSE,TRUE))</f>
        <v>1</v>
      </c>
      <c r="K737" s="170" t="b">
        <f t="array" ref="K737">IF(ISBLANK(CertifiedCrop[[#This Row],[2. Produit agricole certifié*]]),"",IF(ISERROR(MATCH(1,(#REF!=CertifiedCrop[[#This Row],[2. Produit agricole certifié*]])*(#REF!=CertifiedCrop[[#This Row],[3. Variété**]]),0)),FALSE,TRUE))</f>
        <v>0</v>
      </c>
      <c r="L737" s="23" t="str">
        <f t="shared" si="56"/>
        <v/>
      </c>
      <c r="M737" s="63" t="str">
        <f t="shared" si="57"/>
        <v/>
      </c>
      <c r="N737" s="176" t="str">
        <f t="shared" si="58"/>
        <v/>
      </c>
      <c r="O737" s="64">
        <f t="shared" si="59"/>
        <v>581</v>
      </c>
      <c r="P737" s="64">
        <f t="shared" si="60"/>
        <v>556</v>
      </c>
      <c r="Q737" s="11" t="str">
        <f>IFERROR((VLOOKUP(A737,GM_Table,8,FALSE)-SUMIFS(D:D,A:A,A737,B:B,B737,C:C,C737)),"")</f>
        <v/>
      </c>
      <c r="R737" s="11" t="str">
        <f>IFERROR(CONCATENATE(VLOOKUP(A737,GM_Table,12,FALSE)," ",(VLOOKUP(A737,GM_Table,13,FALSE))),"")</f>
        <v/>
      </c>
      <c r="S737" s="178">
        <f>(CertifiedCrop[[#This Row],[Rendement 
estimé/ha]]-CertifiedCrop[[#This Row],[Rendement/ha
de l’année précédente]])/CertifiedCrop[[#This Row],[Rendement/ha
de l’année précédente]]</f>
        <v>4.4964028776978415E-2</v>
      </c>
    </row>
    <row r="738" spans="1:19" x14ac:dyDescent="0.25">
      <c r="A738" s="172" t="s">
        <v>2918</v>
      </c>
      <c r="B738" s="172" t="s">
        <v>3341</v>
      </c>
      <c r="C738" s="172" t="s">
        <v>667</v>
      </c>
      <c r="D738" s="173">
        <v>2</v>
      </c>
      <c r="E738" s="174">
        <v>1171</v>
      </c>
      <c r="F738" s="174">
        <v>1121</v>
      </c>
      <c r="G738" s="174">
        <v>0</v>
      </c>
      <c r="H738" s="174">
        <v>0</v>
      </c>
      <c r="I738" s="174">
        <v>0</v>
      </c>
      <c r="J738" s="170" t="b">
        <f>IF(ISBLANK(CertifiedCrop[[#This Row],[1. Identifiant interne d’exploitation agricole*]]),"",IF(ISERROR(MATCH(CertifiedCrop[[#This Row],[1. Identifiant interne d’exploitation agricole*]],GroupMember[1. Identifiant interne d’exploitation agricole*],0)),FALSE,TRUE))</f>
        <v>1</v>
      </c>
      <c r="K738" s="170" t="b">
        <f t="array" ref="K738">IF(ISBLANK(CertifiedCrop[[#This Row],[2. Produit agricole certifié*]]),"",IF(ISERROR(MATCH(1,(#REF!=CertifiedCrop[[#This Row],[2. Produit agricole certifié*]])*(#REF!=CertifiedCrop[[#This Row],[3. Variété**]]),0)),FALSE,TRUE))</f>
        <v>0</v>
      </c>
      <c r="L738" s="23" t="str">
        <f t="shared" si="56"/>
        <v/>
      </c>
      <c r="M738" s="63" t="str">
        <f t="shared" si="57"/>
        <v/>
      </c>
      <c r="N738" s="176" t="str">
        <f t="shared" si="58"/>
        <v/>
      </c>
      <c r="O738" s="64">
        <f t="shared" si="59"/>
        <v>585.5</v>
      </c>
      <c r="P738" s="64">
        <f t="shared" si="60"/>
        <v>560.5</v>
      </c>
      <c r="Q738" s="11" t="str">
        <f>IFERROR((VLOOKUP(A738,GM_Table,8,FALSE)-SUMIFS(D:D,A:A,A738,B:B,B738,C:C,C738)),"")</f>
        <v/>
      </c>
      <c r="R738" s="11" t="str">
        <f>IFERROR(CONCATENATE(VLOOKUP(A738,GM_Table,12,FALSE)," ",(VLOOKUP(A738,GM_Table,13,FALSE))),"")</f>
        <v/>
      </c>
      <c r="S738" s="178">
        <f>(CertifiedCrop[[#This Row],[Rendement 
estimé/ha]]-CertifiedCrop[[#This Row],[Rendement/ha
de l’année précédente]])/CertifiedCrop[[#This Row],[Rendement/ha
de l’année précédente]]</f>
        <v>4.4603033006244422E-2</v>
      </c>
    </row>
    <row r="739" spans="1:19" x14ac:dyDescent="0.25">
      <c r="A739" s="172" t="s">
        <v>2921</v>
      </c>
      <c r="B739" s="172" t="s">
        <v>3341</v>
      </c>
      <c r="C739" s="172" t="s">
        <v>667</v>
      </c>
      <c r="D739" s="173">
        <v>2</v>
      </c>
      <c r="E739" s="174">
        <v>1188</v>
      </c>
      <c r="F739" s="174">
        <v>1138</v>
      </c>
      <c r="G739" s="174">
        <v>0</v>
      </c>
      <c r="H739" s="174">
        <v>0</v>
      </c>
      <c r="I739" s="174">
        <v>0</v>
      </c>
      <c r="J739" s="170" t="b">
        <f>IF(ISBLANK(CertifiedCrop[[#This Row],[1. Identifiant interne d’exploitation agricole*]]),"",IF(ISERROR(MATCH(CertifiedCrop[[#This Row],[1. Identifiant interne d’exploitation agricole*]],GroupMember[1. Identifiant interne d’exploitation agricole*],0)),FALSE,TRUE))</f>
        <v>1</v>
      </c>
      <c r="K739" s="170" t="b">
        <f t="array" ref="K739">IF(ISBLANK(CertifiedCrop[[#This Row],[2. Produit agricole certifié*]]),"",IF(ISERROR(MATCH(1,(#REF!=CertifiedCrop[[#This Row],[2. Produit agricole certifié*]])*(#REF!=CertifiedCrop[[#This Row],[3. Variété**]]),0)),FALSE,TRUE))</f>
        <v>0</v>
      </c>
      <c r="L739" s="23" t="str">
        <f t="shared" si="56"/>
        <v/>
      </c>
      <c r="M739" s="63" t="str">
        <f t="shared" si="57"/>
        <v/>
      </c>
      <c r="N739" s="176" t="str">
        <f t="shared" si="58"/>
        <v/>
      </c>
      <c r="O739" s="64">
        <f t="shared" si="59"/>
        <v>594</v>
      </c>
      <c r="P739" s="64">
        <f t="shared" si="60"/>
        <v>569</v>
      </c>
      <c r="Q739" s="11" t="str">
        <f>IFERROR((VLOOKUP(A739,GM_Table,8,FALSE)-SUMIFS(D:D,A:A,A739,B:B,B739,C:C,C739)),"")</f>
        <v/>
      </c>
      <c r="R739" s="11" t="str">
        <f>IFERROR(CONCATENATE(VLOOKUP(A739,GM_Table,12,FALSE)," ",(VLOOKUP(A739,GM_Table,13,FALSE))),"")</f>
        <v/>
      </c>
      <c r="S739" s="178">
        <f>(CertifiedCrop[[#This Row],[Rendement 
estimé/ha]]-CertifiedCrop[[#This Row],[Rendement/ha
de l’année précédente]])/CertifiedCrop[[#This Row],[Rendement/ha
de l’année précédente]]</f>
        <v>4.3936731107205626E-2</v>
      </c>
    </row>
    <row r="740" spans="1:19" x14ac:dyDescent="0.25">
      <c r="A740" s="172" t="s">
        <v>2923</v>
      </c>
      <c r="B740" s="172" t="s">
        <v>3341</v>
      </c>
      <c r="C740" s="172" t="s">
        <v>667</v>
      </c>
      <c r="D740" s="173">
        <v>3</v>
      </c>
      <c r="E740" s="174">
        <v>1795</v>
      </c>
      <c r="F740" s="174">
        <v>1745</v>
      </c>
      <c r="G740" s="174">
        <v>0</v>
      </c>
      <c r="H740" s="174">
        <v>0</v>
      </c>
      <c r="I740" s="174">
        <v>0</v>
      </c>
      <c r="J740" s="170" t="b">
        <f>IF(ISBLANK(CertifiedCrop[[#This Row],[1. Identifiant interne d’exploitation agricole*]]),"",IF(ISERROR(MATCH(CertifiedCrop[[#This Row],[1. Identifiant interne d’exploitation agricole*]],GroupMember[1. Identifiant interne d’exploitation agricole*],0)),FALSE,TRUE))</f>
        <v>1</v>
      </c>
      <c r="K740" s="170" t="b">
        <f t="array" ref="K740">IF(ISBLANK(CertifiedCrop[[#This Row],[2. Produit agricole certifié*]]),"",IF(ISERROR(MATCH(1,(#REF!=CertifiedCrop[[#This Row],[2. Produit agricole certifié*]])*(#REF!=CertifiedCrop[[#This Row],[3. Variété**]]),0)),FALSE,TRUE))</f>
        <v>0</v>
      </c>
      <c r="L740" s="23" t="str">
        <f t="shared" si="56"/>
        <v/>
      </c>
      <c r="M740" s="63" t="str">
        <f t="shared" si="57"/>
        <v/>
      </c>
      <c r="N740" s="176" t="str">
        <f t="shared" si="58"/>
        <v/>
      </c>
      <c r="O740" s="64">
        <f t="shared" si="59"/>
        <v>598.33333333333337</v>
      </c>
      <c r="P740" s="64">
        <f t="shared" si="60"/>
        <v>581.66666666666663</v>
      </c>
      <c r="Q740" s="11" t="str">
        <f>IFERROR((VLOOKUP(A740,GM_Table,8,FALSE)-SUMIFS(D:D,A:A,A740,B:B,B740,C:C,C740)),"")</f>
        <v/>
      </c>
      <c r="R740" s="11" t="str">
        <f>IFERROR(CONCATENATE(VLOOKUP(A740,GM_Table,12,FALSE)," ",(VLOOKUP(A740,GM_Table,13,FALSE))),"")</f>
        <v/>
      </c>
      <c r="S740" s="178">
        <f>(CertifiedCrop[[#This Row],[Rendement 
estimé/ha]]-CertifiedCrop[[#This Row],[Rendement/ha
de l’année précédente]])/CertifiedCrop[[#This Row],[Rendement/ha
de l’année précédente]]</f>
        <v>2.8653295128939962E-2</v>
      </c>
    </row>
    <row r="741" spans="1:19" x14ac:dyDescent="0.25">
      <c r="A741" s="172" t="s">
        <v>2927</v>
      </c>
      <c r="B741" s="172" t="s">
        <v>3341</v>
      </c>
      <c r="C741" s="172" t="s">
        <v>667</v>
      </c>
      <c r="D741" s="173">
        <v>3</v>
      </c>
      <c r="E741" s="174">
        <v>1782</v>
      </c>
      <c r="F741" s="174">
        <v>1732</v>
      </c>
      <c r="G741" s="174">
        <v>0</v>
      </c>
      <c r="H741" s="174">
        <v>0</v>
      </c>
      <c r="I741" s="174">
        <v>0</v>
      </c>
      <c r="J741" s="170" t="b">
        <f>IF(ISBLANK(CertifiedCrop[[#This Row],[1. Identifiant interne d’exploitation agricole*]]),"",IF(ISERROR(MATCH(CertifiedCrop[[#This Row],[1. Identifiant interne d’exploitation agricole*]],GroupMember[1. Identifiant interne d’exploitation agricole*],0)),FALSE,TRUE))</f>
        <v>1</v>
      </c>
      <c r="K741" s="170" t="b">
        <f t="array" ref="K741">IF(ISBLANK(CertifiedCrop[[#This Row],[2. Produit agricole certifié*]]),"",IF(ISERROR(MATCH(1,(#REF!=CertifiedCrop[[#This Row],[2. Produit agricole certifié*]])*(#REF!=CertifiedCrop[[#This Row],[3. Variété**]]),0)),FALSE,TRUE))</f>
        <v>0</v>
      </c>
      <c r="L741" s="23" t="str">
        <f t="shared" si="56"/>
        <v/>
      </c>
      <c r="M741" s="63" t="str">
        <f t="shared" si="57"/>
        <v/>
      </c>
      <c r="N741" s="176" t="str">
        <f t="shared" si="58"/>
        <v/>
      </c>
      <c r="O741" s="64">
        <f t="shared" si="59"/>
        <v>594</v>
      </c>
      <c r="P741" s="64">
        <f t="shared" si="60"/>
        <v>577.33333333333337</v>
      </c>
      <c r="Q741" s="11" t="str">
        <f>IFERROR((VLOOKUP(A741,GM_Table,8,FALSE)-SUMIFS(D:D,A:A,A741,B:B,B741,C:C,C741)),"")</f>
        <v/>
      </c>
      <c r="R741" s="11" t="str">
        <f>IFERROR(CONCATENATE(VLOOKUP(A741,GM_Table,12,FALSE)," ",(VLOOKUP(A741,GM_Table,13,FALSE))),"")</f>
        <v/>
      </c>
      <c r="S741" s="178">
        <f>(CertifiedCrop[[#This Row],[Rendement 
estimé/ha]]-CertifiedCrop[[#This Row],[Rendement/ha
de l’année précédente]])/CertifiedCrop[[#This Row],[Rendement/ha
de l’année précédente]]</f>
        <v>2.8868360277136192E-2</v>
      </c>
    </row>
    <row r="742" spans="1:19" x14ac:dyDescent="0.25">
      <c r="A742" s="172" t="s">
        <v>2930</v>
      </c>
      <c r="B742" s="172" t="s">
        <v>3341</v>
      </c>
      <c r="C742" s="172" t="s">
        <v>667</v>
      </c>
      <c r="D742" s="173">
        <v>2</v>
      </c>
      <c r="E742" s="174">
        <v>1188</v>
      </c>
      <c r="F742" s="174">
        <v>1138</v>
      </c>
      <c r="G742" s="174">
        <v>0</v>
      </c>
      <c r="H742" s="174">
        <v>0</v>
      </c>
      <c r="I742" s="174">
        <v>0</v>
      </c>
      <c r="J742" s="170" t="b">
        <f>IF(ISBLANK(CertifiedCrop[[#This Row],[1. Identifiant interne d’exploitation agricole*]]),"",IF(ISERROR(MATCH(CertifiedCrop[[#This Row],[1. Identifiant interne d’exploitation agricole*]],GroupMember[1. Identifiant interne d’exploitation agricole*],0)),FALSE,TRUE))</f>
        <v>1</v>
      </c>
      <c r="K742" s="170" t="b">
        <f t="array" ref="K742">IF(ISBLANK(CertifiedCrop[[#This Row],[2. Produit agricole certifié*]]),"",IF(ISERROR(MATCH(1,(#REF!=CertifiedCrop[[#This Row],[2. Produit agricole certifié*]])*(#REF!=CertifiedCrop[[#This Row],[3. Variété**]]),0)),FALSE,TRUE))</f>
        <v>0</v>
      </c>
      <c r="L742" s="23" t="str">
        <f t="shared" si="56"/>
        <v/>
      </c>
      <c r="M742" s="63" t="str">
        <f t="shared" si="57"/>
        <v/>
      </c>
      <c r="N742" s="176" t="str">
        <f t="shared" si="58"/>
        <v/>
      </c>
      <c r="O742" s="64">
        <f t="shared" si="59"/>
        <v>594</v>
      </c>
      <c r="P742" s="64">
        <f t="shared" si="60"/>
        <v>569</v>
      </c>
      <c r="Q742" s="11" t="str">
        <f>IFERROR((VLOOKUP(A742,GM_Table,8,FALSE)-SUMIFS(D:D,A:A,A742,B:B,B742,C:C,C742)),"")</f>
        <v/>
      </c>
      <c r="R742" s="11" t="str">
        <f>IFERROR(CONCATENATE(VLOOKUP(A742,GM_Table,12,FALSE)," ",(VLOOKUP(A742,GM_Table,13,FALSE))),"")</f>
        <v/>
      </c>
      <c r="S742" s="178">
        <f>(CertifiedCrop[[#This Row],[Rendement 
estimé/ha]]-CertifiedCrop[[#This Row],[Rendement/ha
de l’année précédente]])/CertifiedCrop[[#This Row],[Rendement/ha
de l’année précédente]]</f>
        <v>4.3936731107205626E-2</v>
      </c>
    </row>
    <row r="743" spans="1:19" x14ac:dyDescent="0.25">
      <c r="A743" s="172" t="s">
        <v>2932</v>
      </c>
      <c r="B743" s="172" t="s">
        <v>3341</v>
      </c>
      <c r="C743" s="172" t="s">
        <v>667</v>
      </c>
      <c r="D743" s="173">
        <v>2.9</v>
      </c>
      <c r="E743" s="174">
        <v>1710</v>
      </c>
      <c r="F743" s="174">
        <v>1660</v>
      </c>
      <c r="G743" s="174">
        <v>0</v>
      </c>
      <c r="H743" s="174">
        <v>0</v>
      </c>
      <c r="I743" s="174">
        <v>0</v>
      </c>
      <c r="J743" s="170" t="b">
        <f>IF(ISBLANK(CertifiedCrop[[#This Row],[1. Identifiant interne d’exploitation agricole*]]),"",IF(ISERROR(MATCH(CertifiedCrop[[#This Row],[1. Identifiant interne d’exploitation agricole*]],GroupMember[1. Identifiant interne d’exploitation agricole*],0)),FALSE,TRUE))</f>
        <v>1</v>
      </c>
      <c r="K743" s="170" t="b">
        <f t="array" ref="K743">IF(ISBLANK(CertifiedCrop[[#This Row],[2. Produit agricole certifié*]]),"",IF(ISERROR(MATCH(1,(#REF!=CertifiedCrop[[#This Row],[2. Produit agricole certifié*]])*(#REF!=CertifiedCrop[[#This Row],[3. Variété**]]),0)),FALSE,TRUE))</f>
        <v>0</v>
      </c>
      <c r="L743" s="23" t="str">
        <f t="shared" si="56"/>
        <v/>
      </c>
      <c r="M743" s="63" t="str">
        <f t="shared" si="57"/>
        <v/>
      </c>
      <c r="N743" s="176" t="str">
        <f t="shared" si="58"/>
        <v/>
      </c>
      <c r="O743" s="64">
        <f t="shared" si="59"/>
        <v>589.65517241379314</v>
      </c>
      <c r="P743" s="64">
        <f t="shared" si="60"/>
        <v>572.41379310344826</v>
      </c>
      <c r="Q743" s="11" t="str">
        <f>IFERROR((VLOOKUP(A743,GM_Table,8,FALSE)-SUMIFS(D:D,A:A,A743,B:B,B743,C:C,C743)),"")</f>
        <v/>
      </c>
      <c r="R743" s="11" t="str">
        <f>IFERROR(CONCATENATE(VLOOKUP(A743,GM_Table,12,FALSE)," ",(VLOOKUP(A743,GM_Table,13,FALSE))),"")</f>
        <v/>
      </c>
      <c r="S743" s="178">
        <f>(CertifiedCrop[[#This Row],[Rendement 
estimé/ha]]-CertifiedCrop[[#This Row],[Rendement/ha
de l’année précédente]])/CertifiedCrop[[#This Row],[Rendement/ha
de l’année précédente]]</f>
        <v>3.012048192771094E-2</v>
      </c>
    </row>
    <row r="744" spans="1:19" x14ac:dyDescent="0.25">
      <c r="A744" s="172" t="s">
        <v>2933</v>
      </c>
      <c r="B744" s="172" t="s">
        <v>3341</v>
      </c>
      <c r="C744" s="172" t="s">
        <v>667</v>
      </c>
      <c r="D744" s="173">
        <v>3</v>
      </c>
      <c r="E744" s="174">
        <v>1782</v>
      </c>
      <c r="F744" s="174">
        <v>1732</v>
      </c>
      <c r="G744" s="174">
        <v>0</v>
      </c>
      <c r="H744" s="174">
        <v>0</v>
      </c>
      <c r="I744" s="174">
        <v>0</v>
      </c>
      <c r="J744" s="170" t="b">
        <f>IF(ISBLANK(CertifiedCrop[[#This Row],[1. Identifiant interne d’exploitation agricole*]]),"",IF(ISERROR(MATCH(CertifiedCrop[[#This Row],[1. Identifiant interne d’exploitation agricole*]],GroupMember[1. Identifiant interne d’exploitation agricole*],0)),FALSE,TRUE))</f>
        <v>1</v>
      </c>
      <c r="K744" s="170" t="b">
        <f t="array" ref="K744">IF(ISBLANK(CertifiedCrop[[#This Row],[2. Produit agricole certifié*]]),"",IF(ISERROR(MATCH(1,(#REF!=CertifiedCrop[[#This Row],[2. Produit agricole certifié*]])*(#REF!=CertifiedCrop[[#This Row],[3. Variété**]]),0)),FALSE,TRUE))</f>
        <v>0</v>
      </c>
      <c r="L744" s="23" t="str">
        <f t="shared" si="56"/>
        <v/>
      </c>
      <c r="M744" s="63" t="str">
        <f t="shared" si="57"/>
        <v/>
      </c>
      <c r="N744" s="176" t="str">
        <f t="shared" si="58"/>
        <v/>
      </c>
      <c r="O744" s="64">
        <f t="shared" si="59"/>
        <v>594</v>
      </c>
      <c r="P744" s="64">
        <f t="shared" si="60"/>
        <v>577.33333333333337</v>
      </c>
      <c r="Q744" s="11" t="str">
        <f>IFERROR((VLOOKUP(A744,GM_Table,8,FALSE)-SUMIFS(D:D,A:A,A744,B:B,B744,C:C,C744)),"")</f>
        <v/>
      </c>
      <c r="R744" s="11" t="str">
        <f>IFERROR(CONCATENATE(VLOOKUP(A744,GM_Table,12,FALSE)," ",(VLOOKUP(A744,GM_Table,13,FALSE))),"")</f>
        <v/>
      </c>
      <c r="S744" s="178">
        <f>(CertifiedCrop[[#This Row],[Rendement 
estimé/ha]]-CertifiedCrop[[#This Row],[Rendement/ha
de l’année précédente]])/CertifiedCrop[[#This Row],[Rendement/ha
de l’année précédente]]</f>
        <v>2.8868360277136192E-2</v>
      </c>
    </row>
    <row r="745" spans="1:19" x14ac:dyDescent="0.25">
      <c r="A745" s="172" t="s">
        <v>2937</v>
      </c>
      <c r="B745" s="172" t="s">
        <v>3341</v>
      </c>
      <c r="C745" s="172" t="s">
        <v>667</v>
      </c>
      <c r="D745" s="173">
        <v>2</v>
      </c>
      <c r="E745" s="174">
        <v>1197</v>
      </c>
      <c r="F745" s="174">
        <v>1147</v>
      </c>
      <c r="G745" s="174">
        <v>0</v>
      </c>
      <c r="H745" s="174">
        <v>0</v>
      </c>
      <c r="I745" s="174">
        <v>0</v>
      </c>
      <c r="J745" s="170" t="b">
        <f>IF(ISBLANK(CertifiedCrop[[#This Row],[1. Identifiant interne d’exploitation agricole*]]),"",IF(ISERROR(MATCH(CertifiedCrop[[#This Row],[1. Identifiant interne d’exploitation agricole*]],GroupMember[1. Identifiant interne d’exploitation agricole*],0)),FALSE,TRUE))</f>
        <v>1</v>
      </c>
      <c r="K745" s="170" t="b">
        <f t="array" ref="K745">IF(ISBLANK(CertifiedCrop[[#This Row],[2. Produit agricole certifié*]]),"",IF(ISERROR(MATCH(1,(#REF!=CertifiedCrop[[#This Row],[2. Produit agricole certifié*]])*(#REF!=CertifiedCrop[[#This Row],[3. Variété**]]),0)),FALSE,TRUE))</f>
        <v>0</v>
      </c>
      <c r="L745" s="23" t="str">
        <f t="shared" si="56"/>
        <v/>
      </c>
      <c r="M745" s="63" t="str">
        <f t="shared" si="57"/>
        <v/>
      </c>
      <c r="N745" s="176" t="str">
        <f t="shared" si="58"/>
        <v/>
      </c>
      <c r="O745" s="64">
        <f t="shared" si="59"/>
        <v>598.5</v>
      </c>
      <c r="P745" s="64">
        <f t="shared" si="60"/>
        <v>573.5</v>
      </c>
      <c r="Q745" s="11" t="str">
        <f>IFERROR((VLOOKUP(A745,GM_Table,8,FALSE)-SUMIFS(D:D,A:A,A745,B:B,B745,C:C,C745)),"")</f>
        <v/>
      </c>
      <c r="R745" s="11" t="str">
        <f>IFERROR(CONCATENATE(VLOOKUP(A745,GM_Table,12,FALSE)," ",(VLOOKUP(A745,GM_Table,13,FALSE))),"")</f>
        <v/>
      </c>
      <c r="S745" s="178">
        <f>(CertifiedCrop[[#This Row],[Rendement 
estimé/ha]]-CertifiedCrop[[#This Row],[Rendement/ha
de l’année précédente]])/CertifiedCrop[[#This Row],[Rendement/ha
de l’année précédente]]</f>
        <v>4.3591979075850044E-2</v>
      </c>
    </row>
    <row r="746" spans="1:19" x14ac:dyDescent="0.25">
      <c r="A746" s="172" t="s">
        <v>2940</v>
      </c>
      <c r="B746" s="172" t="s">
        <v>3341</v>
      </c>
      <c r="C746" s="172" t="s">
        <v>667</v>
      </c>
      <c r="D746" s="173">
        <v>2.2999999999999998</v>
      </c>
      <c r="E746" s="174">
        <v>1366</v>
      </c>
      <c r="F746" s="174">
        <v>1316</v>
      </c>
      <c r="G746" s="174">
        <v>0</v>
      </c>
      <c r="H746" s="174">
        <v>0</v>
      </c>
      <c r="I746" s="174">
        <v>0</v>
      </c>
      <c r="J746" s="170" t="b">
        <f>IF(ISBLANK(CertifiedCrop[[#This Row],[1. Identifiant interne d’exploitation agricole*]]),"",IF(ISERROR(MATCH(CertifiedCrop[[#This Row],[1. Identifiant interne d’exploitation agricole*]],GroupMember[1. Identifiant interne d’exploitation agricole*],0)),FALSE,TRUE))</f>
        <v>1</v>
      </c>
      <c r="K746" s="170" t="b">
        <f t="array" ref="K746">IF(ISBLANK(CertifiedCrop[[#This Row],[2. Produit agricole certifié*]]),"",IF(ISERROR(MATCH(1,(#REF!=CertifiedCrop[[#This Row],[2. Produit agricole certifié*]])*(#REF!=CertifiedCrop[[#This Row],[3. Variété**]]),0)),FALSE,TRUE))</f>
        <v>0</v>
      </c>
      <c r="L746" s="23" t="str">
        <f t="shared" si="56"/>
        <v/>
      </c>
      <c r="M746" s="63" t="str">
        <f t="shared" si="57"/>
        <v/>
      </c>
      <c r="N746" s="176" t="str">
        <f t="shared" si="58"/>
        <v/>
      </c>
      <c r="O746" s="64">
        <f t="shared" si="59"/>
        <v>593.91304347826087</v>
      </c>
      <c r="P746" s="64">
        <f t="shared" si="60"/>
        <v>572.17391304347825</v>
      </c>
      <c r="Q746" s="11" t="str">
        <f>IFERROR((VLOOKUP(A746,GM_Table,8,FALSE)-SUMIFS(D:D,A:A,A746,B:B,B746,C:C,C746)),"")</f>
        <v/>
      </c>
      <c r="R746" s="11" t="str">
        <f>IFERROR(CONCATENATE(VLOOKUP(A746,GM_Table,12,FALSE)," ",(VLOOKUP(A746,GM_Table,13,FALSE))),"")</f>
        <v/>
      </c>
      <c r="S746" s="178">
        <f>(CertifiedCrop[[#This Row],[Rendement 
estimé/ha]]-CertifiedCrop[[#This Row],[Rendement/ha
de l’année précédente]])/CertifiedCrop[[#This Row],[Rendement/ha
de l’année précédente]]</f>
        <v>3.7993920972644403E-2</v>
      </c>
    </row>
    <row r="747" spans="1:19" x14ac:dyDescent="0.25">
      <c r="A747" s="172" t="s">
        <v>2942</v>
      </c>
      <c r="B747" s="172" t="s">
        <v>3341</v>
      </c>
      <c r="C747" s="172" t="s">
        <v>667</v>
      </c>
      <c r="D747" s="173">
        <v>2</v>
      </c>
      <c r="E747" s="174">
        <v>1197</v>
      </c>
      <c r="F747" s="174">
        <v>1147</v>
      </c>
      <c r="G747" s="174">
        <v>0</v>
      </c>
      <c r="H747" s="174">
        <v>0</v>
      </c>
      <c r="I747" s="174">
        <v>0</v>
      </c>
      <c r="J747" s="170" t="b">
        <f>IF(ISBLANK(CertifiedCrop[[#This Row],[1. Identifiant interne d’exploitation agricole*]]),"",IF(ISERROR(MATCH(CertifiedCrop[[#This Row],[1. Identifiant interne d’exploitation agricole*]],GroupMember[1. Identifiant interne d’exploitation agricole*],0)),FALSE,TRUE))</f>
        <v>1</v>
      </c>
      <c r="K747" s="170" t="b">
        <f t="array" ref="K747">IF(ISBLANK(CertifiedCrop[[#This Row],[2. Produit agricole certifié*]]),"",IF(ISERROR(MATCH(1,(#REF!=CertifiedCrop[[#This Row],[2. Produit agricole certifié*]])*(#REF!=CertifiedCrop[[#This Row],[3. Variété**]]),0)),FALSE,TRUE))</f>
        <v>0</v>
      </c>
      <c r="L747" s="23" t="str">
        <f t="shared" si="56"/>
        <v/>
      </c>
      <c r="M747" s="63" t="str">
        <f t="shared" si="57"/>
        <v/>
      </c>
      <c r="N747" s="176" t="str">
        <f t="shared" si="58"/>
        <v/>
      </c>
      <c r="O747" s="64">
        <f t="shared" si="59"/>
        <v>598.5</v>
      </c>
      <c r="P747" s="64">
        <f t="shared" si="60"/>
        <v>573.5</v>
      </c>
      <c r="Q747" s="11" t="str">
        <f>IFERROR((VLOOKUP(A747,GM_Table,8,FALSE)-SUMIFS(D:D,A:A,A747,B:B,B747,C:C,C747)),"")</f>
        <v/>
      </c>
      <c r="R747" s="11" t="str">
        <f>IFERROR(CONCATENATE(VLOOKUP(A747,GM_Table,12,FALSE)," ",(VLOOKUP(A747,GM_Table,13,FALSE))),"")</f>
        <v/>
      </c>
      <c r="S747" s="178">
        <f>(CertifiedCrop[[#This Row],[Rendement 
estimé/ha]]-CertifiedCrop[[#This Row],[Rendement/ha
de l’année précédente]])/CertifiedCrop[[#This Row],[Rendement/ha
de l’année précédente]]</f>
        <v>4.3591979075850044E-2</v>
      </c>
    </row>
    <row r="748" spans="1:19" x14ac:dyDescent="0.25">
      <c r="A748" s="172" t="s">
        <v>2945</v>
      </c>
      <c r="B748" s="172" t="s">
        <v>3341</v>
      </c>
      <c r="C748" s="172" t="s">
        <v>667</v>
      </c>
      <c r="D748" s="173">
        <v>3</v>
      </c>
      <c r="E748" s="174">
        <v>1729</v>
      </c>
      <c r="F748" s="174">
        <v>1679</v>
      </c>
      <c r="G748" s="174">
        <v>0</v>
      </c>
      <c r="H748" s="174">
        <v>0</v>
      </c>
      <c r="I748" s="174">
        <v>0</v>
      </c>
      <c r="J748" s="170" t="b">
        <f>IF(ISBLANK(CertifiedCrop[[#This Row],[1. Identifiant interne d’exploitation agricole*]]),"",IF(ISERROR(MATCH(CertifiedCrop[[#This Row],[1. Identifiant interne d’exploitation agricole*]],GroupMember[1. Identifiant interne d’exploitation agricole*],0)),FALSE,TRUE))</f>
        <v>1</v>
      </c>
      <c r="K748" s="170" t="b">
        <f t="array" ref="K748">IF(ISBLANK(CertifiedCrop[[#This Row],[2. Produit agricole certifié*]]),"",IF(ISERROR(MATCH(1,(#REF!=CertifiedCrop[[#This Row],[2. Produit agricole certifié*]])*(#REF!=CertifiedCrop[[#This Row],[3. Variété**]]),0)),FALSE,TRUE))</f>
        <v>0</v>
      </c>
      <c r="L748" s="23" t="str">
        <f t="shared" si="56"/>
        <v/>
      </c>
      <c r="M748" s="63" t="str">
        <f t="shared" si="57"/>
        <v/>
      </c>
      <c r="N748" s="176" t="str">
        <f t="shared" si="58"/>
        <v/>
      </c>
      <c r="O748" s="64">
        <f t="shared" si="59"/>
        <v>576.33333333333337</v>
      </c>
      <c r="P748" s="64">
        <f t="shared" si="60"/>
        <v>559.66666666666663</v>
      </c>
      <c r="Q748" s="11" t="str">
        <f>IFERROR((VLOOKUP(A748,GM_Table,8,FALSE)-SUMIFS(D:D,A:A,A748,B:B,B748,C:C,C748)),"")</f>
        <v/>
      </c>
      <c r="R748" s="11" t="str">
        <f>IFERROR(CONCATENATE(VLOOKUP(A748,GM_Table,12,FALSE)," ",(VLOOKUP(A748,GM_Table,13,FALSE))),"")</f>
        <v/>
      </c>
      <c r="S748" s="178">
        <f>(CertifiedCrop[[#This Row],[Rendement 
estimé/ha]]-CertifiedCrop[[#This Row],[Rendement/ha
de l’année précédente]])/CertifiedCrop[[#This Row],[Rendement/ha
de l’année précédente]]</f>
        <v>2.9779630732579054E-2</v>
      </c>
    </row>
    <row r="749" spans="1:19" x14ac:dyDescent="0.25">
      <c r="A749" s="172" t="s">
        <v>2948</v>
      </c>
      <c r="B749" s="172" t="s">
        <v>3341</v>
      </c>
      <c r="C749" s="172" t="s">
        <v>667</v>
      </c>
      <c r="D749" s="173">
        <v>3</v>
      </c>
      <c r="E749" s="174">
        <v>1795</v>
      </c>
      <c r="F749" s="174">
        <v>1745</v>
      </c>
      <c r="G749" s="174">
        <v>0</v>
      </c>
      <c r="H749" s="174">
        <v>0</v>
      </c>
      <c r="I749" s="174">
        <v>0</v>
      </c>
      <c r="J749" s="170" t="b">
        <f>IF(ISBLANK(CertifiedCrop[[#This Row],[1. Identifiant interne d’exploitation agricole*]]),"",IF(ISERROR(MATCH(CertifiedCrop[[#This Row],[1. Identifiant interne d’exploitation agricole*]],GroupMember[1. Identifiant interne d’exploitation agricole*],0)),FALSE,TRUE))</f>
        <v>1</v>
      </c>
      <c r="K749" s="170" t="b">
        <f t="array" ref="K749">IF(ISBLANK(CertifiedCrop[[#This Row],[2. Produit agricole certifié*]]),"",IF(ISERROR(MATCH(1,(#REF!=CertifiedCrop[[#This Row],[2. Produit agricole certifié*]])*(#REF!=CertifiedCrop[[#This Row],[3. Variété**]]),0)),FALSE,TRUE))</f>
        <v>0</v>
      </c>
      <c r="L749" s="23" t="str">
        <f t="shared" si="56"/>
        <v/>
      </c>
      <c r="M749" s="63" t="str">
        <f t="shared" si="57"/>
        <v/>
      </c>
      <c r="N749" s="176" t="str">
        <f t="shared" si="58"/>
        <v/>
      </c>
      <c r="O749" s="64">
        <f t="shared" si="59"/>
        <v>598.33333333333337</v>
      </c>
      <c r="P749" s="64">
        <f t="shared" si="60"/>
        <v>581.66666666666663</v>
      </c>
      <c r="Q749" s="11" t="str">
        <f>IFERROR((VLOOKUP(A749,GM_Table,8,FALSE)-SUMIFS(D:D,A:A,A749,B:B,B749,C:C,C749)),"")</f>
        <v/>
      </c>
      <c r="R749" s="11" t="str">
        <f>IFERROR(CONCATENATE(VLOOKUP(A749,GM_Table,12,FALSE)," ",(VLOOKUP(A749,GM_Table,13,FALSE))),"")</f>
        <v/>
      </c>
      <c r="S749" s="178">
        <f>(CertifiedCrop[[#This Row],[Rendement 
estimé/ha]]-CertifiedCrop[[#This Row],[Rendement/ha
de l’année précédente]])/CertifiedCrop[[#This Row],[Rendement/ha
de l’année précédente]]</f>
        <v>2.8653295128939962E-2</v>
      </c>
    </row>
    <row r="750" spans="1:19" x14ac:dyDescent="0.25">
      <c r="A750" s="172" t="s">
        <v>2950</v>
      </c>
      <c r="B750" s="172" t="s">
        <v>3341</v>
      </c>
      <c r="C750" s="172" t="s">
        <v>667</v>
      </c>
      <c r="D750" s="173">
        <v>5</v>
      </c>
      <c r="E750" s="174">
        <v>2969</v>
      </c>
      <c r="F750" s="174">
        <v>2919</v>
      </c>
      <c r="G750" s="174">
        <v>0</v>
      </c>
      <c r="H750" s="174">
        <v>0</v>
      </c>
      <c r="I750" s="174">
        <v>0</v>
      </c>
      <c r="J750" s="170" t="b">
        <f>IF(ISBLANK(CertifiedCrop[[#This Row],[1. Identifiant interne d’exploitation agricole*]]),"",IF(ISERROR(MATCH(CertifiedCrop[[#This Row],[1. Identifiant interne d’exploitation agricole*]],GroupMember[1. Identifiant interne d’exploitation agricole*],0)),FALSE,TRUE))</f>
        <v>1</v>
      </c>
      <c r="K750" s="170" t="b">
        <f t="array" ref="K750">IF(ISBLANK(CertifiedCrop[[#This Row],[2. Produit agricole certifié*]]),"",IF(ISERROR(MATCH(1,(#REF!=CertifiedCrop[[#This Row],[2. Produit agricole certifié*]])*(#REF!=CertifiedCrop[[#This Row],[3. Variété**]]),0)),FALSE,TRUE))</f>
        <v>0</v>
      </c>
      <c r="L750" s="23" t="str">
        <f t="shared" si="56"/>
        <v/>
      </c>
      <c r="M750" s="63" t="str">
        <f t="shared" si="57"/>
        <v/>
      </c>
      <c r="N750" s="176" t="str">
        <f t="shared" si="58"/>
        <v/>
      </c>
      <c r="O750" s="64">
        <f t="shared" si="59"/>
        <v>593.79999999999995</v>
      </c>
      <c r="P750" s="64">
        <f t="shared" si="60"/>
        <v>583.79999999999995</v>
      </c>
      <c r="Q750" s="11" t="str">
        <f>IFERROR((VLOOKUP(A750,GM_Table,8,FALSE)-SUMIFS(D:D,A:A,A750,B:B,B750,C:C,C750)),"")</f>
        <v/>
      </c>
      <c r="R750" s="11" t="str">
        <f>IFERROR(CONCATENATE(VLOOKUP(A750,GM_Table,12,FALSE)," ",(VLOOKUP(A750,GM_Table,13,FALSE))),"")</f>
        <v/>
      </c>
      <c r="S750" s="178">
        <f>(CertifiedCrop[[#This Row],[Rendement 
estimé/ha]]-CertifiedCrop[[#This Row],[Rendement/ha
de l’année précédente]])/CertifiedCrop[[#This Row],[Rendement/ha
de l’année précédente]]</f>
        <v>1.7129153819801304E-2</v>
      </c>
    </row>
    <row r="751" spans="1:19" x14ac:dyDescent="0.25">
      <c r="A751" s="172" t="s">
        <v>2954</v>
      </c>
      <c r="B751" s="172" t="s">
        <v>3341</v>
      </c>
      <c r="C751" s="172" t="s">
        <v>667</v>
      </c>
      <c r="D751" s="173">
        <v>4</v>
      </c>
      <c r="E751" s="174">
        <v>2340</v>
      </c>
      <c r="F751" s="174">
        <v>2290</v>
      </c>
      <c r="G751" s="174">
        <v>0</v>
      </c>
      <c r="H751" s="174">
        <v>0</v>
      </c>
      <c r="I751" s="174">
        <v>0</v>
      </c>
      <c r="J751" s="170" t="b">
        <f>IF(ISBLANK(CertifiedCrop[[#This Row],[1. Identifiant interne d’exploitation agricole*]]),"",IF(ISERROR(MATCH(CertifiedCrop[[#This Row],[1. Identifiant interne d’exploitation agricole*]],GroupMember[1. Identifiant interne d’exploitation agricole*],0)),FALSE,TRUE))</f>
        <v>1</v>
      </c>
      <c r="K751" s="170" t="b">
        <f t="array" ref="K751">IF(ISBLANK(CertifiedCrop[[#This Row],[2. Produit agricole certifié*]]),"",IF(ISERROR(MATCH(1,(#REF!=CertifiedCrop[[#This Row],[2. Produit agricole certifié*]])*(#REF!=CertifiedCrop[[#This Row],[3. Variété**]]),0)),FALSE,TRUE))</f>
        <v>0</v>
      </c>
      <c r="L751" s="23" t="str">
        <f t="shared" si="56"/>
        <v/>
      </c>
      <c r="M751" s="63" t="str">
        <f t="shared" si="57"/>
        <v/>
      </c>
      <c r="N751" s="176" t="str">
        <f t="shared" si="58"/>
        <v/>
      </c>
      <c r="O751" s="64">
        <f t="shared" si="59"/>
        <v>585</v>
      </c>
      <c r="P751" s="64">
        <f t="shared" si="60"/>
        <v>572.5</v>
      </c>
      <c r="Q751" s="11" t="str">
        <f>IFERROR((VLOOKUP(A751,GM_Table,8,FALSE)-SUMIFS(D:D,A:A,A751,B:B,B751,C:C,C751)),"")</f>
        <v/>
      </c>
      <c r="R751" s="11" t="str">
        <f>IFERROR(CONCATENATE(VLOOKUP(A751,GM_Table,12,FALSE)," ",(VLOOKUP(A751,GM_Table,13,FALSE))),"")</f>
        <v/>
      </c>
      <c r="S751" s="178">
        <f>(CertifiedCrop[[#This Row],[Rendement 
estimé/ha]]-CertifiedCrop[[#This Row],[Rendement/ha
de l’année précédente]])/CertifiedCrop[[#This Row],[Rendement/ha
de l’année précédente]]</f>
        <v>2.1834061135371178E-2</v>
      </c>
    </row>
    <row r="752" spans="1:19" x14ac:dyDescent="0.25">
      <c r="A752" s="172" t="s">
        <v>2958</v>
      </c>
      <c r="B752" s="172" t="s">
        <v>3341</v>
      </c>
      <c r="C752" s="172" t="s">
        <v>667</v>
      </c>
      <c r="D752" s="173">
        <v>3</v>
      </c>
      <c r="E752" s="174">
        <v>1717</v>
      </c>
      <c r="F752" s="174">
        <v>1667</v>
      </c>
      <c r="G752" s="174">
        <v>0</v>
      </c>
      <c r="H752" s="174">
        <v>0</v>
      </c>
      <c r="I752" s="174">
        <v>0</v>
      </c>
      <c r="J752" s="170" t="b">
        <f>IF(ISBLANK(CertifiedCrop[[#This Row],[1. Identifiant interne d’exploitation agricole*]]),"",IF(ISERROR(MATCH(CertifiedCrop[[#This Row],[1. Identifiant interne d’exploitation agricole*]],GroupMember[1. Identifiant interne d’exploitation agricole*],0)),FALSE,TRUE))</f>
        <v>1</v>
      </c>
      <c r="K752" s="170" t="b">
        <f t="array" ref="K752">IF(ISBLANK(CertifiedCrop[[#This Row],[2. Produit agricole certifié*]]),"",IF(ISERROR(MATCH(1,(#REF!=CertifiedCrop[[#This Row],[2. Produit agricole certifié*]])*(#REF!=CertifiedCrop[[#This Row],[3. Variété**]]),0)),FALSE,TRUE))</f>
        <v>0</v>
      </c>
      <c r="L752" s="23" t="str">
        <f t="shared" si="56"/>
        <v/>
      </c>
      <c r="M752" s="63" t="str">
        <f t="shared" si="57"/>
        <v/>
      </c>
      <c r="N752" s="176" t="str">
        <f t="shared" si="58"/>
        <v/>
      </c>
      <c r="O752" s="64">
        <f t="shared" si="59"/>
        <v>572.33333333333337</v>
      </c>
      <c r="P752" s="64">
        <f t="shared" si="60"/>
        <v>555.66666666666663</v>
      </c>
      <c r="Q752" s="11" t="str">
        <f>IFERROR((VLOOKUP(A752,GM_Table,8,FALSE)-SUMIFS(D:D,A:A,A752,B:B,B752,C:C,C752)),"")</f>
        <v/>
      </c>
      <c r="R752" s="11" t="str">
        <f>IFERROR(CONCATENATE(VLOOKUP(A752,GM_Table,12,FALSE)," ",(VLOOKUP(A752,GM_Table,13,FALSE))),"")</f>
        <v/>
      </c>
      <c r="S752" s="178">
        <f>(CertifiedCrop[[#This Row],[Rendement 
estimé/ha]]-CertifiedCrop[[#This Row],[Rendement/ha
de l’année précédente]])/CertifiedCrop[[#This Row],[Rendement/ha
de l’année précédente]]</f>
        <v>2.9994001199760187E-2</v>
      </c>
    </row>
    <row r="753" spans="1:19" x14ac:dyDescent="0.25">
      <c r="A753" s="172" t="s">
        <v>2962</v>
      </c>
      <c r="B753" s="172" t="s">
        <v>3341</v>
      </c>
      <c r="C753" s="172" t="s">
        <v>667</v>
      </c>
      <c r="D753" s="173">
        <v>2</v>
      </c>
      <c r="E753" s="174">
        <v>1153</v>
      </c>
      <c r="F753" s="174">
        <v>1103</v>
      </c>
      <c r="G753" s="174">
        <v>0</v>
      </c>
      <c r="H753" s="174">
        <v>0</v>
      </c>
      <c r="I753" s="174">
        <v>0</v>
      </c>
      <c r="J753" s="170" t="b">
        <f>IF(ISBLANK(CertifiedCrop[[#This Row],[1. Identifiant interne d’exploitation agricole*]]),"",IF(ISERROR(MATCH(CertifiedCrop[[#This Row],[1. Identifiant interne d’exploitation agricole*]],GroupMember[1. Identifiant interne d’exploitation agricole*],0)),FALSE,TRUE))</f>
        <v>1</v>
      </c>
      <c r="K753" s="170" t="b">
        <f t="array" ref="K753">IF(ISBLANK(CertifiedCrop[[#This Row],[2. Produit agricole certifié*]]),"",IF(ISERROR(MATCH(1,(#REF!=CertifiedCrop[[#This Row],[2. Produit agricole certifié*]])*(#REF!=CertifiedCrop[[#This Row],[3. Variété**]]),0)),FALSE,TRUE))</f>
        <v>0</v>
      </c>
      <c r="L753" s="23" t="str">
        <f t="shared" si="56"/>
        <v/>
      </c>
      <c r="M753" s="63" t="str">
        <f t="shared" si="57"/>
        <v/>
      </c>
      <c r="N753" s="176" t="str">
        <f t="shared" si="58"/>
        <v/>
      </c>
      <c r="O753" s="64">
        <f t="shared" si="59"/>
        <v>576.5</v>
      </c>
      <c r="P753" s="64">
        <f t="shared" si="60"/>
        <v>551.5</v>
      </c>
      <c r="Q753" s="11" t="str">
        <f>IFERROR((VLOOKUP(A753,GM_Table,8,FALSE)-SUMIFS(D:D,A:A,A753,B:B,B753,C:C,C753)),"")</f>
        <v/>
      </c>
      <c r="R753" s="11" t="str">
        <f>IFERROR(CONCATENATE(VLOOKUP(A753,GM_Table,12,FALSE)," ",(VLOOKUP(A753,GM_Table,13,FALSE))),"")</f>
        <v/>
      </c>
      <c r="S753" s="178">
        <f>(CertifiedCrop[[#This Row],[Rendement 
estimé/ha]]-CertifiedCrop[[#This Row],[Rendement/ha
de l’année précédente]])/CertifiedCrop[[#This Row],[Rendement/ha
de l’année précédente]]</f>
        <v>4.5330915684496827E-2</v>
      </c>
    </row>
    <row r="754" spans="1:19" x14ac:dyDescent="0.25">
      <c r="A754" s="172" t="s">
        <v>2965</v>
      </c>
      <c r="B754" s="172" t="s">
        <v>3341</v>
      </c>
      <c r="C754" s="172" t="s">
        <v>667</v>
      </c>
      <c r="D754" s="173">
        <v>5</v>
      </c>
      <c r="E754" s="174">
        <v>2904</v>
      </c>
      <c r="F754" s="174">
        <v>2854</v>
      </c>
      <c r="G754" s="174">
        <v>0</v>
      </c>
      <c r="H754" s="174">
        <v>0</v>
      </c>
      <c r="I754" s="174">
        <v>0</v>
      </c>
      <c r="J754" s="170" t="b">
        <f>IF(ISBLANK(CertifiedCrop[[#This Row],[1. Identifiant interne d’exploitation agricole*]]),"",IF(ISERROR(MATCH(CertifiedCrop[[#This Row],[1. Identifiant interne d’exploitation agricole*]],GroupMember[1. Identifiant interne d’exploitation agricole*],0)),FALSE,TRUE))</f>
        <v>1</v>
      </c>
      <c r="K754" s="170" t="b">
        <f t="array" ref="K754">IF(ISBLANK(CertifiedCrop[[#This Row],[2. Produit agricole certifié*]]),"",IF(ISERROR(MATCH(1,(#REF!=CertifiedCrop[[#This Row],[2. Produit agricole certifié*]])*(#REF!=CertifiedCrop[[#This Row],[3. Variété**]]),0)),FALSE,TRUE))</f>
        <v>0</v>
      </c>
      <c r="L754" s="23" t="str">
        <f t="shared" si="56"/>
        <v/>
      </c>
      <c r="M754" s="63" t="str">
        <f t="shared" si="57"/>
        <v/>
      </c>
      <c r="N754" s="176" t="str">
        <f t="shared" si="58"/>
        <v/>
      </c>
      <c r="O754" s="64">
        <f t="shared" si="59"/>
        <v>580.79999999999995</v>
      </c>
      <c r="P754" s="64">
        <f t="shared" si="60"/>
        <v>570.79999999999995</v>
      </c>
      <c r="Q754" s="11" t="str">
        <f>IFERROR((VLOOKUP(A754,GM_Table,8,FALSE)-SUMIFS(D:D,A:A,A754,B:B,B754,C:C,C754)),"")</f>
        <v/>
      </c>
      <c r="R754" s="11" t="str">
        <f>IFERROR(CONCATENATE(VLOOKUP(A754,GM_Table,12,FALSE)," ",(VLOOKUP(A754,GM_Table,13,FALSE))),"")</f>
        <v/>
      </c>
      <c r="S754" s="178">
        <f>(CertifiedCrop[[#This Row],[Rendement 
estimé/ha]]-CertifiedCrop[[#This Row],[Rendement/ha
de l’année précédente]])/CertifiedCrop[[#This Row],[Rendement/ha
de l’année précédente]]</f>
        <v>1.7519271198318153E-2</v>
      </c>
    </row>
    <row r="755" spans="1:19" x14ac:dyDescent="0.25">
      <c r="A755" s="172" t="s">
        <v>2968</v>
      </c>
      <c r="B755" s="172" t="s">
        <v>3341</v>
      </c>
      <c r="C755" s="172" t="s">
        <v>667</v>
      </c>
      <c r="D755" s="173">
        <v>7</v>
      </c>
      <c r="E755" s="174">
        <v>3945</v>
      </c>
      <c r="F755" s="174">
        <v>3895</v>
      </c>
      <c r="G755" s="174">
        <v>0</v>
      </c>
      <c r="H755" s="174">
        <v>0</v>
      </c>
      <c r="I755" s="174">
        <v>0</v>
      </c>
      <c r="J755" s="170" t="b">
        <f>IF(ISBLANK(CertifiedCrop[[#This Row],[1. Identifiant interne d’exploitation agricole*]]),"",IF(ISERROR(MATCH(CertifiedCrop[[#This Row],[1. Identifiant interne d’exploitation agricole*]],GroupMember[1. Identifiant interne d’exploitation agricole*],0)),FALSE,TRUE))</f>
        <v>1</v>
      </c>
      <c r="K755" s="170" t="b">
        <f t="array" ref="K755">IF(ISBLANK(CertifiedCrop[[#This Row],[2. Produit agricole certifié*]]),"",IF(ISERROR(MATCH(1,(#REF!=CertifiedCrop[[#This Row],[2. Produit agricole certifié*]])*(#REF!=CertifiedCrop[[#This Row],[3. Variété**]]),0)),FALSE,TRUE))</f>
        <v>0</v>
      </c>
      <c r="L755" s="23" t="str">
        <f t="shared" ref="L755:L818" si="61">IF((F755-G755)&lt;0,"!","")</f>
        <v/>
      </c>
      <c r="M755" s="63" t="str">
        <f t="shared" ref="M755:M818" si="62">IFERROR(IF((F755-G755)/G755&gt;25%,"!",IF((F755-G755)/G755&lt;-25%,"!","")),"")</f>
        <v/>
      </c>
      <c r="N755" s="176" t="str">
        <f t="shared" ref="N755:N818" si="63">IFERROR(IF((G755-H755)/H755&gt;25%,"!",IF((G755-H755)/H755&lt;-25%,"!","")),"")</f>
        <v/>
      </c>
      <c r="O755" s="64">
        <f t="shared" ref="O755:O818" si="64">IFERROR(E755/D755,"")</f>
        <v>563.57142857142856</v>
      </c>
      <c r="P755" s="64">
        <f t="shared" ref="P755:P818" si="65">IFERROR(F755/D755,"")</f>
        <v>556.42857142857144</v>
      </c>
      <c r="Q755" s="11" t="str">
        <f>IFERROR((VLOOKUP(A755,GM_Table,8,FALSE)-SUMIFS(D:D,A:A,A755,B:B,B755,C:C,C755)),"")</f>
        <v/>
      </c>
      <c r="R755" s="11" t="str">
        <f>IFERROR(CONCATENATE(VLOOKUP(A755,GM_Table,12,FALSE)," ",(VLOOKUP(A755,GM_Table,13,FALSE))),"")</f>
        <v/>
      </c>
      <c r="S755" s="178">
        <f>(CertifiedCrop[[#This Row],[Rendement 
estimé/ha]]-CertifiedCrop[[#This Row],[Rendement/ha
de l’année précédente]])/CertifiedCrop[[#This Row],[Rendement/ha
de l’année précédente]]</f>
        <v>1.2836970474967849E-2</v>
      </c>
    </row>
    <row r="756" spans="1:19" x14ac:dyDescent="0.25">
      <c r="A756" s="172" t="s">
        <v>2971</v>
      </c>
      <c r="B756" s="172" t="s">
        <v>3341</v>
      </c>
      <c r="C756" s="172" t="s">
        <v>667</v>
      </c>
      <c r="D756" s="173">
        <v>3</v>
      </c>
      <c r="E756" s="174">
        <v>1717</v>
      </c>
      <c r="F756" s="174">
        <v>1667</v>
      </c>
      <c r="G756" s="174">
        <v>0</v>
      </c>
      <c r="H756" s="174">
        <v>0</v>
      </c>
      <c r="I756" s="174">
        <v>0</v>
      </c>
      <c r="J756" s="170" t="b">
        <f>IF(ISBLANK(CertifiedCrop[[#This Row],[1. Identifiant interne d’exploitation agricole*]]),"",IF(ISERROR(MATCH(CertifiedCrop[[#This Row],[1. Identifiant interne d’exploitation agricole*]],GroupMember[1. Identifiant interne d’exploitation agricole*],0)),FALSE,TRUE))</f>
        <v>1</v>
      </c>
      <c r="K756" s="170" t="b">
        <f t="array" ref="K756">IF(ISBLANK(CertifiedCrop[[#This Row],[2. Produit agricole certifié*]]),"",IF(ISERROR(MATCH(1,(#REF!=CertifiedCrop[[#This Row],[2. Produit agricole certifié*]])*(#REF!=CertifiedCrop[[#This Row],[3. Variété**]]),0)),FALSE,TRUE))</f>
        <v>0</v>
      </c>
      <c r="L756" s="23" t="str">
        <f t="shared" si="61"/>
        <v/>
      </c>
      <c r="M756" s="63" t="str">
        <f t="shared" si="62"/>
        <v/>
      </c>
      <c r="N756" s="176" t="str">
        <f t="shared" si="63"/>
        <v/>
      </c>
      <c r="O756" s="64">
        <f t="shared" si="64"/>
        <v>572.33333333333337</v>
      </c>
      <c r="P756" s="64">
        <f t="shared" si="65"/>
        <v>555.66666666666663</v>
      </c>
      <c r="Q756" s="11" t="str">
        <f>IFERROR((VLOOKUP(A756,GM_Table,8,FALSE)-SUMIFS(D:D,A:A,A756,B:B,B756,C:C,C756)),"")</f>
        <v/>
      </c>
      <c r="R756" s="11" t="str">
        <f>IFERROR(CONCATENATE(VLOOKUP(A756,GM_Table,12,FALSE)," ",(VLOOKUP(A756,GM_Table,13,FALSE))),"")</f>
        <v/>
      </c>
      <c r="S756" s="178">
        <f>(CertifiedCrop[[#This Row],[Rendement 
estimé/ha]]-CertifiedCrop[[#This Row],[Rendement/ha
de l’année précédente]])/CertifiedCrop[[#This Row],[Rendement/ha
de l’année précédente]]</f>
        <v>2.9994001199760187E-2</v>
      </c>
    </row>
    <row r="757" spans="1:19" x14ac:dyDescent="0.25">
      <c r="A757" s="172" t="s">
        <v>2974</v>
      </c>
      <c r="B757" s="172" t="s">
        <v>3341</v>
      </c>
      <c r="C757" s="172" t="s">
        <v>667</v>
      </c>
      <c r="D757" s="173">
        <v>1.6</v>
      </c>
      <c r="E757" s="174">
        <v>930</v>
      </c>
      <c r="F757" s="174">
        <v>880</v>
      </c>
      <c r="G757" s="174">
        <v>0</v>
      </c>
      <c r="H757" s="174">
        <v>0</v>
      </c>
      <c r="I757" s="174">
        <v>0</v>
      </c>
      <c r="J757" s="170" t="b">
        <f>IF(ISBLANK(CertifiedCrop[[#This Row],[1. Identifiant interne d’exploitation agricole*]]),"",IF(ISERROR(MATCH(CertifiedCrop[[#This Row],[1. Identifiant interne d’exploitation agricole*]],GroupMember[1. Identifiant interne d’exploitation agricole*],0)),FALSE,TRUE))</f>
        <v>1</v>
      </c>
      <c r="K757" s="170" t="b">
        <f t="array" ref="K757">IF(ISBLANK(CertifiedCrop[[#This Row],[2. Produit agricole certifié*]]),"",IF(ISERROR(MATCH(1,(#REF!=CertifiedCrop[[#This Row],[2. Produit agricole certifié*]])*(#REF!=CertifiedCrop[[#This Row],[3. Variété**]]),0)),FALSE,TRUE))</f>
        <v>0</v>
      </c>
      <c r="L757" s="23" t="str">
        <f t="shared" si="61"/>
        <v/>
      </c>
      <c r="M757" s="63" t="str">
        <f t="shared" si="62"/>
        <v/>
      </c>
      <c r="N757" s="176" t="str">
        <f t="shared" si="63"/>
        <v/>
      </c>
      <c r="O757" s="64">
        <f t="shared" si="64"/>
        <v>581.25</v>
      </c>
      <c r="P757" s="64">
        <f t="shared" si="65"/>
        <v>550</v>
      </c>
      <c r="Q757" s="11" t="str">
        <f>IFERROR((VLOOKUP(A757,GM_Table,8,FALSE)-SUMIFS(D:D,A:A,A757,B:B,B757,C:C,C757)),"")</f>
        <v/>
      </c>
      <c r="R757" s="11" t="str">
        <f>IFERROR(CONCATENATE(VLOOKUP(A757,GM_Table,12,FALSE)," ",(VLOOKUP(A757,GM_Table,13,FALSE))),"")</f>
        <v/>
      </c>
      <c r="S757" s="178">
        <f>(CertifiedCrop[[#This Row],[Rendement 
estimé/ha]]-CertifiedCrop[[#This Row],[Rendement/ha
de l’année précédente]])/CertifiedCrop[[#This Row],[Rendement/ha
de l’année précédente]]</f>
        <v>5.6818181818181816E-2</v>
      </c>
    </row>
    <row r="758" spans="1:19" x14ac:dyDescent="0.25">
      <c r="A758" s="172" t="s">
        <v>2977</v>
      </c>
      <c r="B758" s="172" t="s">
        <v>3341</v>
      </c>
      <c r="C758" s="172" t="s">
        <v>667</v>
      </c>
      <c r="D758" s="173">
        <v>4</v>
      </c>
      <c r="E758" s="174">
        <v>2341</v>
      </c>
      <c r="F758" s="174">
        <v>2291</v>
      </c>
      <c r="G758" s="174">
        <v>0</v>
      </c>
      <c r="H758" s="174">
        <v>0</v>
      </c>
      <c r="I758" s="174">
        <v>0</v>
      </c>
      <c r="J758" s="170" t="b">
        <f>IF(ISBLANK(CertifiedCrop[[#This Row],[1. Identifiant interne d’exploitation agricole*]]),"",IF(ISERROR(MATCH(CertifiedCrop[[#This Row],[1. Identifiant interne d’exploitation agricole*]],GroupMember[1. Identifiant interne d’exploitation agricole*],0)),FALSE,TRUE))</f>
        <v>1</v>
      </c>
      <c r="K758" s="170" t="b">
        <f t="array" ref="K758">IF(ISBLANK(CertifiedCrop[[#This Row],[2. Produit agricole certifié*]]),"",IF(ISERROR(MATCH(1,(#REF!=CertifiedCrop[[#This Row],[2. Produit agricole certifié*]])*(#REF!=CertifiedCrop[[#This Row],[3. Variété**]]),0)),FALSE,TRUE))</f>
        <v>0</v>
      </c>
      <c r="L758" s="23" t="str">
        <f t="shared" si="61"/>
        <v/>
      </c>
      <c r="M758" s="63" t="str">
        <f t="shared" si="62"/>
        <v/>
      </c>
      <c r="N758" s="176" t="str">
        <f t="shared" si="63"/>
        <v/>
      </c>
      <c r="O758" s="64">
        <f t="shared" si="64"/>
        <v>585.25</v>
      </c>
      <c r="P758" s="64">
        <f t="shared" si="65"/>
        <v>572.75</v>
      </c>
      <c r="Q758" s="11" t="str">
        <f>IFERROR((VLOOKUP(A758,GM_Table,8,FALSE)-SUMIFS(D:D,A:A,A758,B:B,B758,C:C,C758)),"")</f>
        <v/>
      </c>
      <c r="R758" s="11" t="str">
        <f>IFERROR(CONCATENATE(VLOOKUP(A758,GM_Table,12,FALSE)," ",(VLOOKUP(A758,GM_Table,13,FALSE))),"")</f>
        <v/>
      </c>
      <c r="S758" s="178">
        <f>(CertifiedCrop[[#This Row],[Rendement 
estimé/ha]]-CertifiedCrop[[#This Row],[Rendement/ha
de l’année précédente]])/CertifiedCrop[[#This Row],[Rendement/ha
de l’année précédente]]</f>
        <v>2.1824530772588391E-2</v>
      </c>
    </row>
    <row r="759" spans="1:19" x14ac:dyDescent="0.25">
      <c r="A759" s="172" t="s">
        <v>2980</v>
      </c>
      <c r="B759" s="172" t="s">
        <v>3341</v>
      </c>
      <c r="C759" s="172" t="s">
        <v>667</v>
      </c>
      <c r="D759" s="173">
        <v>2</v>
      </c>
      <c r="E759" s="174">
        <v>1162</v>
      </c>
      <c r="F759" s="174">
        <v>1112</v>
      </c>
      <c r="G759" s="174">
        <v>0</v>
      </c>
      <c r="H759" s="174">
        <v>0</v>
      </c>
      <c r="I759" s="174">
        <v>0</v>
      </c>
      <c r="J759" s="170" t="b">
        <f>IF(ISBLANK(CertifiedCrop[[#This Row],[1. Identifiant interne d’exploitation agricole*]]),"",IF(ISERROR(MATCH(CertifiedCrop[[#This Row],[1. Identifiant interne d’exploitation agricole*]],GroupMember[1. Identifiant interne d’exploitation agricole*],0)),FALSE,TRUE))</f>
        <v>1</v>
      </c>
      <c r="K759" s="170" t="b">
        <f t="array" ref="K759">IF(ISBLANK(CertifiedCrop[[#This Row],[2. Produit agricole certifié*]]),"",IF(ISERROR(MATCH(1,(#REF!=CertifiedCrop[[#This Row],[2. Produit agricole certifié*]])*(#REF!=CertifiedCrop[[#This Row],[3. Variété**]]),0)),FALSE,TRUE))</f>
        <v>0</v>
      </c>
      <c r="L759" s="23" t="str">
        <f t="shared" si="61"/>
        <v/>
      </c>
      <c r="M759" s="63" t="str">
        <f t="shared" si="62"/>
        <v/>
      </c>
      <c r="N759" s="176" t="str">
        <f t="shared" si="63"/>
        <v/>
      </c>
      <c r="O759" s="64">
        <f t="shared" si="64"/>
        <v>581</v>
      </c>
      <c r="P759" s="64">
        <f t="shared" si="65"/>
        <v>556</v>
      </c>
      <c r="Q759" s="11" t="str">
        <f>IFERROR((VLOOKUP(A759,GM_Table,8,FALSE)-SUMIFS(D:D,A:A,A759,B:B,B759,C:C,C759)),"")</f>
        <v/>
      </c>
      <c r="R759" s="11" t="str">
        <f>IFERROR(CONCATENATE(VLOOKUP(A759,GM_Table,12,FALSE)," ",(VLOOKUP(A759,GM_Table,13,FALSE))),"")</f>
        <v/>
      </c>
      <c r="S759" s="178">
        <f>(CertifiedCrop[[#This Row],[Rendement 
estimé/ha]]-CertifiedCrop[[#This Row],[Rendement/ha
de l’année précédente]])/CertifiedCrop[[#This Row],[Rendement/ha
de l’année précédente]]</f>
        <v>4.4964028776978415E-2</v>
      </c>
    </row>
    <row r="760" spans="1:19" x14ac:dyDescent="0.25">
      <c r="A760" s="172" t="s">
        <v>2983</v>
      </c>
      <c r="B760" s="172" t="s">
        <v>3341</v>
      </c>
      <c r="C760" s="172" t="s">
        <v>667</v>
      </c>
      <c r="D760" s="173">
        <v>3</v>
      </c>
      <c r="E760" s="174">
        <v>1794</v>
      </c>
      <c r="F760" s="174">
        <v>1744</v>
      </c>
      <c r="G760" s="174">
        <v>0</v>
      </c>
      <c r="H760" s="174">
        <v>0</v>
      </c>
      <c r="I760" s="174">
        <v>0</v>
      </c>
      <c r="J760" s="170" t="b">
        <f>IF(ISBLANK(CertifiedCrop[[#This Row],[1. Identifiant interne d’exploitation agricole*]]),"",IF(ISERROR(MATCH(CertifiedCrop[[#This Row],[1. Identifiant interne d’exploitation agricole*]],GroupMember[1. Identifiant interne d’exploitation agricole*],0)),FALSE,TRUE))</f>
        <v>1</v>
      </c>
      <c r="K760" s="170" t="b">
        <f t="array" ref="K760">IF(ISBLANK(CertifiedCrop[[#This Row],[2. Produit agricole certifié*]]),"",IF(ISERROR(MATCH(1,(#REF!=CertifiedCrop[[#This Row],[2. Produit agricole certifié*]])*(#REF!=CertifiedCrop[[#This Row],[3. Variété**]]),0)),FALSE,TRUE))</f>
        <v>0</v>
      </c>
      <c r="L760" s="23" t="str">
        <f t="shared" si="61"/>
        <v/>
      </c>
      <c r="M760" s="63" t="str">
        <f t="shared" si="62"/>
        <v/>
      </c>
      <c r="N760" s="176" t="str">
        <f t="shared" si="63"/>
        <v/>
      </c>
      <c r="O760" s="64">
        <f t="shared" si="64"/>
        <v>598</v>
      </c>
      <c r="P760" s="64">
        <f t="shared" si="65"/>
        <v>581.33333333333337</v>
      </c>
      <c r="Q760" s="11" t="str">
        <f>IFERROR((VLOOKUP(A760,GM_Table,8,FALSE)-SUMIFS(D:D,A:A,A760,B:B,B760,C:C,C760)),"")</f>
        <v/>
      </c>
      <c r="R760" s="11" t="str">
        <f>IFERROR(CONCATENATE(VLOOKUP(A760,GM_Table,12,FALSE)," ",(VLOOKUP(A760,GM_Table,13,FALSE))),"")</f>
        <v/>
      </c>
      <c r="S760" s="178">
        <f>(CertifiedCrop[[#This Row],[Rendement 
estimé/ha]]-CertifiedCrop[[#This Row],[Rendement/ha
de l’année précédente]])/CertifiedCrop[[#This Row],[Rendement/ha
de l’année précédente]]</f>
        <v>2.8669724770642134E-2</v>
      </c>
    </row>
    <row r="761" spans="1:19" x14ac:dyDescent="0.25">
      <c r="A761" s="172" t="s">
        <v>2986</v>
      </c>
      <c r="B761" s="172" t="s">
        <v>3341</v>
      </c>
      <c r="C761" s="172" t="s">
        <v>667</v>
      </c>
      <c r="D761" s="173">
        <v>2</v>
      </c>
      <c r="E761" s="174">
        <v>1197</v>
      </c>
      <c r="F761" s="174">
        <v>1147</v>
      </c>
      <c r="G761" s="174">
        <v>0</v>
      </c>
      <c r="H761" s="174">
        <v>0</v>
      </c>
      <c r="I761" s="174">
        <v>0</v>
      </c>
      <c r="J761" s="170" t="b">
        <f>IF(ISBLANK(CertifiedCrop[[#This Row],[1. Identifiant interne d’exploitation agricole*]]),"",IF(ISERROR(MATCH(CertifiedCrop[[#This Row],[1. Identifiant interne d’exploitation agricole*]],GroupMember[1. Identifiant interne d’exploitation agricole*],0)),FALSE,TRUE))</f>
        <v>1</v>
      </c>
      <c r="K761" s="170" t="b">
        <f t="array" ref="K761">IF(ISBLANK(CertifiedCrop[[#This Row],[2. Produit agricole certifié*]]),"",IF(ISERROR(MATCH(1,(#REF!=CertifiedCrop[[#This Row],[2. Produit agricole certifié*]])*(#REF!=CertifiedCrop[[#This Row],[3. Variété**]]),0)),FALSE,TRUE))</f>
        <v>0</v>
      </c>
      <c r="L761" s="23" t="str">
        <f t="shared" si="61"/>
        <v/>
      </c>
      <c r="M761" s="63" t="str">
        <f t="shared" si="62"/>
        <v/>
      </c>
      <c r="N761" s="176" t="str">
        <f t="shared" si="63"/>
        <v/>
      </c>
      <c r="O761" s="64">
        <f t="shared" si="64"/>
        <v>598.5</v>
      </c>
      <c r="P761" s="64">
        <f t="shared" si="65"/>
        <v>573.5</v>
      </c>
      <c r="Q761" s="11" t="str">
        <f>IFERROR((VLOOKUP(A761,GM_Table,8,FALSE)-SUMIFS(D:D,A:A,A761,B:B,B761,C:C,C761)),"")</f>
        <v/>
      </c>
      <c r="R761" s="11" t="str">
        <f>IFERROR(CONCATENATE(VLOOKUP(A761,GM_Table,12,FALSE)," ",(VLOOKUP(A761,GM_Table,13,FALSE))),"")</f>
        <v/>
      </c>
      <c r="S761" s="178">
        <f>(CertifiedCrop[[#This Row],[Rendement 
estimé/ha]]-CertifiedCrop[[#This Row],[Rendement/ha
de l’année précédente]])/CertifiedCrop[[#This Row],[Rendement/ha
de l’année précédente]]</f>
        <v>4.3591979075850044E-2</v>
      </c>
    </row>
    <row r="762" spans="1:19" x14ac:dyDescent="0.25">
      <c r="A762" s="172" t="s">
        <v>2989</v>
      </c>
      <c r="B762" s="172" t="s">
        <v>3341</v>
      </c>
      <c r="C762" s="172" t="s">
        <v>667</v>
      </c>
      <c r="D762" s="173">
        <v>4</v>
      </c>
      <c r="E762" s="174">
        <v>2324</v>
      </c>
      <c r="F762" s="174">
        <v>2274</v>
      </c>
      <c r="G762" s="174">
        <v>0</v>
      </c>
      <c r="H762" s="174">
        <v>0</v>
      </c>
      <c r="I762" s="174">
        <v>0</v>
      </c>
      <c r="J762" s="170" t="b">
        <f>IF(ISBLANK(CertifiedCrop[[#This Row],[1. Identifiant interne d’exploitation agricole*]]),"",IF(ISERROR(MATCH(CertifiedCrop[[#This Row],[1. Identifiant interne d’exploitation agricole*]],GroupMember[1. Identifiant interne d’exploitation agricole*],0)),FALSE,TRUE))</f>
        <v>1</v>
      </c>
      <c r="K762" s="170" t="b">
        <f t="array" ref="K762">IF(ISBLANK(CertifiedCrop[[#This Row],[2. Produit agricole certifié*]]),"",IF(ISERROR(MATCH(1,(#REF!=CertifiedCrop[[#This Row],[2. Produit agricole certifié*]])*(#REF!=CertifiedCrop[[#This Row],[3. Variété**]]),0)),FALSE,TRUE))</f>
        <v>0</v>
      </c>
      <c r="L762" s="23" t="str">
        <f t="shared" si="61"/>
        <v/>
      </c>
      <c r="M762" s="63" t="str">
        <f t="shared" si="62"/>
        <v/>
      </c>
      <c r="N762" s="176" t="str">
        <f t="shared" si="63"/>
        <v/>
      </c>
      <c r="O762" s="64">
        <f t="shared" si="64"/>
        <v>581</v>
      </c>
      <c r="P762" s="64">
        <f t="shared" si="65"/>
        <v>568.5</v>
      </c>
      <c r="Q762" s="11" t="str">
        <f>IFERROR((VLOOKUP(A762,GM_Table,8,FALSE)-SUMIFS(D:D,A:A,A762,B:B,B762,C:C,C762)),"")</f>
        <v/>
      </c>
      <c r="R762" s="11" t="str">
        <f>IFERROR(CONCATENATE(VLOOKUP(A762,GM_Table,12,FALSE)," ",(VLOOKUP(A762,GM_Table,13,FALSE))),"")</f>
        <v/>
      </c>
      <c r="S762" s="178">
        <f>(CertifiedCrop[[#This Row],[Rendement 
estimé/ha]]-CertifiedCrop[[#This Row],[Rendement/ha
de l’année précédente]])/CertifiedCrop[[#This Row],[Rendement/ha
de l’année précédente]]</f>
        <v>2.1987686895338612E-2</v>
      </c>
    </row>
    <row r="763" spans="1:19" x14ac:dyDescent="0.25">
      <c r="A763" s="172" t="s">
        <v>2992</v>
      </c>
      <c r="B763" s="172" t="s">
        <v>3341</v>
      </c>
      <c r="C763" s="172" t="s">
        <v>667</v>
      </c>
      <c r="D763" s="173">
        <v>4</v>
      </c>
      <c r="E763" s="174">
        <v>2341</v>
      </c>
      <c r="F763" s="174">
        <v>2291</v>
      </c>
      <c r="G763" s="174">
        <v>0</v>
      </c>
      <c r="H763" s="174">
        <v>0</v>
      </c>
      <c r="I763" s="174">
        <v>0</v>
      </c>
      <c r="J763" s="170" t="b">
        <f>IF(ISBLANK(CertifiedCrop[[#This Row],[1. Identifiant interne d’exploitation agricole*]]),"",IF(ISERROR(MATCH(CertifiedCrop[[#This Row],[1. Identifiant interne d’exploitation agricole*]],GroupMember[1. Identifiant interne d’exploitation agricole*],0)),FALSE,TRUE))</f>
        <v>1</v>
      </c>
      <c r="K763" s="170" t="b">
        <f t="array" ref="K763">IF(ISBLANK(CertifiedCrop[[#This Row],[2. Produit agricole certifié*]]),"",IF(ISERROR(MATCH(1,(#REF!=CertifiedCrop[[#This Row],[2. Produit agricole certifié*]])*(#REF!=CertifiedCrop[[#This Row],[3. Variété**]]),0)),FALSE,TRUE))</f>
        <v>0</v>
      </c>
      <c r="L763" s="23" t="str">
        <f t="shared" si="61"/>
        <v/>
      </c>
      <c r="M763" s="63" t="str">
        <f t="shared" si="62"/>
        <v/>
      </c>
      <c r="N763" s="176" t="str">
        <f t="shared" si="63"/>
        <v/>
      </c>
      <c r="O763" s="64">
        <f t="shared" si="64"/>
        <v>585.25</v>
      </c>
      <c r="P763" s="64">
        <f t="shared" si="65"/>
        <v>572.75</v>
      </c>
      <c r="Q763" s="11" t="str">
        <f>IFERROR((VLOOKUP(A763,GM_Table,8,FALSE)-SUMIFS(D:D,A:A,A763,B:B,B763,C:C,C763)),"")</f>
        <v/>
      </c>
      <c r="R763" s="11" t="str">
        <f>IFERROR(CONCATENATE(VLOOKUP(A763,GM_Table,12,FALSE)," ",(VLOOKUP(A763,GM_Table,13,FALSE))),"")</f>
        <v/>
      </c>
      <c r="S763" s="178">
        <f>(CertifiedCrop[[#This Row],[Rendement 
estimé/ha]]-CertifiedCrop[[#This Row],[Rendement/ha
de l’année précédente]])/CertifiedCrop[[#This Row],[Rendement/ha
de l’année précédente]]</f>
        <v>2.1824530772588391E-2</v>
      </c>
    </row>
    <row r="764" spans="1:19" x14ac:dyDescent="0.25">
      <c r="A764" s="172" t="s">
        <v>2995</v>
      </c>
      <c r="B764" s="172" t="s">
        <v>3341</v>
      </c>
      <c r="C764" s="172" t="s">
        <v>667</v>
      </c>
      <c r="D764" s="173">
        <v>2</v>
      </c>
      <c r="E764" s="174">
        <v>1153</v>
      </c>
      <c r="F764" s="174">
        <v>1103</v>
      </c>
      <c r="G764" s="174">
        <v>0</v>
      </c>
      <c r="H764" s="174">
        <v>0</v>
      </c>
      <c r="I764" s="174">
        <v>0</v>
      </c>
      <c r="J764" s="170" t="b">
        <f>IF(ISBLANK(CertifiedCrop[[#This Row],[1. Identifiant interne d’exploitation agricole*]]),"",IF(ISERROR(MATCH(CertifiedCrop[[#This Row],[1. Identifiant interne d’exploitation agricole*]],GroupMember[1. Identifiant interne d’exploitation agricole*],0)),FALSE,TRUE))</f>
        <v>1</v>
      </c>
      <c r="K764" s="170" t="b">
        <f t="array" ref="K764">IF(ISBLANK(CertifiedCrop[[#This Row],[2. Produit agricole certifié*]]),"",IF(ISERROR(MATCH(1,(#REF!=CertifiedCrop[[#This Row],[2. Produit agricole certifié*]])*(#REF!=CertifiedCrop[[#This Row],[3. Variété**]]),0)),FALSE,TRUE))</f>
        <v>0</v>
      </c>
      <c r="L764" s="23" t="str">
        <f t="shared" si="61"/>
        <v/>
      </c>
      <c r="M764" s="63" t="str">
        <f t="shared" si="62"/>
        <v/>
      </c>
      <c r="N764" s="176" t="str">
        <f t="shared" si="63"/>
        <v/>
      </c>
      <c r="O764" s="64">
        <f t="shared" si="64"/>
        <v>576.5</v>
      </c>
      <c r="P764" s="64">
        <f t="shared" si="65"/>
        <v>551.5</v>
      </c>
      <c r="Q764" s="11" t="str">
        <f>IFERROR((VLOOKUP(A764,GM_Table,8,FALSE)-SUMIFS(D:D,A:A,A764,B:B,B764,C:C,C764)),"")</f>
        <v/>
      </c>
      <c r="R764" s="11" t="str">
        <f>IFERROR(CONCATENATE(VLOOKUP(A764,GM_Table,12,FALSE)," ",(VLOOKUP(A764,GM_Table,13,FALSE))),"")</f>
        <v/>
      </c>
      <c r="S764" s="178">
        <f>(CertifiedCrop[[#This Row],[Rendement 
estimé/ha]]-CertifiedCrop[[#This Row],[Rendement/ha
de l’année précédente]])/CertifiedCrop[[#This Row],[Rendement/ha
de l’année précédente]]</f>
        <v>4.5330915684496827E-2</v>
      </c>
    </row>
    <row r="765" spans="1:19" x14ac:dyDescent="0.25">
      <c r="A765" s="172" t="s">
        <v>2998</v>
      </c>
      <c r="B765" s="172" t="s">
        <v>3341</v>
      </c>
      <c r="C765" s="172" t="s">
        <v>667</v>
      </c>
      <c r="D765" s="173">
        <v>3.9</v>
      </c>
      <c r="E765" s="174">
        <v>2282</v>
      </c>
      <c r="F765" s="174">
        <v>2232</v>
      </c>
      <c r="G765" s="174">
        <v>0</v>
      </c>
      <c r="H765" s="174">
        <v>0</v>
      </c>
      <c r="I765" s="174">
        <v>0</v>
      </c>
      <c r="J765" s="170" t="b">
        <f>IF(ISBLANK(CertifiedCrop[[#This Row],[1. Identifiant interne d’exploitation agricole*]]),"",IF(ISERROR(MATCH(CertifiedCrop[[#This Row],[1. Identifiant interne d’exploitation agricole*]],GroupMember[1. Identifiant interne d’exploitation agricole*],0)),FALSE,TRUE))</f>
        <v>1</v>
      </c>
      <c r="K765" s="170" t="b">
        <f t="array" ref="K765">IF(ISBLANK(CertifiedCrop[[#This Row],[2. Produit agricole certifié*]]),"",IF(ISERROR(MATCH(1,(#REF!=CertifiedCrop[[#This Row],[2. Produit agricole certifié*]])*(#REF!=CertifiedCrop[[#This Row],[3. Variété**]]),0)),FALSE,TRUE))</f>
        <v>0</v>
      </c>
      <c r="L765" s="23" t="str">
        <f t="shared" si="61"/>
        <v/>
      </c>
      <c r="M765" s="63" t="str">
        <f t="shared" si="62"/>
        <v/>
      </c>
      <c r="N765" s="176" t="str">
        <f t="shared" si="63"/>
        <v/>
      </c>
      <c r="O765" s="64">
        <f t="shared" si="64"/>
        <v>585.1282051282052</v>
      </c>
      <c r="P765" s="64">
        <f t="shared" si="65"/>
        <v>572.30769230769226</v>
      </c>
      <c r="Q765" s="11" t="str">
        <f>IFERROR((VLOOKUP(A765,GM_Table,8,FALSE)-SUMIFS(D:D,A:A,A765,B:B,B765,C:C,C765)),"")</f>
        <v/>
      </c>
      <c r="R765" s="11" t="str">
        <f>IFERROR(CONCATENATE(VLOOKUP(A765,GM_Table,12,FALSE)," ",(VLOOKUP(A765,GM_Table,13,FALSE))),"")</f>
        <v/>
      </c>
      <c r="S765" s="178">
        <f>(CertifiedCrop[[#This Row],[Rendement 
estimé/ha]]-CertifiedCrop[[#This Row],[Rendement/ha
de l’année précédente]])/CertifiedCrop[[#This Row],[Rendement/ha
de l’année précédente]]</f>
        <v>2.2401433691756466E-2</v>
      </c>
    </row>
    <row r="766" spans="1:19" x14ac:dyDescent="0.25">
      <c r="A766" s="172" t="s">
        <v>3001</v>
      </c>
      <c r="B766" s="172" t="s">
        <v>3341</v>
      </c>
      <c r="C766" s="172" t="s">
        <v>667</v>
      </c>
      <c r="D766" s="173">
        <v>3</v>
      </c>
      <c r="E766" s="174">
        <v>1795</v>
      </c>
      <c r="F766" s="174">
        <v>1745</v>
      </c>
      <c r="G766" s="174">
        <v>0</v>
      </c>
      <c r="H766" s="174">
        <v>0</v>
      </c>
      <c r="I766" s="174">
        <v>0</v>
      </c>
      <c r="J766" s="170" t="b">
        <f>IF(ISBLANK(CertifiedCrop[[#This Row],[1. Identifiant interne d’exploitation agricole*]]),"",IF(ISERROR(MATCH(CertifiedCrop[[#This Row],[1. Identifiant interne d’exploitation agricole*]],GroupMember[1. Identifiant interne d’exploitation agricole*],0)),FALSE,TRUE))</f>
        <v>1</v>
      </c>
      <c r="K766" s="170" t="b">
        <f t="array" ref="K766">IF(ISBLANK(CertifiedCrop[[#This Row],[2. Produit agricole certifié*]]),"",IF(ISERROR(MATCH(1,(#REF!=CertifiedCrop[[#This Row],[2. Produit agricole certifié*]])*(#REF!=CertifiedCrop[[#This Row],[3. Variété**]]),0)),FALSE,TRUE))</f>
        <v>0</v>
      </c>
      <c r="L766" s="23" t="str">
        <f t="shared" si="61"/>
        <v/>
      </c>
      <c r="M766" s="63" t="str">
        <f t="shared" si="62"/>
        <v/>
      </c>
      <c r="N766" s="176" t="str">
        <f t="shared" si="63"/>
        <v/>
      </c>
      <c r="O766" s="64">
        <f t="shared" si="64"/>
        <v>598.33333333333337</v>
      </c>
      <c r="P766" s="64">
        <f t="shared" si="65"/>
        <v>581.66666666666663</v>
      </c>
      <c r="Q766" s="11" t="str">
        <f>IFERROR((VLOOKUP(A766,GM_Table,8,FALSE)-SUMIFS(D:D,A:A,A766,B:B,B766,C:C,C766)),"")</f>
        <v/>
      </c>
      <c r="R766" s="11" t="str">
        <f>IFERROR(CONCATENATE(VLOOKUP(A766,GM_Table,12,FALSE)," ",(VLOOKUP(A766,GM_Table,13,FALSE))),"")</f>
        <v/>
      </c>
      <c r="S766" s="178">
        <f>(CertifiedCrop[[#This Row],[Rendement 
estimé/ha]]-CertifiedCrop[[#This Row],[Rendement/ha
de l’année précédente]])/CertifiedCrop[[#This Row],[Rendement/ha
de l’année précédente]]</f>
        <v>2.8653295128939962E-2</v>
      </c>
    </row>
    <row r="767" spans="1:19" x14ac:dyDescent="0.25">
      <c r="A767" s="172" t="s">
        <v>3004</v>
      </c>
      <c r="B767" s="172" t="s">
        <v>3341</v>
      </c>
      <c r="C767" s="172" t="s">
        <v>667</v>
      </c>
      <c r="D767" s="173">
        <v>2</v>
      </c>
      <c r="E767" s="174">
        <v>1188</v>
      </c>
      <c r="F767" s="174">
        <v>1138</v>
      </c>
      <c r="G767" s="174">
        <v>0</v>
      </c>
      <c r="H767" s="174">
        <v>0</v>
      </c>
      <c r="I767" s="174">
        <v>0</v>
      </c>
      <c r="J767" s="170" t="b">
        <f>IF(ISBLANK(CertifiedCrop[[#This Row],[1. Identifiant interne d’exploitation agricole*]]),"",IF(ISERROR(MATCH(CertifiedCrop[[#This Row],[1. Identifiant interne d’exploitation agricole*]],GroupMember[1. Identifiant interne d’exploitation agricole*],0)),FALSE,TRUE))</f>
        <v>1</v>
      </c>
      <c r="K767" s="170" t="b">
        <f t="array" ref="K767">IF(ISBLANK(CertifiedCrop[[#This Row],[2. Produit agricole certifié*]]),"",IF(ISERROR(MATCH(1,(#REF!=CertifiedCrop[[#This Row],[2. Produit agricole certifié*]])*(#REF!=CertifiedCrop[[#This Row],[3. Variété**]]),0)),FALSE,TRUE))</f>
        <v>0</v>
      </c>
      <c r="L767" s="23" t="str">
        <f t="shared" si="61"/>
        <v/>
      </c>
      <c r="M767" s="63" t="str">
        <f t="shared" si="62"/>
        <v/>
      </c>
      <c r="N767" s="176" t="str">
        <f t="shared" si="63"/>
        <v/>
      </c>
      <c r="O767" s="64">
        <f t="shared" si="64"/>
        <v>594</v>
      </c>
      <c r="P767" s="64">
        <f t="shared" si="65"/>
        <v>569</v>
      </c>
      <c r="Q767" s="11" t="str">
        <f>IFERROR((VLOOKUP(A767,GM_Table,8,FALSE)-SUMIFS(D:D,A:A,A767,B:B,B767,C:C,C767)),"")</f>
        <v/>
      </c>
      <c r="R767" s="11" t="str">
        <f>IFERROR(CONCATENATE(VLOOKUP(A767,GM_Table,12,FALSE)," ",(VLOOKUP(A767,GM_Table,13,FALSE))),"")</f>
        <v/>
      </c>
      <c r="S767" s="178">
        <f>(CertifiedCrop[[#This Row],[Rendement 
estimé/ha]]-CertifiedCrop[[#This Row],[Rendement/ha
de l’année précédente]])/CertifiedCrop[[#This Row],[Rendement/ha
de l’année précédente]]</f>
        <v>4.3936731107205626E-2</v>
      </c>
    </row>
    <row r="768" spans="1:19" x14ac:dyDescent="0.25">
      <c r="A768" s="172" t="s">
        <v>3008</v>
      </c>
      <c r="B768" s="172" t="s">
        <v>3341</v>
      </c>
      <c r="C768" s="172" t="s">
        <v>667</v>
      </c>
      <c r="D768" s="173">
        <v>3</v>
      </c>
      <c r="E768" s="174">
        <v>1756</v>
      </c>
      <c r="F768" s="174">
        <v>1706</v>
      </c>
      <c r="G768" s="174">
        <v>0</v>
      </c>
      <c r="H768" s="174">
        <v>0</v>
      </c>
      <c r="I768" s="174">
        <v>0</v>
      </c>
      <c r="J768" s="170" t="b">
        <f>IF(ISBLANK(CertifiedCrop[[#This Row],[1. Identifiant interne d’exploitation agricole*]]),"",IF(ISERROR(MATCH(CertifiedCrop[[#This Row],[1. Identifiant interne d’exploitation agricole*]],GroupMember[1. Identifiant interne d’exploitation agricole*],0)),FALSE,TRUE))</f>
        <v>1</v>
      </c>
      <c r="K768" s="170" t="b">
        <f t="array" ref="K768">IF(ISBLANK(CertifiedCrop[[#This Row],[2. Produit agricole certifié*]]),"",IF(ISERROR(MATCH(1,(#REF!=CertifiedCrop[[#This Row],[2. Produit agricole certifié*]])*(#REF!=CertifiedCrop[[#This Row],[3. Variété**]]),0)),FALSE,TRUE))</f>
        <v>0</v>
      </c>
      <c r="L768" s="23" t="str">
        <f t="shared" si="61"/>
        <v/>
      </c>
      <c r="M768" s="63" t="str">
        <f t="shared" si="62"/>
        <v/>
      </c>
      <c r="N768" s="176" t="str">
        <f t="shared" si="63"/>
        <v/>
      </c>
      <c r="O768" s="64">
        <f t="shared" si="64"/>
        <v>585.33333333333337</v>
      </c>
      <c r="P768" s="64">
        <f t="shared" si="65"/>
        <v>568.66666666666663</v>
      </c>
      <c r="Q768" s="11" t="str">
        <f>IFERROR((VLOOKUP(A768,GM_Table,8,FALSE)-SUMIFS(D:D,A:A,A768,B:B,B768,C:C,C768)),"")</f>
        <v/>
      </c>
      <c r="R768" s="11" t="str">
        <f>IFERROR(CONCATENATE(VLOOKUP(A768,GM_Table,12,FALSE)," ",(VLOOKUP(A768,GM_Table,13,FALSE))),"")</f>
        <v/>
      </c>
      <c r="S768" s="178">
        <f>(CertifiedCrop[[#This Row],[Rendement 
estimé/ha]]-CertifiedCrop[[#This Row],[Rendement/ha
de l’année précédente]])/CertifiedCrop[[#This Row],[Rendement/ha
de l’année précédente]]</f>
        <v>2.9308323563892281E-2</v>
      </c>
    </row>
    <row r="769" spans="1:19" x14ac:dyDescent="0.25">
      <c r="A769" s="172" t="s">
        <v>3010</v>
      </c>
      <c r="B769" s="172" t="s">
        <v>3341</v>
      </c>
      <c r="C769" s="172" t="s">
        <v>667</v>
      </c>
      <c r="D769" s="173">
        <v>3.5</v>
      </c>
      <c r="E769" s="174">
        <v>2050</v>
      </c>
      <c r="F769" s="174">
        <v>2150</v>
      </c>
      <c r="G769" s="174">
        <v>0</v>
      </c>
      <c r="H769" s="174">
        <v>0</v>
      </c>
      <c r="I769" s="174">
        <v>0</v>
      </c>
      <c r="J769" s="170" t="b">
        <f>IF(ISBLANK(CertifiedCrop[[#This Row],[1. Identifiant interne d’exploitation agricole*]]),"",IF(ISERROR(MATCH(CertifiedCrop[[#This Row],[1. Identifiant interne d’exploitation agricole*]],GroupMember[1. Identifiant interne d’exploitation agricole*],0)),FALSE,TRUE))</f>
        <v>1</v>
      </c>
      <c r="K769" s="170" t="b">
        <f t="array" ref="K769">IF(ISBLANK(CertifiedCrop[[#This Row],[2. Produit agricole certifié*]]),"",IF(ISERROR(MATCH(1,(#REF!=CertifiedCrop[[#This Row],[2. Produit agricole certifié*]])*(#REF!=CertifiedCrop[[#This Row],[3. Variété**]]),0)),FALSE,TRUE))</f>
        <v>0</v>
      </c>
      <c r="L769" s="23" t="str">
        <f t="shared" si="61"/>
        <v/>
      </c>
      <c r="M769" s="63" t="str">
        <f t="shared" si="62"/>
        <v/>
      </c>
      <c r="N769" s="176" t="str">
        <f t="shared" si="63"/>
        <v/>
      </c>
      <c r="O769" s="64">
        <f t="shared" si="64"/>
        <v>585.71428571428567</v>
      </c>
      <c r="P769" s="64">
        <f t="shared" si="65"/>
        <v>614.28571428571433</v>
      </c>
      <c r="Q769" s="11" t="str">
        <f>IFERROR((VLOOKUP(A769,GM_Table,8,FALSE)-SUMIFS(D:D,A:A,A769,B:B,B769,C:C,C769)),"")</f>
        <v/>
      </c>
      <c r="R769" s="11" t="str">
        <f>IFERROR(CONCATENATE(VLOOKUP(A769,GM_Table,12,FALSE)," ",(VLOOKUP(A769,GM_Table,13,FALSE))),"")</f>
        <v/>
      </c>
      <c r="S769" s="178">
        <f>(CertifiedCrop[[#This Row],[Rendement 
estimé/ha]]-CertifiedCrop[[#This Row],[Rendement/ha
de l’année précédente]])/CertifiedCrop[[#This Row],[Rendement/ha
de l’année précédente]]</f>
        <v>-4.6511627906976896E-2</v>
      </c>
    </row>
    <row r="770" spans="1:19" x14ac:dyDescent="0.25">
      <c r="A770" s="172" t="s">
        <v>3012</v>
      </c>
      <c r="B770" s="172" t="s">
        <v>3341</v>
      </c>
      <c r="C770" s="172" t="s">
        <v>667</v>
      </c>
      <c r="D770" s="173">
        <v>2</v>
      </c>
      <c r="E770" s="174">
        <v>1188</v>
      </c>
      <c r="F770" s="174">
        <v>1138</v>
      </c>
      <c r="G770" s="174">
        <v>0</v>
      </c>
      <c r="H770" s="174">
        <v>0</v>
      </c>
      <c r="I770" s="174">
        <v>0</v>
      </c>
      <c r="J770" s="170" t="b">
        <f>IF(ISBLANK(CertifiedCrop[[#This Row],[1. Identifiant interne d’exploitation agricole*]]),"",IF(ISERROR(MATCH(CertifiedCrop[[#This Row],[1. Identifiant interne d’exploitation agricole*]],GroupMember[1. Identifiant interne d’exploitation agricole*],0)),FALSE,TRUE))</f>
        <v>1</v>
      </c>
      <c r="K770" s="170" t="b">
        <f t="array" ref="K770">IF(ISBLANK(CertifiedCrop[[#This Row],[2. Produit agricole certifié*]]),"",IF(ISERROR(MATCH(1,(#REF!=CertifiedCrop[[#This Row],[2. Produit agricole certifié*]])*(#REF!=CertifiedCrop[[#This Row],[3. Variété**]]),0)),FALSE,TRUE))</f>
        <v>0</v>
      </c>
      <c r="L770" s="23" t="str">
        <f t="shared" si="61"/>
        <v/>
      </c>
      <c r="M770" s="63" t="str">
        <f t="shared" si="62"/>
        <v/>
      </c>
      <c r="N770" s="176" t="str">
        <f t="shared" si="63"/>
        <v/>
      </c>
      <c r="O770" s="64">
        <f t="shared" si="64"/>
        <v>594</v>
      </c>
      <c r="P770" s="64">
        <f t="shared" si="65"/>
        <v>569</v>
      </c>
      <c r="Q770" s="11" t="str">
        <f>IFERROR((VLOOKUP(A770,GM_Table,8,FALSE)-SUMIFS(D:D,A:A,A770,B:B,B770,C:C,C770)),"")</f>
        <v/>
      </c>
      <c r="R770" s="11" t="str">
        <f>IFERROR(CONCATENATE(VLOOKUP(A770,GM_Table,12,FALSE)," ",(VLOOKUP(A770,GM_Table,13,FALSE))),"")</f>
        <v/>
      </c>
      <c r="S770" s="178">
        <f>(CertifiedCrop[[#This Row],[Rendement 
estimé/ha]]-CertifiedCrop[[#This Row],[Rendement/ha
de l’année précédente]])/CertifiedCrop[[#This Row],[Rendement/ha
de l’année précédente]]</f>
        <v>4.3936731107205626E-2</v>
      </c>
    </row>
    <row r="771" spans="1:19" x14ac:dyDescent="0.25">
      <c r="A771" s="172" t="s">
        <v>3015</v>
      </c>
      <c r="B771" s="172" t="s">
        <v>3341</v>
      </c>
      <c r="C771" s="172" t="s">
        <v>667</v>
      </c>
      <c r="D771" s="173">
        <v>5</v>
      </c>
      <c r="E771" s="174">
        <v>2904</v>
      </c>
      <c r="F771" s="174">
        <v>2854</v>
      </c>
      <c r="G771" s="174">
        <v>0</v>
      </c>
      <c r="H771" s="174">
        <v>0</v>
      </c>
      <c r="I771" s="174">
        <v>0</v>
      </c>
      <c r="J771" s="170" t="b">
        <f>IF(ISBLANK(CertifiedCrop[[#This Row],[1. Identifiant interne d’exploitation agricole*]]),"",IF(ISERROR(MATCH(CertifiedCrop[[#This Row],[1. Identifiant interne d’exploitation agricole*]],GroupMember[1. Identifiant interne d’exploitation agricole*],0)),FALSE,TRUE))</f>
        <v>1</v>
      </c>
      <c r="K771" s="170" t="b">
        <f t="array" ref="K771">IF(ISBLANK(CertifiedCrop[[#This Row],[2. Produit agricole certifié*]]),"",IF(ISERROR(MATCH(1,(#REF!=CertifiedCrop[[#This Row],[2. Produit agricole certifié*]])*(#REF!=CertifiedCrop[[#This Row],[3. Variété**]]),0)),FALSE,TRUE))</f>
        <v>0</v>
      </c>
      <c r="L771" s="23" t="str">
        <f t="shared" si="61"/>
        <v/>
      </c>
      <c r="M771" s="63" t="str">
        <f t="shared" si="62"/>
        <v/>
      </c>
      <c r="N771" s="176" t="str">
        <f t="shared" si="63"/>
        <v/>
      </c>
      <c r="O771" s="64">
        <f t="shared" si="64"/>
        <v>580.79999999999995</v>
      </c>
      <c r="P771" s="64">
        <f t="shared" si="65"/>
        <v>570.79999999999995</v>
      </c>
      <c r="Q771" s="11" t="str">
        <f>IFERROR((VLOOKUP(A771,GM_Table,8,FALSE)-SUMIFS(D:D,A:A,A771,B:B,B771,C:C,C771)),"")</f>
        <v/>
      </c>
      <c r="R771" s="11" t="str">
        <f>IFERROR(CONCATENATE(VLOOKUP(A771,GM_Table,12,FALSE)," ",(VLOOKUP(A771,GM_Table,13,FALSE))),"")</f>
        <v/>
      </c>
      <c r="S771" s="178">
        <f>(CertifiedCrop[[#This Row],[Rendement 
estimé/ha]]-CertifiedCrop[[#This Row],[Rendement/ha
de l’année précédente]])/CertifiedCrop[[#This Row],[Rendement/ha
de l’année précédente]]</f>
        <v>1.7519271198318153E-2</v>
      </c>
    </row>
    <row r="772" spans="1:19" x14ac:dyDescent="0.25">
      <c r="A772" s="172" t="s">
        <v>3018</v>
      </c>
      <c r="B772" s="172" t="s">
        <v>3341</v>
      </c>
      <c r="C772" s="172" t="s">
        <v>667</v>
      </c>
      <c r="D772" s="173">
        <v>3.8</v>
      </c>
      <c r="E772" s="174">
        <v>2224</v>
      </c>
      <c r="F772" s="174">
        <v>2174</v>
      </c>
      <c r="G772" s="174">
        <v>0</v>
      </c>
      <c r="H772" s="174">
        <v>0</v>
      </c>
      <c r="I772" s="174">
        <v>0</v>
      </c>
      <c r="J772" s="170" t="b">
        <f>IF(ISBLANK(CertifiedCrop[[#This Row],[1. Identifiant interne d’exploitation agricole*]]),"",IF(ISERROR(MATCH(CertifiedCrop[[#This Row],[1. Identifiant interne d’exploitation agricole*]],GroupMember[1. Identifiant interne d’exploitation agricole*],0)),FALSE,TRUE))</f>
        <v>1</v>
      </c>
      <c r="K772" s="170" t="b">
        <f t="array" ref="K772">IF(ISBLANK(CertifiedCrop[[#This Row],[2. Produit agricole certifié*]]),"",IF(ISERROR(MATCH(1,(#REF!=CertifiedCrop[[#This Row],[2. Produit agricole certifié*]])*(#REF!=CertifiedCrop[[#This Row],[3. Variété**]]),0)),FALSE,TRUE))</f>
        <v>0</v>
      </c>
      <c r="L772" s="23" t="str">
        <f t="shared" si="61"/>
        <v/>
      </c>
      <c r="M772" s="63" t="str">
        <f t="shared" si="62"/>
        <v/>
      </c>
      <c r="N772" s="176" t="str">
        <f t="shared" si="63"/>
        <v/>
      </c>
      <c r="O772" s="64">
        <f t="shared" si="64"/>
        <v>585.26315789473688</v>
      </c>
      <c r="P772" s="64">
        <f t="shared" si="65"/>
        <v>572.1052631578948</v>
      </c>
      <c r="Q772" s="11" t="str">
        <f>IFERROR((VLOOKUP(A772,GM_Table,8,FALSE)-SUMIFS(D:D,A:A,A772,B:B,B772,C:C,C772)),"")</f>
        <v/>
      </c>
      <c r="R772" s="11" t="str">
        <f>IFERROR(CONCATENATE(VLOOKUP(A772,GM_Table,12,FALSE)," ",(VLOOKUP(A772,GM_Table,13,FALSE))),"")</f>
        <v/>
      </c>
      <c r="S772" s="178">
        <f>(CertifiedCrop[[#This Row],[Rendement 
estimé/ha]]-CertifiedCrop[[#This Row],[Rendement/ha
de l’année précédente]])/CertifiedCrop[[#This Row],[Rendement/ha
de l’année précédente]]</f>
        <v>2.2999080036798483E-2</v>
      </c>
    </row>
    <row r="773" spans="1:19" x14ac:dyDescent="0.25">
      <c r="A773" s="172" t="s">
        <v>3022</v>
      </c>
      <c r="B773" s="172" t="s">
        <v>3341</v>
      </c>
      <c r="C773" s="172" t="s">
        <v>667</v>
      </c>
      <c r="D773" s="173">
        <v>2</v>
      </c>
      <c r="E773" s="174">
        <v>1188</v>
      </c>
      <c r="F773" s="174">
        <v>1138</v>
      </c>
      <c r="G773" s="174">
        <v>0</v>
      </c>
      <c r="H773" s="174">
        <v>0</v>
      </c>
      <c r="I773" s="174">
        <v>0</v>
      </c>
      <c r="J773" s="170" t="b">
        <f>IF(ISBLANK(CertifiedCrop[[#This Row],[1. Identifiant interne d’exploitation agricole*]]),"",IF(ISERROR(MATCH(CertifiedCrop[[#This Row],[1. Identifiant interne d’exploitation agricole*]],GroupMember[1. Identifiant interne d’exploitation agricole*],0)),FALSE,TRUE))</f>
        <v>1</v>
      </c>
      <c r="K773" s="170" t="b">
        <f t="array" ref="K773">IF(ISBLANK(CertifiedCrop[[#This Row],[2. Produit agricole certifié*]]),"",IF(ISERROR(MATCH(1,(#REF!=CertifiedCrop[[#This Row],[2. Produit agricole certifié*]])*(#REF!=CertifiedCrop[[#This Row],[3. Variété**]]),0)),FALSE,TRUE))</f>
        <v>0</v>
      </c>
      <c r="L773" s="23" t="str">
        <f t="shared" si="61"/>
        <v/>
      </c>
      <c r="M773" s="63" t="str">
        <f t="shared" si="62"/>
        <v/>
      </c>
      <c r="N773" s="176" t="str">
        <f t="shared" si="63"/>
        <v/>
      </c>
      <c r="O773" s="64">
        <f t="shared" si="64"/>
        <v>594</v>
      </c>
      <c r="P773" s="64">
        <f t="shared" si="65"/>
        <v>569</v>
      </c>
      <c r="Q773" s="11" t="str">
        <f>IFERROR((VLOOKUP(A773,GM_Table,8,FALSE)-SUMIFS(D:D,A:A,A773,B:B,B773,C:C,C773)),"")</f>
        <v/>
      </c>
      <c r="R773" s="11" t="str">
        <f>IFERROR(CONCATENATE(VLOOKUP(A773,GM_Table,12,FALSE)," ",(VLOOKUP(A773,GM_Table,13,FALSE))),"")</f>
        <v/>
      </c>
      <c r="S773" s="178">
        <f>(CertifiedCrop[[#This Row],[Rendement 
estimé/ha]]-CertifiedCrop[[#This Row],[Rendement/ha
de l’année précédente]])/CertifiedCrop[[#This Row],[Rendement/ha
de l’année précédente]]</f>
        <v>4.3936731107205626E-2</v>
      </c>
    </row>
    <row r="774" spans="1:19" x14ac:dyDescent="0.25">
      <c r="A774" s="172" t="s">
        <v>3025</v>
      </c>
      <c r="B774" s="172" t="s">
        <v>3341</v>
      </c>
      <c r="C774" s="172" t="s">
        <v>667</v>
      </c>
      <c r="D774" s="173">
        <v>2</v>
      </c>
      <c r="E774" s="174">
        <v>1197</v>
      </c>
      <c r="F774" s="174">
        <v>1147</v>
      </c>
      <c r="G774" s="174">
        <v>0</v>
      </c>
      <c r="H774" s="174">
        <v>0</v>
      </c>
      <c r="I774" s="174">
        <v>0</v>
      </c>
      <c r="J774" s="170" t="b">
        <f>IF(ISBLANK(CertifiedCrop[[#This Row],[1. Identifiant interne d’exploitation agricole*]]),"",IF(ISERROR(MATCH(CertifiedCrop[[#This Row],[1. Identifiant interne d’exploitation agricole*]],GroupMember[1. Identifiant interne d’exploitation agricole*],0)),FALSE,TRUE))</f>
        <v>1</v>
      </c>
      <c r="K774" s="170" t="b">
        <f t="array" ref="K774">IF(ISBLANK(CertifiedCrop[[#This Row],[2. Produit agricole certifié*]]),"",IF(ISERROR(MATCH(1,(#REF!=CertifiedCrop[[#This Row],[2. Produit agricole certifié*]])*(#REF!=CertifiedCrop[[#This Row],[3. Variété**]]),0)),FALSE,TRUE))</f>
        <v>0</v>
      </c>
      <c r="L774" s="23" t="str">
        <f t="shared" si="61"/>
        <v/>
      </c>
      <c r="M774" s="63" t="str">
        <f t="shared" si="62"/>
        <v/>
      </c>
      <c r="N774" s="176" t="str">
        <f t="shared" si="63"/>
        <v/>
      </c>
      <c r="O774" s="64">
        <f t="shared" si="64"/>
        <v>598.5</v>
      </c>
      <c r="P774" s="64">
        <f t="shared" si="65"/>
        <v>573.5</v>
      </c>
      <c r="Q774" s="11" t="str">
        <f>IFERROR((VLOOKUP(A774,GM_Table,8,FALSE)-SUMIFS(D:D,A:A,A774,B:B,B774,C:C,C774)),"")</f>
        <v/>
      </c>
      <c r="R774" s="11" t="str">
        <f>IFERROR(CONCATENATE(VLOOKUP(A774,GM_Table,12,FALSE)," ",(VLOOKUP(A774,GM_Table,13,FALSE))),"")</f>
        <v/>
      </c>
      <c r="S774" s="178">
        <f>(CertifiedCrop[[#This Row],[Rendement 
estimé/ha]]-CertifiedCrop[[#This Row],[Rendement/ha
de l’année précédente]])/CertifiedCrop[[#This Row],[Rendement/ha
de l’année précédente]]</f>
        <v>4.3591979075850044E-2</v>
      </c>
    </row>
    <row r="775" spans="1:19" x14ac:dyDescent="0.25">
      <c r="A775" s="172" t="s">
        <v>3029</v>
      </c>
      <c r="B775" s="172" t="s">
        <v>3341</v>
      </c>
      <c r="C775" s="172" t="s">
        <v>667</v>
      </c>
      <c r="D775" s="173">
        <v>2</v>
      </c>
      <c r="E775" s="174">
        <v>1188</v>
      </c>
      <c r="F775" s="174">
        <v>1138</v>
      </c>
      <c r="G775" s="174">
        <v>0</v>
      </c>
      <c r="H775" s="174">
        <v>0</v>
      </c>
      <c r="I775" s="174">
        <v>0</v>
      </c>
      <c r="J775" s="170" t="b">
        <f>IF(ISBLANK(CertifiedCrop[[#This Row],[1. Identifiant interne d’exploitation agricole*]]),"",IF(ISERROR(MATCH(CertifiedCrop[[#This Row],[1. Identifiant interne d’exploitation agricole*]],GroupMember[1. Identifiant interne d’exploitation agricole*],0)),FALSE,TRUE))</f>
        <v>1</v>
      </c>
      <c r="K775" s="170" t="b">
        <f t="array" ref="K775">IF(ISBLANK(CertifiedCrop[[#This Row],[2. Produit agricole certifié*]]),"",IF(ISERROR(MATCH(1,(#REF!=CertifiedCrop[[#This Row],[2. Produit agricole certifié*]])*(#REF!=CertifiedCrop[[#This Row],[3. Variété**]]),0)),FALSE,TRUE))</f>
        <v>0</v>
      </c>
      <c r="L775" s="23" t="str">
        <f t="shared" si="61"/>
        <v/>
      </c>
      <c r="M775" s="63" t="str">
        <f t="shared" si="62"/>
        <v/>
      </c>
      <c r="N775" s="176" t="str">
        <f t="shared" si="63"/>
        <v/>
      </c>
      <c r="O775" s="64">
        <f t="shared" si="64"/>
        <v>594</v>
      </c>
      <c r="P775" s="64">
        <f t="shared" si="65"/>
        <v>569</v>
      </c>
      <c r="Q775" s="11" t="str">
        <f>IFERROR((VLOOKUP(A775,GM_Table,8,FALSE)-SUMIFS(D:D,A:A,A775,B:B,B775,C:C,C775)),"")</f>
        <v/>
      </c>
      <c r="R775" s="11" t="str">
        <f>IFERROR(CONCATENATE(VLOOKUP(A775,GM_Table,12,FALSE)," ",(VLOOKUP(A775,GM_Table,13,FALSE))),"")</f>
        <v/>
      </c>
      <c r="S775" s="178">
        <f>(CertifiedCrop[[#This Row],[Rendement 
estimé/ha]]-CertifiedCrop[[#This Row],[Rendement/ha
de l’année précédente]])/CertifiedCrop[[#This Row],[Rendement/ha
de l’année précédente]]</f>
        <v>4.3936731107205626E-2</v>
      </c>
    </row>
    <row r="776" spans="1:19" x14ac:dyDescent="0.25">
      <c r="A776" s="172" t="s">
        <v>3033</v>
      </c>
      <c r="B776" s="172" t="s">
        <v>3341</v>
      </c>
      <c r="C776" s="172" t="s">
        <v>667</v>
      </c>
      <c r="D776" s="173">
        <v>1</v>
      </c>
      <c r="E776" s="174">
        <v>594</v>
      </c>
      <c r="F776" s="174">
        <v>544</v>
      </c>
      <c r="G776" s="174">
        <v>0</v>
      </c>
      <c r="H776" s="174">
        <v>0</v>
      </c>
      <c r="I776" s="174">
        <v>0</v>
      </c>
      <c r="J776" s="170" t="b">
        <f>IF(ISBLANK(CertifiedCrop[[#This Row],[1. Identifiant interne d’exploitation agricole*]]),"",IF(ISERROR(MATCH(CertifiedCrop[[#This Row],[1. Identifiant interne d’exploitation agricole*]],GroupMember[1. Identifiant interne d’exploitation agricole*],0)),FALSE,TRUE))</f>
        <v>1</v>
      </c>
      <c r="K776" s="170" t="b">
        <f t="array" ref="K776">IF(ISBLANK(CertifiedCrop[[#This Row],[2. Produit agricole certifié*]]),"",IF(ISERROR(MATCH(1,(#REF!=CertifiedCrop[[#This Row],[2. Produit agricole certifié*]])*(#REF!=CertifiedCrop[[#This Row],[3. Variété**]]),0)),FALSE,TRUE))</f>
        <v>0</v>
      </c>
      <c r="L776" s="23" t="str">
        <f t="shared" si="61"/>
        <v/>
      </c>
      <c r="M776" s="63" t="str">
        <f t="shared" si="62"/>
        <v/>
      </c>
      <c r="N776" s="176" t="str">
        <f t="shared" si="63"/>
        <v/>
      </c>
      <c r="O776" s="64">
        <f t="shared" si="64"/>
        <v>594</v>
      </c>
      <c r="P776" s="64">
        <f t="shared" si="65"/>
        <v>544</v>
      </c>
      <c r="Q776" s="11" t="str">
        <f>IFERROR((VLOOKUP(A776,GM_Table,8,FALSE)-SUMIFS(D:D,A:A,A776,B:B,B776,C:C,C776)),"")</f>
        <v/>
      </c>
      <c r="R776" s="11" t="str">
        <f>IFERROR(CONCATENATE(VLOOKUP(A776,GM_Table,12,FALSE)," ",(VLOOKUP(A776,GM_Table,13,FALSE))),"")</f>
        <v/>
      </c>
      <c r="S776" s="178">
        <f>(CertifiedCrop[[#This Row],[Rendement 
estimé/ha]]-CertifiedCrop[[#This Row],[Rendement/ha
de l’année précédente]])/CertifiedCrop[[#This Row],[Rendement/ha
de l’année précédente]]</f>
        <v>9.1911764705882359E-2</v>
      </c>
    </row>
    <row r="777" spans="1:19" x14ac:dyDescent="0.25">
      <c r="A777" s="172" t="s">
        <v>3035</v>
      </c>
      <c r="B777" s="172" t="s">
        <v>3341</v>
      </c>
      <c r="C777" s="172" t="s">
        <v>667</v>
      </c>
      <c r="D777" s="173">
        <v>2</v>
      </c>
      <c r="E777" s="174">
        <v>1179</v>
      </c>
      <c r="F777" s="174">
        <v>1129</v>
      </c>
      <c r="G777" s="174">
        <v>0</v>
      </c>
      <c r="H777" s="174">
        <v>0</v>
      </c>
      <c r="I777" s="174">
        <v>0</v>
      </c>
      <c r="J777" s="170" t="b">
        <f>IF(ISBLANK(CertifiedCrop[[#This Row],[1. Identifiant interne d’exploitation agricole*]]),"",IF(ISERROR(MATCH(CertifiedCrop[[#This Row],[1. Identifiant interne d’exploitation agricole*]],GroupMember[1. Identifiant interne d’exploitation agricole*],0)),FALSE,TRUE))</f>
        <v>1</v>
      </c>
      <c r="K777" s="170" t="b">
        <f t="array" ref="K777">IF(ISBLANK(CertifiedCrop[[#This Row],[2. Produit agricole certifié*]]),"",IF(ISERROR(MATCH(1,(#REF!=CertifiedCrop[[#This Row],[2. Produit agricole certifié*]])*(#REF!=CertifiedCrop[[#This Row],[3. Variété**]]),0)),FALSE,TRUE))</f>
        <v>0</v>
      </c>
      <c r="L777" s="23" t="str">
        <f t="shared" si="61"/>
        <v/>
      </c>
      <c r="M777" s="63" t="str">
        <f t="shared" si="62"/>
        <v/>
      </c>
      <c r="N777" s="176" t="str">
        <f t="shared" si="63"/>
        <v/>
      </c>
      <c r="O777" s="64">
        <f t="shared" si="64"/>
        <v>589.5</v>
      </c>
      <c r="P777" s="64">
        <f t="shared" si="65"/>
        <v>564.5</v>
      </c>
      <c r="Q777" s="11" t="str">
        <f>IFERROR((VLOOKUP(A777,GM_Table,8,FALSE)-SUMIFS(D:D,A:A,A777,B:B,B777,C:C,C777)),"")</f>
        <v/>
      </c>
      <c r="R777" s="11" t="str">
        <f>IFERROR(CONCATENATE(VLOOKUP(A777,GM_Table,12,FALSE)," ",(VLOOKUP(A777,GM_Table,13,FALSE))),"")</f>
        <v/>
      </c>
      <c r="S777" s="178">
        <f>(CertifiedCrop[[#This Row],[Rendement 
estimé/ha]]-CertifiedCrop[[#This Row],[Rendement/ha
de l’année précédente]])/CertifiedCrop[[#This Row],[Rendement/ha
de l’année précédente]]</f>
        <v>4.4286979627989373E-2</v>
      </c>
    </row>
    <row r="778" spans="1:19" x14ac:dyDescent="0.25">
      <c r="A778" s="172" t="s">
        <v>3038</v>
      </c>
      <c r="B778" s="172" t="s">
        <v>3341</v>
      </c>
      <c r="C778" s="172" t="s">
        <v>667</v>
      </c>
      <c r="D778" s="173">
        <v>3</v>
      </c>
      <c r="E778" s="174">
        <v>1782</v>
      </c>
      <c r="F778" s="174">
        <v>1732</v>
      </c>
      <c r="G778" s="174">
        <v>0</v>
      </c>
      <c r="H778" s="174">
        <v>0</v>
      </c>
      <c r="I778" s="174">
        <v>0</v>
      </c>
      <c r="J778" s="170" t="b">
        <f>IF(ISBLANK(CertifiedCrop[[#This Row],[1. Identifiant interne d’exploitation agricole*]]),"",IF(ISERROR(MATCH(CertifiedCrop[[#This Row],[1. Identifiant interne d’exploitation agricole*]],GroupMember[1. Identifiant interne d’exploitation agricole*],0)),FALSE,TRUE))</f>
        <v>1</v>
      </c>
      <c r="K778" s="170" t="b">
        <f t="array" ref="K778">IF(ISBLANK(CertifiedCrop[[#This Row],[2. Produit agricole certifié*]]),"",IF(ISERROR(MATCH(1,(#REF!=CertifiedCrop[[#This Row],[2. Produit agricole certifié*]])*(#REF!=CertifiedCrop[[#This Row],[3. Variété**]]),0)),FALSE,TRUE))</f>
        <v>0</v>
      </c>
      <c r="L778" s="23" t="str">
        <f t="shared" si="61"/>
        <v/>
      </c>
      <c r="M778" s="63" t="str">
        <f t="shared" si="62"/>
        <v/>
      </c>
      <c r="N778" s="176" t="str">
        <f t="shared" si="63"/>
        <v/>
      </c>
      <c r="O778" s="64">
        <f t="shared" si="64"/>
        <v>594</v>
      </c>
      <c r="P778" s="64">
        <f t="shared" si="65"/>
        <v>577.33333333333337</v>
      </c>
      <c r="Q778" s="11" t="str">
        <f>IFERROR((VLOOKUP(A778,GM_Table,8,FALSE)-SUMIFS(D:D,A:A,A778,B:B,B778,C:C,C778)),"")</f>
        <v/>
      </c>
      <c r="R778" s="11" t="str">
        <f>IFERROR(CONCATENATE(VLOOKUP(A778,GM_Table,12,FALSE)," ",(VLOOKUP(A778,GM_Table,13,FALSE))),"")</f>
        <v/>
      </c>
      <c r="S778" s="178">
        <f>(CertifiedCrop[[#This Row],[Rendement 
estimé/ha]]-CertifiedCrop[[#This Row],[Rendement/ha
de l’année précédente]])/CertifiedCrop[[#This Row],[Rendement/ha
de l’année précédente]]</f>
        <v>2.8868360277136192E-2</v>
      </c>
    </row>
    <row r="779" spans="1:19" x14ac:dyDescent="0.25">
      <c r="A779" s="172" t="s">
        <v>3041</v>
      </c>
      <c r="B779" s="172" t="s">
        <v>3341</v>
      </c>
      <c r="C779" s="172" t="s">
        <v>667</v>
      </c>
      <c r="D779" s="173">
        <v>2</v>
      </c>
      <c r="E779" s="174">
        <v>1197</v>
      </c>
      <c r="F779" s="174">
        <v>1147</v>
      </c>
      <c r="G779" s="174">
        <v>0</v>
      </c>
      <c r="H779" s="174">
        <v>0</v>
      </c>
      <c r="I779" s="174">
        <v>0</v>
      </c>
      <c r="J779" s="170" t="b">
        <f>IF(ISBLANK(CertifiedCrop[[#This Row],[1. Identifiant interne d’exploitation agricole*]]),"",IF(ISERROR(MATCH(CertifiedCrop[[#This Row],[1. Identifiant interne d’exploitation agricole*]],GroupMember[1. Identifiant interne d’exploitation agricole*],0)),FALSE,TRUE))</f>
        <v>1</v>
      </c>
      <c r="K779" s="170" t="b">
        <f t="array" ref="K779">IF(ISBLANK(CertifiedCrop[[#This Row],[2. Produit agricole certifié*]]),"",IF(ISERROR(MATCH(1,(#REF!=CertifiedCrop[[#This Row],[2. Produit agricole certifié*]])*(#REF!=CertifiedCrop[[#This Row],[3. Variété**]]),0)),FALSE,TRUE))</f>
        <v>0</v>
      </c>
      <c r="L779" s="23" t="str">
        <f t="shared" si="61"/>
        <v/>
      </c>
      <c r="M779" s="63" t="str">
        <f t="shared" si="62"/>
        <v/>
      </c>
      <c r="N779" s="176" t="str">
        <f t="shared" si="63"/>
        <v/>
      </c>
      <c r="O779" s="64">
        <f t="shared" si="64"/>
        <v>598.5</v>
      </c>
      <c r="P779" s="64">
        <f t="shared" si="65"/>
        <v>573.5</v>
      </c>
      <c r="Q779" s="11" t="str">
        <f>IFERROR((VLOOKUP(A779,GM_Table,8,FALSE)-SUMIFS(D:D,A:A,A779,B:B,B779,C:C,C779)),"")</f>
        <v/>
      </c>
      <c r="R779" s="11" t="str">
        <f>IFERROR(CONCATENATE(VLOOKUP(A779,GM_Table,12,FALSE)," ",(VLOOKUP(A779,GM_Table,13,FALSE))),"")</f>
        <v/>
      </c>
      <c r="S779" s="178">
        <f>(CertifiedCrop[[#This Row],[Rendement 
estimé/ha]]-CertifiedCrop[[#This Row],[Rendement/ha
de l’année précédente]])/CertifiedCrop[[#This Row],[Rendement/ha
de l’année précédente]]</f>
        <v>4.3591979075850044E-2</v>
      </c>
    </row>
    <row r="780" spans="1:19" x14ac:dyDescent="0.25">
      <c r="A780" s="172" t="s">
        <v>3044</v>
      </c>
      <c r="B780" s="172" t="s">
        <v>3341</v>
      </c>
      <c r="C780" s="172" t="s">
        <v>667</v>
      </c>
      <c r="D780" s="173">
        <v>1</v>
      </c>
      <c r="E780" s="174">
        <v>594</v>
      </c>
      <c r="F780" s="174">
        <v>544</v>
      </c>
      <c r="G780" s="174">
        <v>0</v>
      </c>
      <c r="H780" s="174">
        <v>0</v>
      </c>
      <c r="I780" s="174">
        <v>0</v>
      </c>
      <c r="J780" s="170" t="b">
        <f>IF(ISBLANK(CertifiedCrop[[#This Row],[1. Identifiant interne d’exploitation agricole*]]),"",IF(ISERROR(MATCH(CertifiedCrop[[#This Row],[1. Identifiant interne d’exploitation agricole*]],GroupMember[1. Identifiant interne d’exploitation agricole*],0)),FALSE,TRUE))</f>
        <v>1</v>
      </c>
      <c r="K780" s="170" t="b">
        <f t="array" ref="K780">IF(ISBLANK(CertifiedCrop[[#This Row],[2. Produit agricole certifié*]]),"",IF(ISERROR(MATCH(1,(#REF!=CertifiedCrop[[#This Row],[2. Produit agricole certifié*]])*(#REF!=CertifiedCrop[[#This Row],[3. Variété**]]),0)),FALSE,TRUE))</f>
        <v>0</v>
      </c>
      <c r="L780" s="23" t="str">
        <f t="shared" si="61"/>
        <v/>
      </c>
      <c r="M780" s="63" t="str">
        <f t="shared" si="62"/>
        <v/>
      </c>
      <c r="N780" s="176" t="str">
        <f t="shared" si="63"/>
        <v/>
      </c>
      <c r="O780" s="64">
        <f t="shared" si="64"/>
        <v>594</v>
      </c>
      <c r="P780" s="64">
        <f t="shared" si="65"/>
        <v>544</v>
      </c>
      <c r="Q780" s="11" t="str">
        <f>IFERROR((VLOOKUP(A780,GM_Table,8,FALSE)-SUMIFS(D:D,A:A,A780,B:B,B780,C:C,C780)),"")</f>
        <v/>
      </c>
      <c r="R780" s="11" t="str">
        <f>IFERROR(CONCATENATE(VLOOKUP(A780,GM_Table,12,FALSE)," ",(VLOOKUP(A780,GM_Table,13,FALSE))),"")</f>
        <v/>
      </c>
      <c r="S780" s="178">
        <f>(CertifiedCrop[[#This Row],[Rendement 
estimé/ha]]-CertifiedCrop[[#This Row],[Rendement/ha
de l’année précédente]])/CertifiedCrop[[#This Row],[Rendement/ha
de l’année précédente]]</f>
        <v>9.1911764705882359E-2</v>
      </c>
    </row>
    <row r="781" spans="1:19" x14ac:dyDescent="0.25">
      <c r="A781" s="172" t="s">
        <v>3046</v>
      </c>
      <c r="B781" s="172" t="s">
        <v>3341</v>
      </c>
      <c r="C781" s="172" t="s">
        <v>667</v>
      </c>
      <c r="D781" s="173">
        <v>5</v>
      </c>
      <c r="E781" s="174">
        <v>2991</v>
      </c>
      <c r="F781" s="174">
        <v>2941</v>
      </c>
      <c r="G781" s="174">
        <v>0</v>
      </c>
      <c r="H781" s="174">
        <v>0</v>
      </c>
      <c r="I781" s="174">
        <v>0</v>
      </c>
      <c r="J781" s="170" t="b">
        <f>IF(ISBLANK(CertifiedCrop[[#This Row],[1. Identifiant interne d’exploitation agricole*]]),"",IF(ISERROR(MATCH(CertifiedCrop[[#This Row],[1. Identifiant interne d’exploitation agricole*]],GroupMember[1. Identifiant interne d’exploitation agricole*],0)),FALSE,TRUE))</f>
        <v>1</v>
      </c>
      <c r="K781" s="170" t="b">
        <f t="array" ref="K781">IF(ISBLANK(CertifiedCrop[[#This Row],[2. Produit agricole certifié*]]),"",IF(ISERROR(MATCH(1,(#REF!=CertifiedCrop[[#This Row],[2. Produit agricole certifié*]])*(#REF!=CertifiedCrop[[#This Row],[3. Variété**]]),0)),FALSE,TRUE))</f>
        <v>0</v>
      </c>
      <c r="L781" s="23" t="str">
        <f t="shared" si="61"/>
        <v/>
      </c>
      <c r="M781" s="63" t="str">
        <f t="shared" si="62"/>
        <v/>
      </c>
      <c r="N781" s="176" t="str">
        <f t="shared" si="63"/>
        <v/>
      </c>
      <c r="O781" s="64">
        <f t="shared" si="64"/>
        <v>598.20000000000005</v>
      </c>
      <c r="P781" s="64">
        <f t="shared" si="65"/>
        <v>588.20000000000005</v>
      </c>
      <c r="Q781" s="11" t="str">
        <f>IFERROR((VLOOKUP(A781,GM_Table,8,FALSE)-SUMIFS(D:D,A:A,A781,B:B,B781,C:C,C781)),"")</f>
        <v/>
      </c>
      <c r="R781" s="11" t="str">
        <f>IFERROR(CONCATENATE(VLOOKUP(A781,GM_Table,12,FALSE)," ",(VLOOKUP(A781,GM_Table,13,FALSE))),"")</f>
        <v/>
      </c>
      <c r="S781" s="178">
        <f>(CertifiedCrop[[#This Row],[Rendement 
estimé/ha]]-CertifiedCrop[[#This Row],[Rendement/ha
de l’année précédente]])/CertifiedCrop[[#This Row],[Rendement/ha
de l’année précédente]]</f>
        <v>1.7001020061203669E-2</v>
      </c>
    </row>
    <row r="782" spans="1:19" x14ac:dyDescent="0.25">
      <c r="A782" s="172" t="s">
        <v>3048</v>
      </c>
      <c r="B782" s="172" t="s">
        <v>3341</v>
      </c>
      <c r="C782" s="172" t="s">
        <v>667</v>
      </c>
      <c r="D782" s="173">
        <v>2</v>
      </c>
      <c r="E782" s="174">
        <v>1179</v>
      </c>
      <c r="F782" s="174">
        <v>1129</v>
      </c>
      <c r="G782" s="174">
        <v>0</v>
      </c>
      <c r="H782" s="174">
        <v>0</v>
      </c>
      <c r="I782" s="174">
        <v>0</v>
      </c>
      <c r="J782" s="170" t="b">
        <f>IF(ISBLANK(CertifiedCrop[[#This Row],[1. Identifiant interne d’exploitation agricole*]]),"",IF(ISERROR(MATCH(CertifiedCrop[[#This Row],[1. Identifiant interne d’exploitation agricole*]],GroupMember[1. Identifiant interne d’exploitation agricole*],0)),FALSE,TRUE))</f>
        <v>1</v>
      </c>
      <c r="K782" s="170" t="b">
        <f t="array" ref="K782">IF(ISBLANK(CertifiedCrop[[#This Row],[2. Produit agricole certifié*]]),"",IF(ISERROR(MATCH(1,(#REF!=CertifiedCrop[[#This Row],[2. Produit agricole certifié*]])*(#REF!=CertifiedCrop[[#This Row],[3. Variété**]]),0)),FALSE,TRUE))</f>
        <v>0</v>
      </c>
      <c r="L782" s="23" t="str">
        <f t="shared" si="61"/>
        <v/>
      </c>
      <c r="M782" s="63" t="str">
        <f t="shared" si="62"/>
        <v/>
      </c>
      <c r="N782" s="176" t="str">
        <f t="shared" si="63"/>
        <v/>
      </c>
      <c r="O782" s="64">
        <f t="shared" si="64"/>
        <v>589.5</v>
      </c>
      <c r="P782" s="64">
        <f t="shared" si="65"/>
        <v>564.5</v>
      </c>
      <c r="Q782" s="11" t="str">
        <f>IFERROR((VLOOKUP(A782,GM_Table,8,FALSE)-SUMIFS(D:D,A:A,A782,B:B,B782,C:C,C782)),"")</f>
        <v/>
      </c>
      <c r="R782" s="11" t="str">
        <f>IFERROR(CONCATENATE(VLOOKUP(A782,GM_Table,12,FALSE)," ",(VLOOKUP(A782,GM_Table,13,FALSE))),"")</f>
        <v/>
      </c>
      <c r="S782" s="178">
        <f>(CertifiedCrop[[#This Row],[Rendement 
estimé/ha]]-CertifiedCrop[[#This Row],[Rendement/ha
de l’année précédente]])/CertifiedCrop[[#This Row],[Rendement/ha
de l’année précédente]]</f>
        <v>4.4286979627989373E-2</v>
      </c>
    </row>
    <row r="783" spans="1:19" x14ac:dyDescent="0.25">
      <c r="A783" s="172" t="s">
        <v>3052</v>
      </c>
      <c r="B783" s="172" t="s">
        <v>3341</v>
      </c>
      <c r="C783" s="172" t="s">
        <v>667</v>
      </c>
      <c r="D783" s="173">
        <v>3</v>
      </c>
      <c r="E783" s="174">
        <v>1795</v>
      </c>
      <c r="F783" s="174">
        <v>1745</v>
      </c>
      <c r="G783" s="174">
        <v>0</v>
      </c>
      <c r="H783" s="174">
        <v>0</v>
      </c>
      <c r="I783" s="174">
        <v>0</v>
      </c>
      <c r="J783" s="170" t="b">
        <f>IF(ISBLANK(CertifiedCrop[[#This Row],[1. Identifiant interne d’exploitation agricole*]]),"",IF(ISERROR(MATCH(CertifiedCrop[[#This Row],[1. Identifiant interne d’exploitation agricole*]],GroupMember[1. Identifiant interne d’exploitation agricole*],0)),FALSE,TRUE))</f>
        <v>1</v>
      </c>
      <c r="K783" s="170" t="b">
        <f t="array" ref="K783">IF(ISBLANK(CertifiedCrop[[#This Row],[2. Produit agricole certifié*]]),"",IF(ISERROR(MATCH(1,(#REF!=CertifiedCrop[[#This Row],[2. Produit agricole certifié*]])*(#REF!=CertifiedCrop[[#This Row],[3. Variété**]]),0)),FALSE,TRUE))</f>
        <v>0</v>
      </c>
      <c r="L783" s="23" t="str">
        <f t="shared" si="61"/>
        <v/>
      </c>
      <c r="M783" s="63" t="str">
        <f t="shared" si="62"/>
        <v/>
      </c>
      <c r="N783" s="176" t="str">
        <f t="shared" si="63"/>
        <v/>
      </c>
      <c r="O783" s="64">
        <f t="shared" si="64"/>
        <v>598.33333333333337</v>
      </c>
      <c r="P783" s="64">
        <f t="shared" si="65"/>
        <v>581.66666666666663</v>
      </c>
      <c r="Q783" s="11" t="str">
        <f>IFERROR((VLOOKUP(A783,GM_Table,8,FALSE)-SUMIFS(D:D,A:A,A783,B:B,B783,C:C,C783)),"")</f>
        <v/>
      </c>
      <c r="R783" s="11" t="str">
        <f>IFERROR(CONCATENATE(VLOOKUP(A783,GM_Table,12,FALSE)," ",(VLOOKUP(A783,GM_Table,13,FALSE))),"")</f>
        <v/>
      </c>
      <c r="S783" s="178">
        <f>(CertifiedCrop[[#This Row],[Rendement 
estimé/ha]]-CertifiedCrop[[#This Row],[Rendement/ha
de l’année précédente]])/CertifiedCrop[[#This Row],[Rendement/ha
de l’année précédente]]</f>
        <v>2.8653295128939962E-2</v>
      </c>
    </row>
    <row r="784" spans="1:19" x14ac:dyDescent="0.25">
      <c r="A784" s="172" t="s">
        <v>3056</v>
      </c>
      <c r="B784" s="172" t="s">
        <v>3341</v>
      </c>
      <c r="C784" s="172" t="s">
        <v>667</v>
      </c>
      <c r="D784" s="173">
        <v>4</v>
      </c>
      <c r="E784" s="174">
        <v>2376</v>
      </c>
      <c r="F784" s="174">
        <v>2326</v>
      </c>
      <c r="G784" s="174">
        <v>0</v>
      </c>
      <c r="H784" s="174">
        <v>0</v>
      </c>
      <c r="I784" s="174">
        <v>0</v>
      </c>
      <c r="J784" s="170" t="b">
        <f>IF(ISBLANK(CertifiedCrop[[#This Row],[1. Identifiant interne d’exploitation agricole*]]),"",IF(ISERROR(MATCH(CertifiedCrop[[#This Row],[1. Identifiant interne d’exploitation agricole*]],GroupMember[1. Identifiant interne d’exploitation agricole*],0)),FALSE,TRUE))</f>
        <v>1</v>
      </c>
      <c r="K784" s="170" t="b">
        <f t="array" ref="K784">IF(ISBLANK(CertifiedCrop[[#This Row],[2. Produit agricole certifié*]]),"",IF(ISERROR(MATCH(1,(#REF!=CertifiedCrop[[#This Row],[2. Produit agricole certifié*]])*(#REF!=CertifiedCrop[[#This Row],[3. Variété**]]),0)),FALSE,TRUE))</f>
        <v>0</v>
      </c>
      <c r="L784" s="23" t="str">
        <f t="shared" si="61"/>
        <v/>
      </c>
      <c r="M784" s="63" t="str">
        <f t="shared" si="62"/>
        <v/>
      </c>
      <c r="N784" s="176" t="str">
        <f t="shared" si="63"/>
        <v/>
      </c>
      <c r="O784" s="64">
        <f t="shared" si="64"/>
        <v>594</v>
      </c>
      <c r="P784" s="64">
        <f t="shared" si="65"/>
        <v>581.5</v>
      </c>
      <c r="Q784" s="11" t="str">
        <f>IFERROR((VLOOKUP(A784,GM_Table,8,FALSE)-SUMIFS(D:D,A:A,A784,B:B,B784,C:C,C784)),"")</f>
        <v/>
      </c>
      <c r="R784" s="11" t="str">
        <f>IFERROR(CONCATENATE(VLOOKUP(A784,GM_Table,12,FALSE)," ",(VLOOKUP(A784,GM_Table,13,FALSE))),"")</f>
        <v/>
      </c>
      <c r="S784" s="178">
        <f>(CertifiedCrop[[#This Row],[Rendement 
estimé/ha]]-CertifiedCrop[[#This Row],[Rendement/ha
de l’année précédente]])/CertifiedCrop[[#This Row],[Rendement/ha
de l’année précédente]]</f>
        <v>2.1496130696474634E-2</v>
      </c>
    </row>
    <row r="785" spans="1:19" x14ac:dyDescent="0.25">
      <c r="A785" s="172" t="s">
        <v>3059</v>
      </c>
      <c r="B785" s="172" t="s">
        <v>3341</v>
      </c>
      <c r="C785" s="172" t="s">
        <v>667</v>
      </c>
      <c r="D785" s="173">
        <v>1.5</v>
      </c>
      <c r="E785" s="174">
        <v>878</v>
      </c>
      <c r="F785" s="174">
        <v>828</v>
      </c>
      <c r="G785" s="174">
        <v>0</v>
      </c>
      <c r="H785" s="174">
        <v>0</v>
      </c>
      <c r="I785" s="174">
        <v>0</v>
      </c>
      <c r="J785" s="170" t="b">
        <f>IF(ISBLANK(CertifiedCrop[[#This Row],[1. Identifiant interne d’exploitation agricole*]]),"",IF(ISERROR(MATCH(CertifiedCrop[[#This Row],[1. Identifiant interne d’exploitation agricole*]],GroupMember[1. Identifiant interne d’exploitation agricole*],0)),FALSE,TRUE))</f>
        <v>1</v>
      </c>
      <c r="K785" s="170" t="b">
        <f t="array" ref="K785">IF(ISBLANK(CertifiedCrop[[#This Row],[2. Produit agricole certifié*]]),"",IF(ISERROR(MATCH(1,(#REF!=CertifiedCrop[[#This Row],[2. Produit agricole certifié*]])*(#REF!=CertifiedCrop[[#This Row],[3. Variété**]]),0)),FALSE,TRUE))</f>
        <v>0</v>
      </c>
      <c r="L785" s="23" t="str">
        <f t="shared" si="61"/>
        <v/>
      </c>
      <c r="M785" s="63" t="str">
        <f t="shared" si="62"/>
        <v/>
      </c>
      <c r="N785" s="176" t="str">
        <f t="shared" si="63"/>
        <v/>
      </c>
      <c r="O785" s="64">
        <f t="shared" si="64"/>
        <v>585.33333333333337</v>
      </c>
      <c r="P785" s="64">
        <f t="shared" si="65"/>
        <v>552</v>
      </c>
      <c r="Q785" s="11" t="str">
        <f>IFERROR((VLOOKUP(A785,GM_Table,8,FALSE)-SUMIFS(D:D,A:A,A785,B:B,B785,C:C,C785)),"")</f>
        <v/>
      </c>
      <c r="R785" s="11" t="str">
        <f>IFERROR(CONCATENATE(VLOOKUP(A785,GM_Table,12,FALSE)," ",(VLOOKUP(A785,GM_Table,13,FALSE))),"")</f>
        <v/>
      </c>
      <c r="S785" s="178">
        <f>(CertifiedCrop[[#This Row],[Rendement 
estimé/ha]]-CertifiedCrop[[#This Row],[Rendement/ha
de l’année précédente]])/CertifiedCrop[[#This Row],[Rendement/ha
de l’année précédente]]</f>
        <v>6.0386473429951758E-2</v>
      </c>
    </row>
    <row r="786" spans="1:19" x14ac:dyDescent="0.25">
      <c r="A786" s="172" t="s">
        <v>3061</v>
      </c>
      <c r="B786" s="172" t="s">
        <v>3341</v>
      </c>
      <c r="C786" s="172" t="s">
        <v>667</v>
      </c>
      <c r="D786" s="173">
        <v>3</v>
      </c>
      <c r="E786" s="174">
        <v>1717</v>
      </c>
      <c r="F786" s="174">
        <v>1667</v>
      </c>
      <c r="G786" s="174">
        <v>0</v>
      </c>
      <c r="H786" s="174">
        <v>0</v>
      </c>
      <c r="I786" s="174">
        <v>0</v>
      </c>
      <c r="J786" s="170" t="b">
        <f>IF(ISBLANK(CertifiedCrop[[#This Row],[1. Identifiant interne d’exploitation agricole*]]),"",IF(ISERROR(MATCH(CertifiedCrop[[#This Row],[1. Identifiant interne d’exploitation agricole*]],GroupMember[1. Identifiant interne d’exploitation agricole*],0)),FALSE,TRUE))</f>
        <v>1</v>
      </c>
      <c r="K786" s="170" t="b">
        <f t="array" ref="K786">IF(ISBLANK(CertifiedCrop[[#This Row],[2. Produit agricole certifié*]]),"",IF(ISERROR(MATCH(1,(#REF!=CertifiedCrop[[#This Row],[2. Produit agricole certifié*]])*(#REF!=CertifiedCrop[[#This Row],[3. Variété**]]),0)),FALSE,TRUE))</f>
        <v>0</v>
      </c>
      <c r="L786" s="23" t="str">
        <f t="shared" si="61"/>
        <v/>
      </c>
      <c r="M786" s="63" t="str">
        <f t="shared" si="62"/>
        <v/>
      </c>
      <c r="N786" s="176" t="str">
        <f t="shared" si="63"/>
        <v/>
      </c>
      <c r="O786" s="64">
        <f t="shared" si="64"/>
        <v>572.33333333333337</v>
      </c>
      <c r="P786" s="64">
        <f t="shared" si="65"/>
        <v>555.66666666666663</v>
      </c>
      <c r="Q786" s="11" t="str">
        <f>IFERROR((VLOOKUP(A786,GM_Table,8,FALSE)-SUMIFS(D:D,A:A,A786,B:B,B786,C:C,C786)),"")</f>
        <v/>
      </c>
      <c r="R786" s="11" t="str">
        <f>IFERROR(CONCATENATE(VLOOKUP(A786,GM_Table,12,FALSE)," ",(VLOOKUP(A786,GM_Table,13,FALSE))),"")</f>
        <v/>
      </c>
      <c r="S786" s="178">
        <f>(CertifiedCrop[[#This Row],[Rendement 
estimé/ha]]-CertifiedCrop[[#This Row],[Rendement/ha
de l’année précédente]])/CertifiedCrop[[#This Row],[Rendement/ha
de l’année précédente]]</f>
        <v>2.9994001199760187E-2</v>
      </c>
    </row>
    <row r="787" spans="1:19" x14ac:dyDescent="0.25">
      <c r="A787" s="172" t="s">
        <v>3064</v>
      </c>
      <c r="B787" s="172" t="s">
        <v>3341</v>
      </c>
      <c r="C787" s="172" t="s">
        <v>667</v>
      </c>
      <c r="D787" s="173">
        <v>3</v>
      </c>
      <c r="E787" s="174">
        <v>1729</v>
      </c>
      <c r="F787" s="174">
        <v>1679</v>
      </c>
      <c r="G787" s="174">
        <v>0</v>
      </c>
      <c r="H787" s="174">
        <v>0</v>
      </c>
      <c r="I787" s="174">
        <v>0</v>
      </c>
      <c r="J787" s="170" t="b">
        <f>IF(ISBLANK(CertifiedCrop[[#This Row],[1. Identifiant interne d’exploitation agricole*]]),"",IF(ISERROR(MATCH(CertifiedCrop[[#This Row],[1. Identifiant interne d’exploitation agricole*]],GroupMember[1. Identifiant interne d’exploitation agricole*],0)),FALSE,TRUE))</f>
        <v>1</v>
      </c>
      <c r="K787" s="170" t="b">
        <f t="array" ref="K787">IF(ISBLANK(CertifiedCrop[[#This Row],[2. Produit agricole certifié*]]),"",IF(ISERROR(MATCH(1,(#REF!=CertifiedCrop[[#This Row],[2. Produit agricole certifié*]])*(#REF!=CertifiedCrop[[#This Row],[3. Variété**]]),0)),FALSE,TRUE))</f>
        <v>0</v>
      </c>
      <c r="L787" s="23" t="str">
        <f t="shared" si="61"/>
        <v/>
      </c>
      <c r="M787" s="63" t="str">
        <f t="shared" si="62"/>
        <v/>
      </c>
      <c r="N787" s="176" t="str">
        <f t="shared" si="63"/>
        <v/>
      </c>
      <c r="O787" s="64">
        <f t="shared" si="64"/>
        <v>576.33333333333337</v>
      </c>
      <c r="P787" s="64">
        <f t="shared" si="65"/>
        <v>559.66666666666663</v>
      </c>
      <c r="Q787" s="11" t="str">
        <f>IFERROR((VLOOKUP(A787,GM_Table,8,FALSE)-SUMIFS(D:D,A:A,A787,B:B,B787,C:C,C787)),"")</f>
        <v/>
      </c>
      <c r="R787" s="11" t="str">
        <f>IFERROR(CONCATENATE(VLOOKUP(A787,GM_Table,12,FALSE)," ",(VLOOKUP(A787,GM_Table,13,FALSE))),"")</f>
        <v/>
      </c>
      <c r="S787" s="178">
        <f>(CertifiedCrop[[#This Row],[Rendement 
estimé/ha]]-CertifiedCrop[[#This Row],[Rendement/ha
de l’année précédente]])/CertifiedCrop[[#This Row],[Rendement/ha
de l’année précédente]]</f>
        <v>2.9779630732579054E-2</v>
      </c>
    </row>
    <row r="788" spans="1:19" x14ac:dyDescent="0.25">
      <c r="A788" s="172" t="s">
        <v>3066</v>
      </c>
      <c r="B788" s="172" t="s">
        <v>3341</v>
      </c>
      <c r="C788" s="172" t="s">
        <v>667</v>
      </c>
      <c r="D788" s="173">
        <v>2</v>
      </c>
      <c r="E788" s="174">
        <v>1162</v>
      </c>
      <c r="F788" s="174">
        <v>1112</v>
      </c>
      <c r="G788" s="174">
        <v>0</v>
      </c>
      <c r="H788" s="174">
        <v>0</v>
      </c>
      <c r="I788" s="174">
        <v>0</v>
      </c>
      <c r="J788" s="170" t="b">
        <f>IF(ISBLANK(CertifiedCrop[[#This Row],[1. Identifiant interne d’exploitation agricole*]]),"",IF(ISERROR(MATCH(CertifiedCrop[[#This Row],[1. Identifiant interne d’exploitation agricole*]],GroupMember[1. Identifiant interne d’exploitation agricole*],0)),FALSE,TRUE))</f>
        <v>1</v>
      </c>
      <c r="K788" s="170" t="b">
        <f t="array" ref="K788">IF(ISBLANK(CertifiedCrop[[#This Row],[2. Produit agricole certifié*]]),"",IF(ISERROR(MATCH(1,(#REF!=CertifiedCrop[[#This Row],[2. Produit agricole certifié*]])*(#REF!=CertifiedCrop[[#This Row],[3. Variété**]]),0)),FALSE,TRUE))</f>
        <v>0</v>
      </c>
      <c r="L788" s="23" t="str">
        <f t="shared" si="61"/>
        <v/>
      </c>
      <c r="M788" s="63" t="str">
        <f t="shared" si="62"/>
        <v/>
      </c>
      <c r="N788" s="176" t="str">
        <f t="shared" si="63"/>
        <v/>
      </c>
      <c r="O788" s="64">
        <f t="shared" si="64"/>
        <v>581</v>
      </c>
      <c r="P788" s="64">
        <f t="shared" si="65"/>
        <v>556</v>
      </c>
      <c r="Q788" s="11" t="str">
        <f>IFERROR((VLOOKUP(A788,GM_Table,8,FALSE)-SUMIFS(D:D,A:A,A788,B:B,B788,C:C,C788)),"")</f>
        <v/>
      </c>
      <c r="R788" s="11" t="str">
        <f>IFERROR(CONCATENATE(VLOOKUP(A788,GM_Table,12,FALSE)," ",(VLOOKUP(A788,GM_Table,13,FALSE))),"")</f>
        <v/>
      </c>
      <c r="S788" s="178">
        <f>(CertifiedCrop[[#This Row],[Rendement 
estimé/ha]]-CertifiedCrop[[#This Row],[Rendement/ha
de l’année précédente]])/CertifiedCrop[[#This Row],[Rendement/ha
de l’année précédente]]</f>
        <v>4.4964028776978415E-2</v>
      </c>
    </row>
    <row r="789" spans="1:19" x14ac:dyDescent="0.25">
      <c r="A789" s="172" t="s">
        <v>3069</v>
      </c>
      <c r="B789" s="172" t="s">
        <v>3341</v>
      </c>
      <c r="C789" s="172" t="s">
        <v>667</v>
      </c>
      <c r="D789" s="173">
        <v>2</v>
      </c>
      <c r="E789" s="174">
        <v>1127</v>
      </c>
      <c r="F789" s="174">
        <v>1077</v>
      </c>
      <c r="G789" s="174">
        <v>0</v>
      </c>
      <c r="H789" s="174">
        <v>0</v>
      </c>
      <c r="I789" s="174">
        <v>0</v>
      </c>
      <c r="J789" s="170" t="b">
        <f>IF(ISBLANK(CertifiedCrop[[#This Row],[1. Identifiant interne d’exploitation agricole*]]),"",IF(ISERROR(MATCH(CertifiedCrop[[#This Row],[1. Identifiant interne d’exploitation agricole*]],GroupMember[1. Identifiant interne d’exploitation agricole*],0)),FALSE,TRUE))</f>
        <v>1</v>
      </c>
      <c r="K789" s="170" t="b">
        <f t="array" ref="K789">IF(ISBLANK(CertifiedCrop[[#This Row],[2. Produit agricole certifié*]]),"",IF(ISERROR(MATCH(1,(#REF!=CertifiedCrop[[#This Row],[2. Produit agricole certifié*]])*(#REF!=CertifiedCrop[[#This Row],[3. Variété**]]),0)),FALSE,TRUE))</f>
        <v>0</v>
      </c>
      <c r="L789" s="23" t="str">
        <f t="shared" si="61"/>
        <v/>
      </c>
      <c r="M789" s="63" t="str">
        <f t="shared" si="62"/>
        <v/>
      </c>
      <c r="N789" s="176" t="str">
        <f t="shared" si="63"/>
        <v/>
      </c>
      <c r="O789" s="64">
        <f t="shared" si="64"/>
        <v>563.5</v>
      </c>
      <c r="P789" s="64">
        <f t="shared" si="65"/>
        <v>538.5</v>
      </c>
      <c r="Q789" s="11" t="str">
        <f>IFERROR((VLOOKUP(A789,GM_Table,8,FALSE)-SUMIFS(D:D,A:A,A789,B:B,B789,C:C,C789)),"")</f>
        <v/>
      </c>
      <c r="R789" s="11" t="str">
        <f>IFERROR(CONCATENATE(VLOOKUP(A789,GM_Table,12,FALSE)," ",(VLOOKUP(A789,GM_Table,13,FALSE))),"")</f>
        <v/>
      </c>
      <c r="S789" s="178">
        <f>(CertifiedCrop[[#This Row],[Rendement 
estimé/ha]]-CertifiedCrop[[#This Row],[Rendement/ha
de l’année précédente]])/CertifiedCrop[[#This Row],[Rendement/ha
de l’année précédente]]</f>
        <v>4.6425255338904362E-2</v>
      </c>
    </row>
    <row r="790" spans="1:19" x14ac:dyDescent="0.25">
      <c r="A790" s="172" t="s">
        <v>3071</v>
      </c>
      <c r="B790" s="172" t="s">
        <v>3341</v>
      </c>
      <c r="C790" s="172" t="s">
        <v>667</v>
      </c>
      <c r="D790" s="173">
        <v>4</v>
      </c>
      <c r="E790" s="174">
        <v>2289</v>
      </c>
      <c r="F790" s="174">
        <v>2239</v>
      </c>
      <c r="G790" s="174">
        <v>0</v>
      </c>
      <c r="H790" s="174">
        <v>0</v>
      </c>
      <c r="I790" s="174">
        <v>0</v>
      </c>
      <c r="J790" s="170" t="b">
        <f>IF(ISBLANK(CertifiedCrop[[#This Row],[1. Identifiant interne d’exploitation agricole*]]),"",IF(ISERROR(MATCH(CertifiedCrop[[#This Row],[1. Identifiant interne d’exploitation agricole*]],GroupMember[1. Identifiant interne d’exploitation agricole*],0)),FALSE,TRUE))</f>
        <v>1</v>
      </c>
      <c r="K790" s="170" t="b">
        <f t="array" ref="K790">IF(ISBLANK(CertifiedCrop[[#This Row],[2. Produit agricole certifié*]]),"",IF(ISERROR(MATCH(1,(#REF!=CertifiedCrop[[#This Row],[2. Produit agricole certifié*]])*(#REF!=CertifiedCrop[[#This Row],[3. Variété**]]),0)),FALSE,TRUE))</f>
        <v>0</v>
      </c>
      <c r="L790" s="23" t="str">
        <f t="shared" si="61"/>
        <v/>
      </c>
      <c r="M790" s="63" t="str">
        <f t="shared" si="62"/>
        <v/>
      </c>
      <c r="N790" s="176" t="str">
        <f t="shared" si="63"/>
        <v/>
      </c>
      <c r="O790" s="64">
        <f t="shared" si="64"/>
        <v>572.25</v>
      </c>
      <c r="P790" s="64">
        <f t="shared" si="65"/>
        <v>559.75</v>
      </c>
      <c r="Q790" s="11" t="str">
        <f>IFERROR((VLOOKUP(A790,GM_Table,8,FALSE)-SUMIFS(D:D,A:A,A790,B:B,B790,C:C,C790)),"")</f>
        <v/>
      </c>
      <c r="R790" s="11" t="str">
        <f>IFERROR(CONCATENATE(VLOOKUP(A790,GM_Table,12,FALSE)," ",(VLOOKUP(A790,GM_Table,13,FALSE))),"")</f>
        <v/>
      </c>
      <c r="S790" s="178">
        <f>(CertifiedCrop[[#This Row],[Rendement 
estimé/ha]]-CertifiedCrop[[#This Row],[Rendement/ha
de l’année précédente]])/CertifiedCrop[[#This Row],[Rendement/ha
de l’année précédente]]</f>
        <v>2.2331397945511387E-2</v>
      </c>
    </row>
    <row r="791" spans="1:19" x14ac:dyDescent="0.25">
      <c r="A791" s="172" t="s">
        <v>3074</v>
      </c>
      <c r="B791" s="172" t="s">
        <v>3341</v>
      </c>
      <c r="C791" s="172" t="s">
        <v>667</v>
      </c>
      <c r="D791" s="173">
        <v>2.34</v>
      </c>
      <c r="E791" s="174">
        <v>1360</v>
      </c>
      <c r="F791" s="174">
        <v>1310</v>
      </c>
      <c r="G791" s="174">
        <v>0</v>
      </c>
      <c r="H791" s="174">
        <v>0</v>
      </c>
      <c r="I791" s="174">
        <v>0</v>
      </c>
      <c r="J791" s="170" t="b">
        <f>IF(ISBLANK(CertifiedCrop[[#This Row],[1. Identifiant interne d’exploitation agricole*]]),"",IF(ISERROR(MATCH(CertifiedCrop[[#This Row],[1. Identifiant interne d’exploitation agricole*]],GroupMember[1. Identifiant interne d’exploitation agricole*],0)),FALSE,TRUE))</f>
        <v>1</v>
      </c>
      <c r="K791" s="170" t="b">
        <f t="array" ref="K791">IF(ISBLANK(CertifiedCrop[[#This Row],[2. Produit agricole certifié*]]),"",IF(ISERROR(MATCH(1,(#REF!=CertifiedCrop[[#This Row],[2. Produit agricole certifié*]])*(#REF!=CertifiedCrop[[#This Row],[3. Variété**]]),0)),FALSE,TRUE))</f>
        <v>0</v>
      </c>
      <c r="L791" s="23" t="str">
        <f t="shared" si="61"/>
        <v/>
      </c>
      <c r="M791" s="63" t="str">
        <f t="shared" si="62"/>
        <v/>
      </c>
      <c r="N791" s="176" t="str">
        <f t="shared" si="63"/>
        <v/>
      </c>
      <c r="O791" s="64">
        <f t="shared" si="64"/>
        <v>581.19658119658118</v>
      </c>
      <c r="P791" s="64">
        <f t="shared" si="65"/>
        <v>559.82905982905982</v>
      </c>
      <c r="Q791" s="11" t="str">
        <f>IFERROR((VLOOKUP(A791,GM_Table,8,FALSE)-SUMIFS(D:D,A:A,A791,B:B,B791,C:C,C791)),"")</f>
        <v/>
      </c>
      <c r="R791" s="11" t="str">
        <f>IFERROR(CONCATENATE(VLOOKUP(A791,GM_Table,12,FALSE)," ",(VLOOKUP(A791,GM_Table,13,FALSE))),"")</f>
        <v/>
      </c>
      <c r="S791" s="178">
        <f>(CertifiedCrop[[#This Row],[Rendement 
estimé/ha]]-CertifiedCrop[[#This Row],[Rendement/ha
de l’année précédente]])/CertifiedCrop[[#This Row],[Rendement/ha
de l’année précédente]]</f>
        <v>3.8167938931297704E-2</v>
      </c>
    </row>
    <row r="792" spans="1:19" x14ac:dyDescent="0.25">
      <c r="A792" s="172" t="s">
        <v>3077</v>
      </c>
      <c r="B792" s="172" t="s">
        <v>3341</v>
      </c>
      <c r="C792" s="172" t="s">
        <v>667</v>
      </c>
      <c r="D792" s="173">
        <v>2</v>
      </c>
      <c r="E792" s="174">
        <v>1170</v>
      </c>
      <c r="F792" s="174">
        <v>1120</v>
      </c>
      <c r="G792" s="174">
        <v>0</v>
      </c>
      <c r="H792" s="174">
        <v>0</v>
      </c>
      <c r="I792" s="174">
        <v>0</v>
      </c>
      <c r="J792" s="170" t="b">
        <f>IF(ISBLANK(CertifiedCrop[[#This Row],[1. Identifiant interne d’exploitation agricole*]]),"",IF(ISERROR(MATCH(CertifiedCrop[[#This Row],[1. Identifiant interne d’exploitation agricole*]],GroupMember[1. Identifiant interne d’exploitation agricole*],0)),FALSE,TRUE))</f>
        <v>1</v>
      </c>
      <c r="K792" s="170" t="b">
        <f t="array" ref="K792">IF(ISBLANK(CertifiedCrop[[#This Row],[2. Produit agricole certifié*]]),"",IF(ISERROR(MATCH(1,(#REF!=CertifiedCrop[[#This Row],[2. Produit agricole certifié*]])*(#REF!=CertifiedCrop[[#This Row],[3. Variété**]]),0)),FALSE,TRUE))</f>
        <v>0</v>
      </c>
      <c r="L792" s="23" t="str">
        <f t="shared" si="61"/>
        <v/>
      </c>
      <c r="M792" s="63" t="str">
        <f t="shared" si="62"/>
        <v/>
      </c>
      <c r="N792" s="176" t="str">
        <f t="shared" si="63"/>
        <v/>
      </c>
      <c r="O792" s="64">
        <f t="shared" si="64"/>
        <v>585</v>
      </c>
      <c r="P792" s="64">
        <f t="shared" si="65"/>
        <v>560</v>
      </c>
      <c r="Q792" s="11" t="str">
        <f>IFERROR((VLOOKUP(A792,GM_Table,8,FALSE)-SUMIFS(D:D,A:A,A792,B:B,B792,C:C,C792)),"")</f>
        <v/>
      </c>
      <c r="R792" s="11" t="str">
        <f>IFERROR(CONCATENATE(VLOOKUP(A792,GM_Table,12,FALSE)," ",(VLOOKUP(A792,GM_Table,13,FALSE))),"")</f>
        <v/>
      </c>
      <c r="S792" s="178">
        <f>(CertifiedCrop[[#This Row],[Rendement 
estimé/ha]]-CertifiedCrop[[#This Row],[Rendement/ha
de l’année précédente]])/CertifiedCrop[[#This Row],[Rendement/ha
de l’année précédente]]</f>
        <v>4.4642857142857144E-2</v>
      </c>
    </row>
    <row r="793" spans="1:19" x14ac:dyDescent="0.25">
      <c r="A793" s="172" t="s">
        <v>3080</v>
      </c>
      <c r="B793" s="172" t="s">
        <v>3341</v>
      </c>
      <c r="C793" s="172" t="s">
        <v>667</v>
      </c>
      <c r="D793" s="173">
        <v>2</v>
      </c>
      <c r="E793" s="174">
        <v>1162</v>
      </c>
      <c r="F793" s="174">
        <v>1112</v>
      </c>
      <c r="G793" s="174">
        <v>0</v>
      </c>
      <c r="H793" s="174">
        <v>0</v>
      </c>
      <c r="I793" s="174">
        <v>0</v>
      </c>
      <c r="J793" s="170" t="b">
        <f>IF(ISBLANK(CertifiedCrop[[#This Row],[1. Identifiant interne d’exploitation agricole*]]),"",IF(ISERROR(MATCH(CertifiedCrop[[#This Row],[1. Identifiant interne d’exploitation agricole*]],GroupMember[1. Identifiant interne d’exploitation agricole*],0)),FALSE,TRUE))</f>
        <v>1</v>
      </c>
      <c r="K793" s="170" t="b">
        <f t="array" ref="K793">IF(ISBLANK(CertifiedCrop[[#This Row],[2. Produit agricole certifié*]]),"",IF(ISERROR(MATCH(1,(#REF!=CertifiedCrop[[#This Row],[2. Produit agricole certifié*]])*(#REF!=CertifiedCrop[[#This Row],[3. Variété**]]),0)),FALSE,TRUE))</f>
        <v>0</v>
      </c>
      <c r="L793" s="23" t="str">
        <f t="shared" si="61"/>
        <v/>
      </c>
      <c r="M793" s="63" t="str">
        <f t="shared" si="62"/>
        <v/>
      </c>
      <c r="N793" s="176" t="str">
        <f t="shared" si="63"/>
        <v/>
      </c>
      <c r="O793" s="64">
        <f t="shared" si="64"/>
        <v>581</v>
      </c>
      <c r="P793" s="64">
        <f t="shared" si="65"/>
        <v>556</v>
      </c>
      <c r="Q793" s="11" t="str">
        <f>IFERROR((VLOOKUP(A793,GM_Table,8,FALSE)-SUMIFS(D:D,A:A,A793,B:B,B793,C:C,C793)),"")</f>
        <v/>
      </c>
      <c r="R793" s="11" t="str">
        <f>IFERROR(CONCATENATE(VLOOKUP(A793,GM_Table,12,FALSE)," ",(VLOOKUP(A793,GM_Table,13,FALSE))),"")</f>
        <v/>
      </c>
      <c r="S793" s="178">
        <f>(CertifiedCrop[[#This Row],[Rendement 
estimé/ha]]-CertifiedCrop[[#This Row],[Rendement/ha
de l’année précédente]])/CertifiedCrop[[#This Row],[Rendement/ha
de l’année précédente]]</f>
        <v>4.4964028776978415E-2</v>
      </c>
    </row>
    <row r="794" spans="1:19" x14ac:dyDescent="0.25">
      <c r="A794" s="172" t="s">
        <v>3084</v>
      </c>
      <c r="B794" s="172" t="s">
        <v>3341</v>
      </c>
      <c r="C794" s="172" t="s">
        <v>667</v>
      </c>
      <c r="D794" s="173">
        <v>2</v>
      </c>
      <c r="E794" s="174">
        <v>1197</v>
      </c>
      <c r="F794" s="174">
        <v>1147</v>
      </c>
      <c r="G794" s="174">
        <v>0</v>
      </c>
      <c r="H794" s="174">
        <v>0</v>
      </c>
      <c r="I794" s="174">
        <v>0</v>
      </c>
      <c r="J794" s="170" t="b">
        <f>IF(ISBLANK(CertifiedCrop[[#This Row],[1. Identifiant interne d’exploitation agricole*]]),"",IF(ISERROR(MATCH(CertifiedCrop[[#This Row],[1. Identifiant interne d’exploitation agricole*]],GroupMember[1. Identifiant interne d’exploitation agricole*],0)),FALSE,TRUE))</f>
        <v>1</v>
      </c>
      <c r="K794" s="170" t="b">
        <f t="array" ref="K794">IF(ISBLANK(CertifiedCrop[[#This Row],[2. Produit agricole certifié*]]),"",IF(ISERROR(MATCH(1,(#REF!=CertifiedCrop[[#This Row],[2. Produit agricole certifié*]])*(#REF!=CertifiedCrop[[#This Row],[3. Variété**]]),0)),FALSE,TRUE))</f>
        <v>0</v>
      </c>
      <c r="L794" s="23" t="str">
        <f t="shared" si="61"/>
        <v/>
      </c>
      <c r="M794" s="63" t="str">
        <f t="shared" si="62"/>
        <v/>
      </c>
      <c r="N794" s="176" t="str">
        <f t="shared" si="63"/>
        <v/>
      </c>
      <c r="O794" s="64">
        <f t="shared" si="64"/>
        <v>598.5</v>
      </c>
      <c r="P794" s="64">
        <f t="shared" si="65"/>
        <v>573.5</v>
      </c>
      <c r="Q794" s="11" t="str">
        <f>IFERROR((VLOOKUP(A794,GM_Table,8,FALSE)-SUMIFS(D:D,A:A,A794,B:B,B794,C:C,C794)),"")</f>
        <v/>
      </c>
      <c r="R794" s="11" t="str">
        <f>IFERROR(CONCATENATE(VLOOKUP(A794,GM_Table,12,FALSE)," ",(VLOOKUP(A794,GM_Table,13,FALSE))),"")</f>
        <v/>
      </c>
      <c r="S794" s="178">
        <f>(CertifiedCrop[[#This Row],[Rendement 
estimé/ha]]-CertifiedCrop[[#This Row],[Rendement/ha
de l’année précédente]])/CertifiedCrop[[#This Row],[Rendement/ha
de l’année précédente]]</f>
        <v>4.3591979075850044E-2</v>
      </c>
    </row>
    <row r="795" spans="1:19" x14ac:dyDescent="0.25">
      <c r="A795" s="172" t="s">
        <v>3087</v>
      </c>
      <c r="B795" s="172" t="s">
        <v>3341</v>
      </c>
      <c r="C795" s="172" t="s">
        <v>667</v>
      </c>
      <c r="D795" s="173">
        <v>3</v>
      </c>
      <c r="E795" s="174">
        <v>1795</v>
      </c>
      <c r="F795" s="174">
        <v>1745</v>
      </c>
      <c r="G795" s="174">
        <v>0</v>
      </c>
      <c r="H795" s="174">
        <v>0</v>
      </c>
      <c r="I795" s="174">
        <v>0</v>
      </c>
      <c r="J795" s="170" t="b">
        <f>IF(ISBLANK(CertifiedCrop[[#This Row],[1. Identifiant interne d’exploitation agricole*]]),"",IF(ISERROR(MATCH(CertifiedCrop[[#This Row],[1. Identifiant interne d’exploitation agricole*]],GroupMember[1. Identifiant interne d’exploitation agricole*],0)),FALSE,TRUE))</f>
        <v>1</v>
      </c>
      <c r="K795" s="170" t="b">
        <f t="array" ref="K795">IF(ISBLANK(CertifiedCrop[[#This Row],[2. Produit agricole certifié*]]),"",IF(ISERROR(MATCH(1,(#REF!=CertifiedCrop[[#This Row],[2. Produit agricole certifié*]])*(#REF!=CertifiedCrop[[#This Row],[3. Variété**]]),0)),FALSE,TRUE))</f>
        <v>0</v>
      </c>
      <c r="L795" s="23" t="str">
        <f t="shared" si="61"/>
        <v/>
      </c>
      <c r="M795" s="63" t="str">
        <f t="shared" si="62"/>
        <v/>
      </c>
      <c r="N795" s="176" t="str">
        <f t="shared" si="63"/>
        <v/>
      </c>
      <c r="O795" s="64">
        <f t="shared" si="64"/>
        <v>598.33333333333337</v>
      </c>
      <c r="P795" s="64">
        <f t="shared" si="65"/>
        <v>581.66666666666663</v>
      </c>
      <c r="Q795" s="11" t="str">
        <f>IFERROR((VLOOKUP(A795,GM_Table,8,FALSE)-SUMIFS(D:D,A:A,A795,B:B,B795,C:C,C795)),"")</f>
        <v/>
      </c>
      <c r="R795" s="11" t="str">
        <f>IFERROR(CONCATENATE(VLOOKUP(A795,GM_Table,12,FALSE)," ",(VLOOKUP(A795,GM_Table,13,FALSE))),"")</f>
        <v/>
      </c>
      <c r="S795" s="178">
        <f>(CertifiedCrop[[#This Row],[Rendement 
estimé/ha]]-CertifiedCrop[[#This Row],[Rendement/ha
de l’année précédente]])/CertifiedCrop[[#This Row],[Rendement/ha
de l’année précédente]]</f>
        <v>2.8653295128939962E-2</v>
      </c>
    </row>
    <row r="796" spans="1:19" x14ac:dyDescent="0.25">
      <c r="A796" s="172" t="s">
        <v>3089</v>
      </c>
      <c r="B796" s="172" t="s">
        <v>3341</v>
      </c>
      <c r="C796" s="172" t="s">
        <v>667</v>
      </c>
      <c r="D796" s="173">
        <v>3</v>
      </c>
      <c r="E796" s="174">
        <v>1743</v>
      </c>
      <c r="F796" s="174">
        <v>1693</v>
      </c>
      <c r="G796" s="174">
        <v>0</v>
      </c>
      <c r="H796" s="174">
        <v>0</v>
      </c>
      <c r="I796" s="174">
        <v>0</v>
      </c>
      <c r="J796" s="170" t="b">
        <f>IF(ISBLANK(CertifiedCrop[[#This Row],[1. Identifiant interne d’exploitation agricole*]]),"",IF(ISERROR(MATCH(CertifiedCrop[[#This Row],[1. Identifiant interne d’exploitation agricole*]],GroupMember[1. Identifiant interne d’exploitation agricole*],0)),FALSE,TRUE))</f>
        <v>1</v>
      </c>
      <c r="K796" s="170" t="b">
        <f t="array" ref="K796">IF(ISBLANK(CertifiedCrop[[#This Row],[2. Produit agricole certifié*]]),"",IF(ISERROR(MATCH(1,(#REF!=CertifiedCrop[[#This Row],[2. Produit agricole certifié*]])*(#REF!=CertifiedCrop[[#This Row],[3. Variété**]]),0)),FALSE,TRUE))</f>
        <v>0</v>
      </c>
      <c r="L796" s="23" t="str">
        <f t="shared" si="61"/>
        <v/>
      </c>
      <c r="M796" s="63" t="str">
        <f t="shared" si="62"/>
        <v/>
      </c>
      <c r="N796" s="176" t="str">
        <f t="shared" si="63"/>
        <v/>
      </c>
      <c r="O796" s="64">
        <f t="shared" si="64"/>
        <v>581</v>
      </c>
      <c r="P796" s="64">
        <f t="shared" si="65"/>
        <v>564.33333333333337</v>
      </c>
      <c r="Q796" s="11" t="str">
        <f>IFERROR((VLOOKUP(A796,GM_Table,8,FALSE)-SUMIFS(D:D,A:A,A796,B:B,B796,C:C,C796)),"")</f>
        <v/>
      </c>
      <c r="R796" s="11" t="str">
        <f>IFERROR(CONCATENATE(VLOOKUP(A796,GM_Table,12,FALSE)," ",(VLOOKUP(A796,GM_Table,13,FALSE))),"")</f>
        <v/>
      </c>
      <c r="S796" s="178">
        <f>(CertifiedCrop[[#This Row],[Rendement 
estimé/ha]]-CertifiedCrop[[#This Row],[Rendement/ha
de l’année précédente]])/CertifiedCrop[[#This Row],[Rendement/ha
de l’année précédente]]</f>
        <v>2.9533372711163547E-2</v>
      </c>
    </row>
    <row r="797" spans="1:19" x14ac:dyDescent="0.25">
      <c r="A797" s="172" t="s">
        <v>3093</v>
      </c>
      <c r="B797" s="172" t="s">
        <v>3341</v>
      </c>
      <c r="C797" s="172" t="s">
        <v>667</v>
      </c>
      <c r="D797" s="173">
        <v>3</v>
      </c>
      <c r="E797" s="174">
        <v>1756</v>
      </c>
      <c r="F797" s="174">
        <v>1706</v>
      </c>
      <c r="G797" s="174">
        <v>0</v>
      </c>
      <c r="H797" s="174">
        <v>0</v>
      </c>
      <c r="I797" s="174">
        <v>0</v>
      </c>
      <c r="J797" s="170" t="b">
        <f>IF(ISBLANK(CertifiedCrop[[#This Row],[1. Identifiant interne d’exploitation agricole*]]),"",IF(ISERROR(MATCH(CertifiedCrop[[#This Row],[1. Identifiant interne d’exploitation agricole*]],GroupMember[1. Identifiant interne d’exploitation agricole*],0)),FALSE,TRUE))</f>
        <v>1</v>
      </c>
      <c r="K797" s="170" t="b">
        <f t="array" ref="K797">IF(ISBLANK(CertifiedCrop[[#This Row],[2. Produit agricole certifié*]]),"",IF(ISERROR(MATCH(1,(#REF!=CertifiedCrop[[#This Row],[2. Produit agricole certifié*]])*(#REF!=CertifiedCrop[[#This Row],[3. Variété**]]),0)),FALSE,TRUE))</f>
        <v>0</v>
      </c>
      <c r="L797" s="23" t="str">
        <f t="shared" si="61"/>
        <v/>
      </c>
      <c r="M797" s="63" t="str">
        <f t="shared" si="62"/>
        <v/>
      </c>
      <c r="N797" s="176" t="str">
        <f t="shared" si="63"/>
        <v/>
      </c>
      <c r="O797" s="64">
        <f t="shared" si="64"/>
        <v>585.33333333333337</v>
      </c>
      <c r="P797" s="64">
        <f t="shared" si="65"/>
        <v>568.66666666666663</v>
      </c>
      <c r="Q797" s="11" t="str">
        <f>IFERROR((VLOOKUP(A797,GM_Table,8,FALSE)-SUMIFS(D:D,A:A,A797,B:B,B797,C:C,C797)),"")</f>
        <v/>
      </c>
      <c r="R797" s="11" t="str">
        <f>IFERROR(CONCATENATE(VLOOKUP(A797,GM_Table,12,FALSE)," ",(VLOOKUP(A797,GM_Table,13,FALSE))),"")</f>
        <v/>
      </c>
      <c r="S797" s="178">
        <f>(CertifiedCrop[[#This Row],[Rendement 
estimé/ha]]-CertifiedCrop[[#This Row],[Rendement/ha
de l’année précédente]])/CertifiedCrop[[#This Row],[Rendement/ha
de l’année précédente]]</f>
        <v>2.9308323563892281E-2</v>
      </c>
    </row>
    <row r="798" spans="1:19" x14ac:dyDescent="0.25">
      <c r="A798" s="172" t="s">
        <v>3096</v>
      </c>
      <c r="B798" s="172" t="s">
        <v>3341</v>
      </c>
      <c r="C798" s="172" t="s">
        <v>667</v>
      </c>
      <c r="D798" s="173">
        <v>3</v>
      </c>
      <c r="E798" s="174">
        <v>1730</v>
      </c>
      <c r="F798" s="174">
        <v>1680</v>
      </c>
      <c r="G798" s="174">
        <v>0</v>
      </c>
      <c r="H798" s="174">
        <v>0</v>
      </c>
      <c r="I798" s="174">
        <v>0</v>
      </c>
      <c r="J798" s="170" t="b">
        <f>IF(ISBLANK(CertifiedCrop[[#This Row],[1. Identifiant interne d’exploitation agricole*]]),"",IF(ISERROR(MATCH(CertifiedCrop[[#This Row],[1. Identifiant interne d’exploitation agricole*]],GroupMember[1. Identifiant interne d’exploitation agricole*],0)),FALSE,TRUE))</f>
        <v>1</v>
      </c>
      <c r="K798" s="170" t="b">
        <f t="array" ref="K798">IF(ISBLANK(CertifiedCrop[[#This Row],[2. Produit agricole certifié*]]),"",IF(ISERROR(MATCH(1,(#REF!=CertifiedCrop[[#This Row],[2. Produit agricole certifié*]])*(#REF!=CertifiedCrop[[#This Row],[3. Variété**]]),0)),FALSE,TRUE))</f>
        <v>0</v>
      </c>
      <c r="L798" s="23" t="str">
        <f t="shared" si="61"/>
        <v/>
      </c>
      <c r="M798" s="63" t="str">
        <f t="shared" si="62"/>
        <v/>
      </c>
      <c r="N798" s="176" t="str">
        <f t="shared" si="63"/>
        <v/>
      </c>
      <c r="O798" s="64">
        <f t="shared" si="64"/>
        <v>576.66666666666663</v>
      </c>
      <c r="P798" s="64">
        <f t="shared" si="65"/>
        <v>560</v>
      </c>
      <c r="Q798" s="11" t="str">
        <f>IFERROR((VLOOKUP(A798,GM_Table,8,FALSE)-SUMIFS(D:D,A:A,A798,B:B,B798,C:C,C798)),"")</f>
        <v/>
      </c>
      <c r="R798" s="11" t="str">
        <f>IFERROR(CONCATENATE(VLOOKUP(A798,GM_Table,12,FALSE)," ",(VLOOKUP(A798,GM_Table,13,FALSE))),"")</f>
        <v/>
      </c>
      <c r="S798" s="178">
        <f>(CertifiedCrop[[#This Row],[Rendement 
estimé/ha]]-CertifiedCrop[[#This Row],[Rendement/ha
de l’année précédente]])/CertifiedCrop[[#This Row],[Rendement/ha
de l’année précédente]]</f>
        <v>2.9761904761904694E-2</v>
      </c>
    </row>
    <row r="799" spans="1:19" x14ac:dyDescent="0.25">
      <c r="A799" s="172" t="s">
        <v>3099</v>
      </c>
      <c r="B799" s="172" t="s">
        <v>3341</v>
      </c>
      <c r="C799" s="172" t="s">
        <v>667</v>
      </c>
      <c r="D799" s="173">
        <v>2</v>
      </c>
      <c r="E799" s="174">
        <v>1171</v>
      </c>
      <c r="F799" s="174">
        <v>1121</v>
      </c>
      <c r="G799" s="174">
        <v>0</v>
      </c>
      <c r="H799" s="174">
        <v>0</v>
      </c>
      <c r="I799" s="174">
        <v>0</v>
      </c>
      <c r="J799" s="170" t="b">
        <f>IF(ISBLANK(CertifiedCrop[[#This Row],[1. Identifiant interne d’exploitation agricole*]]),"",IF(ISERROR(MATCH(CertifiedCrop[[#This Row],[1. Identifiant interne d’exploitation agricole*]],GroupMember[1. Identifiant interne d’exploitation agricole*],0)),FALSE,TRUE))</f>
        <v>1</v>
      </c>
      <c r="K799" s="170" t="b">
        <f t="array" ref="K799">IF(ISBLANK(CertifiedCrop[[#This Row],[2. Produit agricole certifié*]]),"",IF(ISERROR(MATCH(1,(#REF!=CertifiedCrop[[#This Row],[2. Produit agricole certifié*]])*(#REF!=CertifiedCrop[[#This Row],[3. Variété**]]),0)),FALSE,TRUE))</f>
        <v>0</v>
      </c>
      <c r="L799" s="23" t="str">
        <f t="shared" si="61"/>
        <v/>
      </c>
      <c r="M799" s="63" t="str">
        <f t="shared" si="62"/>
        <v/>
      </c>
      <c r="N799" s="176" t="str">
        <f t="shared" si="63"/>
        <v/>
      </c>
      <c r="O799" s="64">
        <f t="shared" si="64"/>
        <v>585.5</v>
      </c>
      <c r="P799" s="64">
        <f t="shared" si="65"/>
        <v>560.5</v>
      </c>
      <c r="Q799" s="11" t="str">
        <f>IFERROR((VLOOKUP(A799,GM_Table,8,FALSE)-SUMIFS(D:D,A:A,A799,B:B,B799,C:C,C799)),"")</f>
        <v/>
      </c>
      <c r="R799" s="11" t="str">
        <f>IFERROR(CONCATENATE(VLOOKUP(A799,GM_Table,12,FALSE)," ",(VLOOKUP(A799,GM_Table,13,FALSE))),"")</f>
        <v/>
      </c>
      <c r="S799" s="178">
        <f>(CertifiedCrop[[#This Row],[Rendement 
estimé/ha]]-CertifiedCrop[[#This Row],[Rendement/ha
de l’année précédente]])/CertifiedCrop[[#This Row],[Rendement/ha
de l’année précédente]]</f>
        <v>4.4603033006244422E-2</v>
      </c>
    </row>
    <row r="800" spans="1:19" x14ac:dyDescent="0.25">
      <c r="A800" s="172" t="s">
        <v>3101</v>
      </c>
      <c r="B800" s="172" t="s">
        <v>3341</v>
      </c>
      <c r="C800" s="172" t="s">
        <v>667</v>
      </c>
      <c r="D800" s="173">
        <v>5</v>
      </c>
      <c r="E800" s="174">
        <v>2991</v>
      </c>
      <c r="F800" s="174">
        <v>2941</v>
      </c>
      <c r="G800" s="174">
        <v>0</v>
      </c>
      <c r="H800" s="174">
        <v>0</v>
      </c>
      <c r="I800" s="174">
        <v>0</v>
      </c>
      <c r="J800" s="170" t="b">
        <f>IF(ISBLANK(CertifiedCrop[[#This Row],[1. Identifiant interne d’exploitation agricole*]]),"",IF(ISERROR(MATCH(CertifiedCrop[[#This Row],[1. Identifiant interne d’exploitation agricole*]],GroupMember[1. Identifiant interne d’exploitation agricole*],0)),FALSE,TRUE))</f>
        <v>1</v>
      </c>
      <c r="K800" s="170" t="b">
        <f t="array" ref="K800">IF(ISBLANK(CertifiedCrop[[#This Row],[2. Produit agricole certifié*]]),"",IF(ISERROR(MATCH(1,(#REF!=CertifiedCrop[[#This Row],[2. Produit agricole certifié*]])*(#REF!=CertifiedCrop[[#This Row],[3. Variété**]]),0)),FALSE,TRUE))</f>
        <v>0</v>
      </c>
      <c r="L800" s="23" t="str">
        <f t="shared" si="61"/>
        <v/>
      </c>
      <c r="M800" s="63" t="str">
        <f t="shared" si="62"/>
        <v/>
      </c>
      <c r="N800" s="176" t="str">
        <f t="shared" si="63"/>
        <v/>
      </c>
      <c r="O800" s="64">
        <f t="shared" si="64"/>
        <v>598.20000000000005</v>
      </c>
      <c r="P800" s="64">
        <f t="shared" si="65"/>
        <v>588.20000000000005</v>
      </c>
      <c r="Q800" s="11" t="str">
        <f>IFERROR((VLOOKUP(A800,GM_Table,8,FALSE)-SUMIFS(D:D,A:A,A800,B:B,B800,C:C,C800)),"")</f>
        <v/>
      </c>
      <c r="R800" s="11" t="str">
        <f>IFERROR(CONCATENATE(VLOOKUP(A800,GM_Table,12,FALSE)," ",(VLOOKUP(A800,GM_Table,13,FALSE))),"")</f>
        <v/>
      </c>
      <c r="S800" s="178">
        <f>(CertifiedCrop[[#This Row],[Rendement 
estimé/ha]]-CertifiedCrop[[#This Row],[Rendement/ha
de l’année précédente]])/CertifiedCrop[[#This Row],[Rendement/ha
de l’année précédente]]</f>
        <v>1.7001020061203669E-2</v>
      </c>
    </row>
    <row r="801" spans="1:19" x14ac:dyDescent="0.25">
      <c r="A801" s="172" t="s">
        <v>3104</v>
      </c>
      <c r="B801" s="172" t="s">
        <v>3341</v>
      </c>
      <c r="C801" s="172" t="s">
        <v>667</v>
      </c>
      <c r="D801" s="173">
        <v>5</v>
      </c>
      <c r="E801" s="174">
        <v>2969</v>
      </c>
      <c r="F801" s="174">
        <v>2919</v>
      </c>
      <c r="G801" s="174">
        <v>0</v>
      </c>
      <c r="H801" s="174">
        <v>0</v>
      </c>
      <c r="I801" s="174">
        <v>0</v>
      </c>
      <c r="J801" s="170" t="b">
        <f>IF(ISBLANK(CertifiedCrop[[#This Row],[1. Identifiant interne d’exploitation agricole*]]),"",IF(ISERROR(MATCH(CertifiedCrop[[#This Row],[1. Identifiant interne d’exploitation agricole*]],GroupMember[1. Identifiant interne d’exploitation agricole*],0)),FALSE,TRUE))</f>
        <v>1</v>
      </c>
      <c r="K801" s="170" t="b">
        <f t="array" ref="K801">IF(ISBLANK(CertifiedCrop[[#This Row],[2. Produit agricole certifié*]]),"",IF(ISERROR(MATCH(1,(#REF!=CertifiedCrop[[#This Row],[2. Produit agricole certifié*]])*(#REF!=CertifiedCrop[[#This Row],[3. Variété**]]),0)),FALSE,TRUE))</f>
        <v>0</v>
      </c>
      <c r="L801" s="23" t="str">
        <f t="shared" si="61"/>
        <v/>
      </c>
      <c r="M801" s="63" t="str">
        <f t="shared" si="62"/>
        <v/>
      </c>
      <c r="N801" s="176" t="str">
        <f t="shared" si="63"/>
        <v/>
      </c>
      <c r="O801" s="64">
        <f t="shared" si="64"/>
        <v>593.79999999999995</v>
      </c>
      <c r="P801" s="64">
        <f t="shared" si="65"/>
        <v>583.79999999999995</v>
      </c>
      <c r="Q801" s="11" t="str">
        <f>IFERROR((VLOOKUP(A801,GM_Table,8,FALSE)-SUMIFS(D:D,A:A,A801,B:B,B801,C:C,C801)),"")</f>
        <v/>
      </c>
      <c r="R801" s="11" t="str">
        <f>IFERROR(CONCATENATE(VLOOKUP(A801,GM_Table,12,FALSE)," ",(VLOOKUP(A801,GM_Table,13,FALSE))),"")</f>
        <v/>
      </c>
      <c r="S801" s="178">
        <f>(CertifiedCrop[[#This Row],[Rendement 
estimé/ha]]-CertifiedCrop[[#This Row],[Rendement/ha
de l’année précédente]])/CertifiedCrop[[#This Row],[Rendement/ha
de l’année précédente]]</f>
        <v>1.7129153819801304E-2</v>
      </c>
    </row>
    <row r="802" spans="1:19" x14ac:dyDescent="0.25">
      <c r="A802" s="172" t="s">
        <v>3106</v>
      </c>
      <c r="B802" s="172" t="s">
        <v>3341</v>
      </c>
      <c r="C802" s="172" t="s">
        <v>667</v>
      </c>
      <c r="D802" s="173">
        <v>2</v>
      </c>
      <c r="E802" s="174">
        <v>1171</v>
      </c>
      <c r="F802" s="174">
        <v>1121</v>
      </c>
      <c r="G802" s="174">
        <v>0</v>
      </c>
      <c r="H802" s="174">
        <v>0</v>
      </c>
      <c r="I802" s="174">
        <v>0</v>
      </c>
      <c r="J802" s="170" t="b">
        <f>IF(ISBLANK(CertifiedCrop[[#This Row],[1. Identifiant interne d’exploitation agricole*]]),"",IF(ISERROR(MATCH(CertifiedCrop[[#This Row],[1. Identifiant interne d’exploitation agricole*]],GroupMember[1. Identifiant interne d’exploitation agricole*],0)),FALSE,TRUE))</f>
        <v>1</v>
      </c>
      <c r="K802" s="170" t="b">
        <f t="array" ref="K802">IF(ISBLANK(CertifiedCrop[[#This Row],[2. Produit agricole certifié*]]),"",IF(ISERROR(MATCH(1,(#REF!=CertifiedCrop[[#This Row],[2. Produit agricole certifié*]])*(#REF!=CertifiedCrop[[#This Row],[3. Variété**]]),0)),FALSE,TRUE))</f>
        <v>0</v>
      </c>
      <c r="L802" s="23" t="str">
        <f t="shared" si="61"/>
        <v/>
      </c>
      <c r="M802" s="63" t="str">
        <f t="shared" si="62"/>
        <v/>
      </c>
      <c r="N802" s="176" t="str">
        <f t="shared" si="63"/>
        <v/>
      </c>
      <c r="O802" s="64">
        <f t="shared" si="64"/>
        <v>585.5</v>
      </c>
      <c r="P802" s="64">
        <f t="shared" si="65"/>
        <v>560.5</v>
      </c>
      <c r="Q802" s="11" t="str">
        <f>IFERROR((VLOOKUP(A802,GM_Table,8,FALSE)-SUMIFS(D:D,A:A,A802,B:B,B802,C:C,C802)),"")</f>
        <v/>
      </c>
      <c r="R802" s="11" t="str">
        <f>IFERROR(CONCATENATE(VLOOKUP(A802,GM_Table,12,FALSE)," ",(VLOOKUP(A802,GM_Table,13,FALSE))),"")</f>
        <v/>
      </c>
      <c r="S802" s="178">
        <f>(CertifiedCrop[[#This Row],[Rendement 
estimé/ha]]-CertifiedCrop[[#This Row],[Rendement/ha
de l’année précédente]])/CertifiedCrop[[#This Row],[Rendement/ha
de l’année précédente]]</f>
        <v>4.4603033006244422E-2</v>
      </c>
    </row>
    <row r="803" spans="1:19" x14ac:dyDescent="0.25">
      <c r="A803" s="172" t="s">
        <v>3110</v>
      </c>
      <c r="B803" s="172" t="s">
        <v>3341</v>
      </c>
      <c r="C803" s="172" t="s">
        <v>667</v>
      </c>
      <c r="D803" s="173">
        <v>3</v>
      </c>
      <c r="E803" s="174">
        <v>1786</v>
      </c>
      <c r="F803" s="174">
        <v>1836</v>
      </c>
      <c r="G803" s="174">
        <v>0</v>
      </c>
      <c r="H803" s="174">
        <v>0</v>
      </c>
      <c r="I803" s="174">
        <v>0</v>
      </c>
      <c r="J803" s="170" t="b">
        <f>IF(ISBLANK(CertifiedCrop[[#This Row],[1. Identifiant interne d’exploitation agricole*]]),"",IF(ISERROR(MATCH(CertifiedCrop[[#This Row],[1. Identifiant interne d’exploitation agricole*]],GroupMember[1. Identifiant interne d’exploitation agricole*],0)),FALSE,TRUE))</f>
        <v>1</v>
      </c>
      <c r="K803" s="170" t="b">
        <f t="array" ref="K803">IF(ISBLANK(CertifiedCrop[[#This Row],[2. Produit agricole certifié*]]),"",IF(ISERROR(MATCH(1,(#REF!=CertifiedCrop[[#This Row],[2. Produit agricole certifié*]])*(#REF!=CertifiedCrop[[#This Row],[3. Variété**]]),0)),FALSE,TRUE))</f>
        <v>0</v>
      </c>
      <c r="L803" s="23" t="str">
        <f t="shared" si="61"/>
        <v/>
      </c>
      <c r="M803" s="63" t="str">
        <f t="shared" si="62"/>
        <v/>
      </c>
      <c r="N803" s="176" t="str">
        <f t="shared" si="63"/>
        <v/>
      </c>
      <c r="O803" s="64">
        <f t="shared" si="64"/>
        <v>595.33333333333337</v>
      </c>
      <c r="P803" s="64">
        <f t="shared" si="65"/>
        <v>612</v>
      </c>
      <c r="Q803" s="11" t="str">
        <f>IFERROR((VLOOKUP(A803,GM_Table,8,FALSE)-SUMIFS(D:D,A:A,A803,B:B,B803,C:C,C803)),"")</f>
        <v/>
      </c>
      <c r="R803" s="11" t="str">
        <f>IFERROR(CONCATENATE(VLOOKUP(A803,GM_Table,12,FALSE)," ",(VLOOKUP(A803,GM_Table,13,FALSE))),"")</f>
        <v/>
      </c>
      <c r="S803" s="178">
        <f>(CertifiedCrop[[#This Row],[Rendement 
estimé/ha]]-CertifiedCrop[[#This Row],[Rendement/ha
de l’année précédente]])/CertifiedCrop[[#This Row],[Rendement/ha
de l’année précédente]]</f>
        <v>-2.7233115468409525E-2</v>
      </c>
    </row>
    <row r="804" spans="1:19" x14ac:dyDescent="0.25">
      <c r="A804" s="172" t="s">
        <v>3112</v>
      </c>
      <c r="B804" s="172" t="s">
        <v>3341</v>
      </c>
      <c r="C804" s="172" t="s">
        <v>667</v>
      </c>
      <c r="D804" s="173">
        <v>3</v>
      </c>
      <c r="E804" s="174">
        <v>1782</v>
      </c>
      <c r="F804" s="174">
        <v>1732</v>
      </c>
      <c r="G804" s="174">
        <v>0</v>
      </c>
      <c r="H804" s="174">
        <v>0</v>
      </c>
      <c r="I804" s="174">
        <v>0</v>
      </c>
      <c r="J804" s="170" t="b">
        <f>IF(ISBLANK(CertifiedCrop[[#This Row],[1. Identifiant interne d’exploitation agricole*]]),"",IF(ISERROR(MATCH(CertifiedCrop[[#This Row],[1. Identifiant interne d’exploitation agricole*]],GroupMember[1. Identifiant interne d’exploitation agricole*],0)),FALSE,TRUE))</f>
        <v>1</v>
      </c>
      <c r="K804" s="170" t="b">
        <f t="array" ref="K804">IF(ISBLANK(CertifiedCrop[[#This Row],[2. Produit agricole certifié*]]),"",IF(ISERROR(MATCH(1,(#REF!=CertifiedCrop[[#This Row],[2. Produit agricole certifié*]])*(#REF!=CertifiedCrop[[#This Row],[3. Variété**]]),0)),FALSE,TRUE))</f>
        <v>0</v>
      </c>
      <c r="L804" s="23" t="str">
        <f t="shared" si="61"/>
        <v/>
      </c>
      <c r="M804" s="63" t="str">
        <f t="shared" si="62"/>
        <v/>
      </c>
      <c r="N804" s="176" t="str">
        <f t="shared" si="63"/>
        <v/>
      </c>
      <c r="O804" s="64">
        <f t="shared" si="64"/>
        <v>594</v>
      </c>
      <c r="P804" s="64">
        <f t="shared" si="65"/>
        <v>577.33333333333337</v>
      </c>
      <c r="Q804" s="11" t="str">
        <f>IFERROR((VLOOKUP(A804,GM_Table,8,FALSE)-SUMIFS(D:D,A:A,A804,B:B,B804,C:C,C804)),"")</f>
        <v/>
      </c>
      <c r="R804" s="11" t="str">
        <f>IFERROR(CONCATENATE(VLOOKUP(A804,GM_Table,12,FALSE)," ",(VLOOKUP(A804,GM_Table,13,FALSE))),"")</f>
        <v/>
      </c>
      <c r="S804" s="178">
        <f>(CertifiedCrop[[#This Row],[Rendement 
estimé/ha]]-CertifiedCrop[[#This Row],[Rendement/ha
de l’année précédente]])/CertifiedCrop[[#This Row],[Rendement/ha
de l’année précédente]]</f>
        <v>2.8868360277136192E-2</v>
      </c>
    </row>
    <row r="805" spans="1:19" x14ac:dyDescent="0.25">
      <c r="A805" s="172" t="s">
        <v>3116</v>
      </c>
      <c r="B805" s="172" t="s">
        <v>3341</v>
      </c>
      <c r="C805" s="172" t="s">
        <v>667</v>
      </c>
      <c r="D805" s="173">
        <v>1.5</v>
      </c>
      <c r="E805" s="174">
        <v>872</v>
      </c>
      <c r="F805" s="174">
        <v>822</v>
      </c>
      <c r="G805" s="174">
        <v>0</v>
      </c>
      <c r="H805" s="174">
        <v>0</v>
      </c>
      <c r="I805" s="174">
        <v>0</v>
      </c>
      <c r="J805" s="170" t="b">
        <f>IF(ISBLANK(CertifiedCrop[[#This Row],[1. Identifiant interne d’exploitation agricole*]]),"",IF(ISERROR(MATCH(CertifiedCrop[[#This Row],[1. Identifiant interne d’exploitation agricole*]],GroupMember[1. Identifiant interne d’exploitation agricole*],0)),FALSE,TRUE))</f>
        <v>1</v>
      </c>
      <c r="K805" s="170" t="b">
        <f t="array" ref="K805">IF(ISBLANK(CertifiedCrop[[#This Row],[2. Produit agricole certifié*]]),"",IF(ISERROR(MATCH(1,(#REF!=CertifiedCrop[[#This Row],[2. Produit agricole certifié*]])*(#REF!=CertifiedCrop[[#This Row],[3. Variété**]]),0)),FALSE,TRUE))</f>
        <v>0</v>
      </c>
      <c r="L805" s="23" t="str">
        <f t="shared" si="61"/>
        <v/>
      </c>
      <c r="M805" s="63" t="str">
        <f t="shared" si="62"/>
        <v/>
      </c>
      <c r="N805" s="176" t="str">
        <f t="shared" si="63"/>
        <v/>
      </c>
      <c r="O805" s="64">
        <f t="shared" si="64"/>
        <v>581.33333333333337</v>
      </c>
      <c r="P805" s="64">
        <f t="shared" si="65"/>
        <v>548</v>
      </c>
      <c r="Q805" s="11" t="str">
        <f>IFERROR((VLOOKUP(A805,GM_Table,8,FALSE)-SUMIFS(D:D,A:A,A805,B:B,B805,C:C,C805)),"")</f>
        <v/>
      </c>
      <c r="R805" s="11" t="str">
        <f>IFERROR(CONCATENATE(VLOOKUP(A805,GM_Table,12,FALSE)," ",(VLOOKUP(A805,GM_Table,13,FALSE))),"")</f>
        <v/>
      </c>
      <c r="S805" s="178">
        <f>(CertifiedCrop[[#This Row],[Rendement 
estimé/ha]]-CertifiedCrop[[#This Row],[Rendement/ha
de l’année précédente]])/CertifiedCrop[[#This Row],[Rendement/ha
de l’année précédente]]</f>
        <v>6.0827250608272578E-2</v>
      </c>
    </row>
    <row r="806" spans="1:19" x14ac:dyDescent="0.25">
      <c r="A806" s="172" t="s">
        <v>3119</v>
      </c>
      <c r="B806" s="172" t="s">
        <v>3341</v>
      </c>
      <c r="C806" s="172" t="s">
        <v>667</v>
      </c>
      <c r="D806" s="173">
        <v>6.5</v>
      </c>
      <c r="E806" s="174">
        <v>3804</v>
      </c>
      <c r="F806" s="174">
        <v>3754</v>
      </c>
      <c r="G806" s="174">
        <v>0</v>
      </c>
      <c r="H806" s="174">
        <v>0</v>
      </c>
      <c r="I806" s="174">
        <v>0</v>
      </c>
      <c r="J806" s="170" t="b">
        <f>IF(ISBLANK(CertifiedCrop[[#This Row],[1. Identifiant interne d’exploitation agricole*]]),"",IF(ISERROR(MATCH(CertifiedCrop[[#This Row],[1. Identifiant interne d’exploitation agricole*]],GroupMember[1. Identifiant interne d’exploitation agricole*],0)),FALSE,TRUE))</f>
        <v>1</v>
      </c>
      <c r="K806" s="170" t="b">
        <f t="array" ref="K806">IF(ISBLANK(CertifiedCrop[[#This Row],[2. Produit agricole certifié*]]),"",IF(ISERROR(MATCH(1,(#REF!=CertifiedCrop[[#This Row],[2. Produit agricole certifié*]])*(#REF!=CertifiedCrop[[#This Row],[3. Variété**]]),0)),FALSE,TRUE))</f>
        <v>0</v>
      </c>
      <c r="L806" s="23" t="str">
        <f t="shared" si="61"/>
        <v/>
      </c>
      <c r="M806" s="63" t="str">
        <f t="shared" si="62"/>
        <v/>
      </c>
      <c r="N806" s="176" t="str">
        <f t="shared" si="63"/>
        <v/>
      </c>
      <c r="O806" s="64">
        <f t="shared" si="64"/>
        <v>585.23076923076928</v>
      </c>
      <c r="P806" s="64">
        <f t="shared" si="65"/>
        <v>577.53846153846155</v>
      </c>
      <c r="Q806" s="11" t="str">
        <f>IFERROR((VLOOKUP(A806,GM_Table,8,FALSE)-SUMIFS(D:D,A:A,A806,B:B,B806,C:C,C806)),"")</f>
        <v/>
      </c>
      <c r="R806" s="11" t="str">
        <f>IFERROR(CONCATENATE(VLOOKUP(A806,GM_Table,12,FALSE)," ",(VLOOKUP(A806,GM_Table,13,FALSE))),"")</f>
        <v/>
      </c>
      <c r="S806" s="178">
        <f>(CertifiedCrop[[#This Row],[Rendement 
estimé/ha]]-CertifiedCrop[[#This Row],[Rendement/ha
de l’année précédente]])/CertifiedCrop[[#This Row],[Rendement/ha
de l’année précédente]]</f>
        <v>1.3319126265317071E-2</v>
      </c>
    </row>
    <row r="807" spans="1:19" x14ac:dyDescent="0.25">
      <c r="A807" s="172" t="s">
        <v>3122</v>
      </c>
      <c r="B807" s="172" t="s">
        <v>3341</v>
      </c>
      <c r="C807" s="172" t="s">
        <v>667</v>
      </c>
      <c r="D807" s="173">
        <v>2</v>
      </c>
      <c r="E807" s="174">
        <v>1188</v>
      </c>
      <c r="F807" s="174">
        <v>1138</v>
      </c>
      <c r="G807" s="174">
        <v>0</v>
      </c>
      <c r="H807" s="174">
        <v>0</v>
      </c>
      <c r="I807" s="174">
        <v>0</v>
      </c>
      <c r="J807" s="170" t="b">
        <f>IF(ISBLANK(CertifiedCrop[[#This Row],[1. Identifiant interne d’exploitation agricole*]]),"",IF(ISERROR(MATCH(CertifiedCrop[[#This Row],[1. Identifiant interne d’exploitation agricole*]],GroupMember[1. Identifiant interne d’exploitation agricole*],0)),FALSE,TRUE))</f>
        <v>1</v>
      </c>
      <c r="K807" s="170" t="b">
        <f t="array" ref="K807">IF(ISBLANK(CertifiedCrop[[#This Row],[2. Produit agricole certifié*]]),"",IF(ISERROR(MATCH(1,(#REF!=CertifiedCrop[[#This Row],[2. Produit agricole certifié*]])*(#REF!=CertifiedCrop[[#This Row],[3. Variété**]]),0)),FALSE,TRUE))</f>
        <v>0</v>
      </c>
      <c r="L807" s="23" t="str">
        <f t="shared" si="61"/>
        <v/>
      </c>
      <c r="M807" s="63" t="str">
        <f t="shared" si="62"/>
        <v/>
      </c>
      <c r="N807" s="176" t="str">
        <f t="shared" si="63"/>
        <v/>
      </c>
      <c r="O807" s="64">
        <f t="shared" si="64"/>
        <v>594</v>
      </c>
      <c r="P807" s="64">
        <f t="shared" si="65"/>
        <v>569</v>
      </c>
      <c r="Q807" s="11" t="str">
        <f>IFERROR((VLOOKUP(A807,GM_Table,8,FALSE)-SUMIFS(D:D,A:A,A807,B:B,B807,C:C,C807)),"")</f>
        <v/>
      </c>
      <c r="R807" s="11" t="str">
        <f>IFERROR(CONCATENATE(VLOOKUP(A807,GM_Table,12,FALSE)," ",(VLOOKUP(A807,GM_Table,13,FALSE))),"")</f>
        <v/>
      </c>
      <c r="S807" s="178">
        <f>(CertifiedCrop[[#This Row],[Rendement 
estimé/ha]]-CertifiedCrop[[#This Row],[Rendement/ha
de l’année précédente]])/CertifiedCrop[[#This Row],[Rendement/ha
de l’année précédente]]</f>
        <v>4.3936731107205626E-2</v>
      </c>
    </row>
    <row r="808" spans="1:19" x14ac:dyDescent="0.25">
      <c r="A808" s="172" t="s">
        <v>3123</v>
      </c>
      <c r="B808" s="172" t="s">
        <v>3341</v>
      </c>
      <c r="C808" s="172" t="s">
        <v>667</v>
      </c>
      <c r="D808" s="173">
        <v>3</v>
      </c>
      <c r="E808" s="174">
        <v>1795</v>
      </c>
      <c r="F808" s="174">
        <v>1745</v>
      </c>
      <c r="G808" s="174">
        <v>0</v>
      </c>
      <c r="H808" s="174">
        <v>0</v>
      </c>
      <c r="I808" s="174">
        <v>0</v>
      </c>
      <c r="J808" s="170" t="b">
        <f>IF(ISBLANK(CertifiedCrop[[#This Row],[1. Identifiant interne d’exploitation agricole*]]),"",IF(ISERROR(MATCH(CertifiedCrop[[#This Row],[1. Identifiant interne d’exploitation agricole*]],GroupMember[1. Identifiant interne d’exploitation agricole*],0)),FALSE,TRUE))</f>
        <v>1</v>
      </c>
      <c r="K808" s="170" t="b">
        <f t="array" ref="K808">IF(ISBLANK(CertifiedCrop[[#This Row],[2. Produit agricole certifié*]]),"",IF(ISERROR(MATCH(1,(#REF!=CertifiedCrop[[#This Row],[2. Produit agricole certifié*]])*(#REF!=CertifiedCrop[[#This Row],[3. Variété**]]),0)),FALSE,TRUE))</f>
        <v>0</v>
      </c>
      <c r="L808" s="23" t="str">
        <f t="shared" si="61"/>
        <v/>
      </c>
      <c r="M808" s="63" t="str">
        <f t="shared" si="62"/>
        <v/>
      </c>
      <c r="N808" s="176" t="str">
        <f t="shared" si="63"/>
        <v/>
      </c>
      <c r="O808" s="64">
        <f t="shared" si="64"/>
        <v>598.33333333333337</v>
      </c>
      <c r="P808" s="64">
        <f t="shared" si="65"/>
        <v>581.66666666666663</v>
      </c>
      <c r="Q808" s="11" t="str">
        <f>IFERROR((VLOOKUP(A808,GM_Table,8,FALSE)-SUMIFS(D:D,A:A,A808,B:B,B808,C:C,C808)),"")</f>
        <v/>
      </c>
      <c r="R808" s="11" t="str">
        <f>IFERROR(CONCATENATE(VLOOKUP(A808,GM_Table,12,FALSE)," ",(VLOOKUP(A808,GM_Table,13,FALSE))),"")</f>
        <v/>
      </c>
      <c r="S808" s="178">
        <f>(CertifiedCrop[[#This Row],[Rendement 
estimé/ha]]-CertifiedCrop[[#This Row],[Rendement/ha
de l’année précédente]])/CertifiedCrop[[#This Row],[Rendement/ha
de l’année précédente]]</f>
        <v>2.8653295128939962E-2</v>
      </c>
    </row>
    <row r="809" spans="1:19" x14ac:dyDescent="0.25">
      <c r="A809" s="172" t="s">
        <v>3126</v>
      </c>
      <c r="B809" s="172" t="s">
        <v>3341</v>
      </c>
      <c r="C809" s="172" t="s">
        <v>667</v>
      </c>
      <c r="D809" s="173">
        <v>3</v>
      </c>
      <c r="E809" s="174">
        <v>1782</v>
      </c>
      <c r="F809" s="174">
        <v>1732</v>
      </c>
      <c r="G809" s="174">
        <v>0</v>
      </c>
      <c r="H809" s="174">
        <v>0</v>
      </c>
      <c r="I809" s="174">
        <v>0</v>
      </c>
      <c r="J809" s="170" t="b">
        <f>IF(ISBLANK(CertifiedCrop[[#This Row],[1. Identifiant interne d’exploitation agricole*]]),"",IF(ISERROR(MATCH(CertifiedCrop[[#This Row],[1. Identifiant interne d’exploitation agricole*]],GroupMember[1. Identifiant interne d’exploitation agricole*],0)),FALSE,TRUE))</f>
        <v>1</v>
      </c>
      <c r="K809" s="170" t="b">
        <f t="array" ref="K809">IF(ISBLANK(CertifiedCrop[[#This Row],[2. Produit agricole certifié*]]),"",IF(ISERROR(MATCH(1,(#REF!=CertifiedCrop[[#This Row],[2. Produit agricole certifié*]])*(#REF!=CertifiedCrop[[#This Row],[3. Variété**]]),0)),FALSE,TRUE))</f>
        <v>0</v>
      </c>
      <c r="L809" s="23" t="str">
        <f t="shared" si="61"/>
        <v/>
      </c>
      <c r="M809" s="63" t="str">
        <f t="shared" si="62"/>
        <v/>
      </c>
      <c r="N809" s="176" t="str">
        <f t="shared" si="63"/>
        <v/>
      </c>
      <c r="O809" s="64">
        <f t="shared" si="64"/>
        <v>594</v>
      </c>
      <c r="P809" s="64">
        <f t="shared" si="65"/>
        <v>577.33333333333337</v>
      </c>
      <c r="Q809" s="11" t="str">
        <f>IFERROR((VLOOKUP(A809,GM_Table,8,FALSE)-SUMIFS(D:D,A:A,A809,B:B,B809,C:C,C809)),"")</f>
        <v/>
      </c>
      <c r="R809" s="11" t="str">
        <f>IFERROR(CONCATENATE(VLOOKUP(A809,GM_Table,12,FALSE)," ",(VLOOKUP(A809,GM_Table,13,FALSE))),"")</f>
        <v/>
      </c>
      <c r="S809" s="178">
        <f>(CertifiedCrop[[#This Row],[Rendement 
estimé/ha]]-CertifiedCrop[[#This Row],[Rendement/ha
de l’année précédente]])/CertifiedCrop[[#This Row],[Rendement/ha
de l’année précédente]]</f>
        <v>2.8868360277136192E-2</v>
      </c>
    </row>
    <row r="810" spans="1:19" x14ac:dyDescent="0.25">
      <c r="A810" s="172" t="s">
        <v>3127</v>
      </c>
      <c r="B810" s="172" t="s">
        <v>3341</v>
      </c>
      <c r="C810" s="172" t="s">
        <v>667</v>
      </c>
      <c r="D810" s="173">
        <v>4</v>
      </c>
      <c r="E810" s="174">
        <v>2376</v>
      </c>
      <c r="F810" s="174">
        <v>2326</v>
      </c>
      <c r="G810" s="174">
        <v>0</v>
      </c>
      <c r="H810" s="174">
        <v>0</v>
      </c>
      <c r="I810" s="174">
        <v>0</v>
      </c>
      <c r="J810" s="170" t="b">
        <f>IF(ISBLANK(CertifiedCrop[[#This Row],[1. Identifiant interne d’exploitation agricole*]]),"",IF(ISERROR(MATCH(CertifiedCrop[[#This Row],[1. Identifiant interne d’exploitation agricole*]],GroupMember[1. Identifiant interne d’exploitation agricole*],0)),FALSE,TRUE))</f>
        <v>1</v>
      </c>
      <c r="K810" s="170" t="b">
        <f t="array" ref="K810">IF(ISBLANK(CertifiedCrop[[#This Row],[2. Produit agricole certifié*]]),"",IF(ISERROR(MATCH(1,(#REF!=CertifiedCrop[[#This Row],[2. Produit agricole certifié*]])*(#REF!=CertifiedCrop[[#This Row],[3. Variété**]]),0)),FALSE,TRUE))</f>
        <v>0</v>
      </c>
      <c r="L810" s="23" t="str">
        <f t="shared" si="61"/>
        <v/>
      </c>
      <c r="M810" s="63" t="str">
        <f t="shared" si="62"/>
        <v/>
      </c>
      <c r="N810" s="176" t="str">
        <f t="shared" si="63"/>
        <v/>
      </c>
      <c r="O810" s="64">
        <f t="shared" si="64"/>
        <v>594</v>
      </c>
      <c r="P810" s="64">
        <f t="shared" si="65"/>
        <v>581.5</v>
      </c>
      <c r="Q810" s="11" t="str">
        <f>IFERROR((VLOOKUP(A810,GM_Table,8,FALSE)-SUMIFS(D:D,A:A,A810,B:B,B810,C:C,C810)),"")</f>
        <v/>
      </c>
      <c r="R810" s="11" t="str">
        <f>IFERROR(CONCATENATE(VLOOKUP(A810,GM_Table,12,FALSE)," ",(VLOOKUP(A810,GM_Table,13,FALSE))),"")</f>
        <v/>
      </c>
      <c r="S810" s="178">
        <f>(CertifiedCrop[[#This Row],[Rendement 
estimé/ha]]-CertifiedCrop[[#This Row],[Rendement/ha
de l’année précédente]])/CertifiedCrop[[#This Row],[Rendement/ha
de l’année précédente]]</f>
        <v>2.1496130696474634E-2</v>
      </c>
    </row>
    <row r="811" spans="1:19" x14ac:dyDescent="0.25">
      <c r="A811" s="172" t="s">
        <v>3129</v>
      </c>
      <c r="B811" s="172" t="s">
        <v>3341</v>
      </c>
      <c r="C811" s="172" t="s">
        <v>667</v>
      </c>
      <c r="D811" s="173">
        <v>3.25</v>
      </c>
      <c r="E811" s="174">
        <v>1916</v>
      </c>
      <c r="F811" s="174">
        <v>1866</v>
      </c>
      <c r="G811" s="174">
        <v>0</v>
      </c>
      <c r="H811" s="174">
        <v>0</v>
      </c>
      <c r="I811" s="174">
        <v>0</v>
      </c>
      <c r="J811" s="170" t="b">
        <f>IF(ISBLANK(CertifiedCrop[[#This Row],[1. Identifiant interne d’exploitation agricole*]]),"",IF(ISERROR(MATCH(CertifiedCrop[[#This Row],[1. Identifiant interne d’exploitation agricole*]],GroupMember[1. Identifiant interne d’exploitation agricole*],0)),FALSE,TRUE))</f>
        <v>1</v>
      </c>
      <c r="K811" s="170" t="b">
        <f t="array" ref="K811">IF(ISBLANK(CertifiedCrop[[#This Row],[2. Produit agricole certifié*]]),"",IF(ISERROR(MATCH(1,(#REF!=CertifiedCrop[[#This Row],[2. Produit agricole certifié*]])*(#REF!=CertifiedCrop[[#This Row],[3. Variété**]]),0)),FALSE,TRUE))</f>
        <v>0</v>
      </c>
      <c r="L811" s="23" t="str">
        <f t="shared" si="61"/>
        <v/>
      </c>
      <c r="M811" s="63" t="str">
        <f t="shared" si="62"/>
        <v/>
      </c>
      <c r="N811" s="176" t="str">
        <f t="shared" si="63"/>
        <v/>
      </c>
      <c r="O811" s="64">
        <f t="shared" si="64"/>
        <v>589.53846153846155</v>
      </c>
      <c r="P811" s="64">
        <f t="shared" si="65"/>
        <v>574.15384615384619</v>
      </c>
      <c r="Q811" s="11" t="str">
        <f>IFERROR((VLOOKUP(A811,GM_Table,8,FALSE)-SUMIFS(D:D,A:A,A811,B:B,B811,C:C,C811)),"")</f>
        <v/>
      </c>
      <c r="R811" s="11" t="str">
        <f>IFERROR(CONCATENATE(VLOOKUP(A811,GM_Table,12,FALSE)," ",(VLOOKUP(A811,GM_Table,13,FALSE))),"")</f>
        <v/>
      </c>
      <c r="S811" s="178">
        <f>(CertifiedCrop[[#This Row],[Rendement 
estimé/ha]]-CertifiedCrop[[#This Row],[Rendement/ha
de l’année précédente]])/CertifiedCrop[[#This Row],[Rendement/ha
de l’année précédente]]</f>
        <v>2.679528403001067E-2</v>
      </c>
    </row>
    <row r="812" spans="1:19" x14ac:dyDescent="0.25">
      <c r="A812" s="172" t="s">
        <v>3132</v>
      </c>
      <c r="B812" s="172" t="s">
        <v>3341</v>
      </c>
      <c r="C812" s="172" t="s">
        <v>667</v>
      </c>
      <c r="D812" s="173">
        <v>3</v>
      </c>
      <c r="E812" s="174">
        <v>1782</v>
      </c>
      <c r="F812" s="174">
        <v>1732</v>
      </c>
      <c r="G812" s="174">
        <v>0</v>
      </c>
      <c r="H812" s="174">
        <v>0</v>
      </c>
      <c r="I812" s="174">
        <v>0</v>
      </c>
      <c r="J812" s="170" t="b">
        <f>IF(ISBLANK(CertifiedCrop[[#This Row],[1. Identifiant interne d’exploitation agricole*]]),"",IF(ISERROR(MATCH(CertifiedCrop[[#This Row],[1. Identifiant interne d’exploitation agricole*]],GroupMember[1. Identifiant interne d’exploitation agricole*],0)),FALSE,TRUE))</f>
        <v>1</v>
      </c>
      <c r="K812" s="170" t="b">
        <f t="array" ref="K812">IF(ISBLANK(CertifiedCrop[[#This Row],[2. Produit agricole certifié*]]),"",IF(ISERROR(MATCH(1,(#REF!=CertifiedCrop[[#This Row],[2. Produit agricole certifié*]])*(#REF!=CertifiedCrop[[#This Row],[3. Variété**]]),0)),FALSE,TRUE))</f>
        <v>0</v>
      </c>
      <c r="L812" s="23" t="str">
        <f t="shared" si="61"/>
        <v/>
      </c>
      <c r="M812" s="63" t="str">
        <f t="shared" si="62"/>
        <v/>
      </c>
      <c r="N812" s="176" t="str">
        <f t="shared" si="63"/>
        <v/>
      </c>
      <c r="O812" s="64">
        <f t="shared" si="64"/>
        <v>594</v>
      </c>
      <c r="P812" s="64">
        <f t="shared" si="65"/>
        <v>577.33333333333337</v>
      </c>
      <c r="Q812" s="11" t="str">
        <f>IFERROR((VLOOKUP(A812,GM_Table,8,FALSE)-SUMIFS(D:D,A:A,A812,B:B,B812,C:C,C812)),"")</f>
        <v/>
      </c>
      <c r="R812" s="11" t="str">
        <f>IFERROR(CONCATENATE(VLOOKUP(A812,GM_Table,12,FALSE)," ",(VLOOKUP(A812,GM_Table,13,FALSE))),"")</f>
        <v/>
      </c>
      <c r="S812" s="178">
        <f>(CertifiedCrop[[#This Row],[Rendement 
estimé/ha]]-CertifiedCrop[[#This Row],[Rendement/ha
de l’année précédente]])/CertifiedCrop[[#This Row],[Rendement/ha
de l’année précédente]]</f>
        <v>2.8868360277136192E-2</v>
      </c>
    </row>
    <row r="813" spans="1:19" x14ac:dyDescent="0.25">
      <c r="A813" s="172" t="s">
        <v>3133</v>
      </c>
      <c r="B813" s="172" t="s">
        <v>3341</v>
      </c>
      <c r="C813" s="172" t="s">
        <v>667</v>
      </c>
      <c r="D813" s="173">
        <v>3</v>
      </c>
      <c r="E813" s="174">
        <v>1795</v>
      </c>
      <c r="F813" s="174">
        <v>1745</v>
      </c>
      <c r="G813" s="174">
        <v>0</v>
      </c>
      <c r="H813" s="174">
        <v>0</v>
      </c>
      <c r="I813" s="174">
        <v>0</v>
      </c>
      <c r="J813" s="170" t="b">
        <f>IF(ISBLANK(CertifiedCrop[[#This Row],[1. Identifiant interne d’exploitation agricole*]]),"",IF(ISERROR(MATCH(CertifiedCrop[[#This Row],[1. Identifiant interne d’exploitation agricole*]],GroupMember[1. Identifiant interne d’exploitation agricole*],0)),FALSE,TRUE))</f>
        <v>1</v>
      </c>
      <c r="K813" s="170" t="b">
        <f t="array" ref="K813">IF(ISBLANK(CertifiedCrop[[#This Row],[2. Produit agricole certifié*]]),"",IF(ISERROR(MATCH(1,(#REF!=CertifiedCrop[[#This Row],[2. Produit agricole certifié*]])*(#REF!=CertifiedCrop[[#This Row],[3. Variété**]]),0)),FALSE,TRUE))</f>
        <v>0</v>
      </c>
      <c r="L813" s="23" t="str">
        <f t="shared" si="61"/>
        <v/>
      </c>
      <c r="M813" s="63" t="str">
        <f t="shared" si="62"/>
        <v/>
      </c>
      <c r="N813" s="176" t="str">
        <f t="shared" si="63"/>
        <v/>
      </c>
      <c r="O813" s="64">
        <f t="shared" si="64"/>
        <v>598.33333333333337</v>
      </c>
      <c r="P813" s="64">
        <f t="shared" si="65"/>
        <v>581.66666666666663</v>
      </c>
      <c r="Q813" s="11" t="str">
        <f>IFERROR((VLOOKUP(A813,GM_Table,8,FALSE)-SUMIFS(D:D,A:A,A813,B:B,B813,C:C,C813)),"")</f>
        <v/>
      </c>
      <c r="R813" s="11" t="str">
        <f>IFERROR(CONCATENATE(VLOOKUP(A813,GM_Table,12,FALSE)," ",(VLOOKUP(A813,GM_Table,13,FALSE))),"")</f>
        <v/>
      </c>
      <c r="S813" s="178">
        <f>(CertifiedCrop[[#This Row],[Rendement 
estimé/ha]]-CertifiedCrop[[#This Row],[Rendement/ha
de l’année précédente]])/CertifiedCrop[[#This Row],[Rendement/ha
de l’année précédente]]</f>
        <v>2.8653295128939962E-2</v>
      </c>
    </row>
    <row r="814" spans="1:19" x14ac:dyDescent="0.25">
      <c r="A814" s="172" t="s">
        <v>3136</v>
      </c>
      <c r="B814" s="172" t="s">
        <v>3341</v>
      </c>
      <c r="C814" s="172" t="s">
        <v>667</v>
      </c>
      <c r="D814" s="173">
        <v>3</v>
      </c>
      <c r="E814" s="174">
        <v>1782</v>
      </c>
      <c r="F814" s="174">
        <v>1732</v>
      </c>
      <c r="G814" s="174">
        <v>0</v>
      </c>
      <c r="H814" s="174">
        <v>0</v>
      </c>
      <c r="I814" s="174">
        <v>0</v>
      </c>
      <c r="J814" s="170" t="b">
        <f>IF(ISBLANK(CertifiedCrop[[#This Row],[1. Identifiant interne d’exploitation agricole*]]),"",IF(ISERROR(MATCH(CertifiedCrop[[#This Row],[1. Identifiant interne d’exploitation agricole*]],GroupMember[1. Identifiant interne d’exploitation agricole*],0)),FALSE,TRUE))</f>
        <v>1</v>
      </c>
      <c r="K814" s="170" t="b">
        <f t="array" ref="K814">IF(ISBLANK(CertifiedCrop[[#This Row],[2. Produit agricole certifié*]]),"",IF(ISERROR(MATCH(1,(#REF!=CertifiedCrop[[#This Row],[2. Produit agricole certifié*]])*(#REF!=CertifiedCrop[[#This Row],[3. Variété**]]),0)),FALSE,TRUE))</f>
        <v>0</v>
      </c>
      <c r="L814" s="23" t="str">
        <f t="shared" si="61"/>
        <v/>
      </c>
      <c r="M814" s="63" t="str">
        <f t="shared" si="62"/>
        <v/>
      </c>
      <c r="N814" s="176" t="str">
        <f t="shared" si="63"/>
        <v/>
      </c>
      <c r="O814" s="64">
        <f t="shared" si="64"/>
        <v>594</v>
      </c>
      <c r="P814" s="64">
        <f t="shared" si="65"/>
        <v>577.33333333333337</v>
      </c>
      <c r="Q814" s="11" t="str">
        <f>IFERROR((VLOOKUP(A814,GM_Table,8,FALSE)-SUMIFS(D:D,A:A,A814,B:B,B814,C:C,C814)),"")</f>
        <v/>
      </c>
      <c r="R814" s="11" t="str">
        <f>IFERROR(CONCATENATE(VLOOKUP(A814,GM_Table,12,FALSE)," ",(VLOOKUP(A814,GM_Table,13,FALSE))),"")</f>
        <v/>
      </c>
      <c r="S814" s="178">
        <f>(CertifiedCrop[[#This Row],[Rendement 
estimé/ha]]-CertifiedCrop[[#This Row],[Rendement/ha
de l’année précédente]])/CertifiedCrop[[#This Row],[Rendement/ha
de l’année précédente]]</f>
        <v>2.8868360277136192E-2</v>
      </c>
    </row>
    <row r="815" spans="1:19" x14ac:dyDescent="0.25">
      <c r="A815" s="172" t="s">
        <v>3138</v>
      </c>
      <c r="B815" s="172" t="s">
        <v>3341</v>
      </c>
      <c r="C815" s="172" t="s">
        <v>667</v>
      </c>
      <c r="D815" s="173">
        <v>5</v>
      </c>
      <c r="E815" s="174">
        <v>2991</v>
      </c>
      <c r="F815" s="174">
        <v>2941</v>
      </c>
      <c r="G815" s="174">
        <v>0</v>
      </c>
      <c r="H815" s="174">
        <v>0</v>
      </c>
      <c r="I815" s="174">
        <v>0</v>
      </c>
      <c r="J815" s="170" t="b">
        <f>IF(ISBLANK(CertifiedCrop[[#This Row],[1. Identifiant interne d’exploitation agricole*]]),"",IF(ISERROR(MATCH(CertifiedCrop[[#This Row],[1. Identifiant interne d’exploitation agricole*]],GroupMember[1. Identifiant interne d’exploitation agricole*],0)),FALSE,TRUE))</f>
        <v>1</v>
      </c>
      <c r="K815" s="170" t="b">
        <f t="array" ref="K815">IF(ISBLANK(CertifiedCrop[[#This Row],[2. Produit agricole certifié*]]),"",IF(ISERROR(MATCH(1,(#REF!=CertifiedCrop[[#This Row],[2. Produit agricole certifié*]])*(#REF!=CertifiedCrop[[#This Row],[3. Variété**]]),0)),FALSE,TRUE))</f>
        <v>0</v>
      </c>
      <c r="L815" s="23" t="str">
        <f t="shared" si="61"/>
        <v/>
      </c>
      <c r="M815" s="63" t="str">
        <f t="shared" si="62"/>
        <v/>
      </c>
      <c r="N815" s="176" t="str">
        <f t="shared" si="63"/>
        <v/>
      </c>
      <c r="O815" s="64">
        <f t="shared" si="64"/>
        <v>598.20000000000005</v>
      </c>
      <c r="P815" s="64">
        <f t="shared" si="65"/>
        <v>588.20000000000005</v>
      </c>
      <c r="Q815" s="11" t="str">
        <f>IFERROR((VLOOKUP(A815,GM_Table,8,FALSE)-SUMIFS(D:D,A:A,A815,B:B,B815,C:C,C815)),"")</f>
        <v/>
      </c>
      <c r="R815" s="11" t="str">
        <f>IFERROR(CONCATENATE(VLOOKUP(A815,GM_Table,12,FALSE)," ",(VLOOKUP(A815,GM_Table,13,FALSE))),"")</f>
        <v/>
      </c>
      <c r="S815" s="178">
        <f>(CertifiedCrop[[#This Row],[Rendement 
estimé/ha]]-CertifiedCrop[[#This Row],[Rendement/ha
de l’année précédente]])/CertifiedCrop[[#This Row],[Rendement/ha
de l’année précédente]]</f>
        <v>1.7001020061203669E-2</v>
      </c>
    </row>
    <row r="816" spans="1:19" x14ac:dyDescent="0.25">
      <c r="A816" s="172" t="s">
        <v>3141</v>
      </c>
      <c r="B816" s="172" t="s">
        <v>3341</v>
      </c>
      <c r="C816" s="172" t="s">
        <v>667</v>
      </c>
      <c r="D816" s="173">
        <v>1</v>
      </c>
      <c r="E816" s="174">
        <v>590</v>
      </c>
      <c r="F816" s="174">
        <v>540</v>
      </c>
      <c r="G816" s="174">
        <v>0</v>
      </c>
      <c r="H816" s="174">
        <v>0</v>
      </c>
      <c r="I816" s="174">
        <v>0</v>
      </c>
      <c r="J816" s="170" t="b">
        <f>IF(ISBLANK(CertifiedCrop[[#This Row],[1. Identifiant interne d’exploitation agricole*]]),"",IF(ISERROR(MATCH(CertifiedCrop[[#This Row],[1. Identifiant interne d’exploitation agricole*]],GroupMember[1. Identifiant interne d’exploitation agricole*],0)),FALSE,TRUE))</f>
        <v>1</v>
      </c>
      <c r="K816" s="170" t="b">
        <f t="array" ref="K816">IF(ISBLANK(CertifiedCrop[[#This Row],[2. Produit agricole certifié*]]),"",IF(ISERROR(MATCH(1,(#REF!=CertifiedCrop[[#This Row],[2. Produit agricole certifié*]])*(#REF!=CertifiedCrop[[#This Row],[3. Variété**]]),0)),FALSE,TRUE))</f>
        <v>0</v>
      </c>
      <c r="L816" s="23" t="str">
        <f t="shared" si="61"/>
        <v/>
      </c>
      <c r="M816" s="63" t="str">
        <f t="shared" si="62"/>
        <v/>
      </c>
      <c r="N816" s="176" t="str">
        <f t="shared" si="63"/>
        <v/>
      </c>
      <c r="O816" s="64">
        <f t="shared" si="64"/>
        <v>590</v>
      </c>
      <c r="P816" s="64">
        <f t="shared" si="65"/>
        <v>540</v>
      </c>
      <c r="Q816" s="11" t="str">
        <f>IFERROR((VLOOKUP(A816,GM_Table,8,FALSE)-SUMIFS(D:D,A:A,A816,B:B,B816,C:C,C816)),"")</f>
        <v/>
      </c>
      <c r="R816" s="11" t="str">
        <f>IFERROR(CONCATENATE(VLOOKUP(A816,GM_Table,12,FALSE)," ",(VLOOKUP(A816,GM_Table,13,FALSE))),"")</f>
        <v/>
      </c>
      <c r="S816" s="178">
        <f>(CertifiedCrop[[#This Row],[Rendement 
estimé/ha]]-CertifiedCrop[[#This Row],[Rendement/ha
de l’année précédente]])/CertifiedCrop[[#This Row],[Rendement/ha
de l’année précédente]]</f>
        <v>9.2592592592592587E-2</v>
      </c>
    </row>
    <row r="817" spans="1:19" x14ac:dyDescent="0.25">
      <c r="A817" s="172" t="s">
        <v>3142</v>
      </c>
      <c r="B817" s="172" t="s">
        <v>3341</v>
      </c>
      <c r="C817" s="172" t="s">
        <v>667</v>
      </c>
      <c r="D817" s="173">
        <v>2</v>
      </c>
      <c r="E817" s="174">
        <v>1197</v>
      </c>
      <c r="F817" s="174">
        <v>1147</v>
      </c>
      <c r="G817" s="174">
        <v>0</v>
      </c>
      <c r="H817" s="174">
        <v>0</v>
      </c>
      <c r="I817" s="174">
        <v>0</v>
      </c>
      <c r="J817" s="170" t="b">
        <f>IF(ISBLANK(CertifiedCrop[[#This Row],[1. Identifiant interne d’exploitation agricole*]]),"",IF(ISERROR(MATCH(CertifiedCrop[[#This Row],[1. Identifiant interne d’exploitation agricole*]],GroupMember[1. Identifiant interne d’exploitation agricole*],0)),FALSE,TRUE))</f>
        <v>1</v>
      </c>
      <c r="K817" s="170" t="b">
        <f t="array" ref="K817">IF(ISBLANK(CertifiedCrop[[#This Row],[2. Produit agricole certifié*]]),"",IF(ISERROR(MATCH(1,(#REF!=CertifiedCrop[[#This Row],[2. Produit agricole certifié*]])*(#REF!=CertifiedCrop[[#This Row],[3. Variété**]]),0)),FALSE,TRUE))</f>
        <v>0</v>
      </c>
      <c r="L817" s="23" t="str">
        <f t="shared" si="61"/>
        <v/>
      </c>
      <c r="M817" s="63" t="str">
        <f t="shared" si="62"/>
        <v/>
      </c>
      <c r="N817" s="176" t="str">
        <f t="shared" si="63"/>
        <v/>
      </c>
      <c r="O817" s="64">
        <f t="shared" si="64"/>
        <v>598.5</v>
      </c>
      <c r="P817" s="64">
        <f t="shared" si="65"/>
        <v>573.5</v>
      </c>
      <c r="Q817" s="11" t="str">
        <f>IFERROR((VLOOKUP(A817,GM_Table,8,FALSE)-SUMIFS(D:D,A:A,A817,B:B,B817,C:C,C817)),"")</f>
        <v/>
      </c>
      <c r="R817" s="11" t="str">
        <f>IFERROR(CONCATENATE(VLOOKUP(A817,GM_Table,12,FALSE)," ",(VLOOKUP(A817,GM_Table,13,FALSE))),"")</f>
        <v/>
      </c>
      <c r="S817" s="178">
        <f>(CertifiedCrop[[#This Row],[Rendement 
estimé/ha]]-CertifiedCrop[[#This Row],[Rendement/ha
de l’année précédente]])/CertifiedCrop[[#This Row],[Rendement/ha
de l’année précédente]]</f>
        <v>4.3591979075850044E-2</v>
      </c>
    </row>
    <row r="818" spans="1:19" x14ac:dyDescent="0.25">
      <c r="A818" s="172" t="s">
        <v>3146</v>
      </c>
      <c r="B818" s="172" t="s">
        <v>3341</v>
      </c>
      <c r="C818" s="172" t="s">
        <v>667</v>
      </c>
      <c r="D818" s="173">
        <v>2</v>
      </c>
      <c r="E818" s="174">
        <v>1188</v>
      </c>
      <c r="F818" s="174">
        <v>1138</v>
      </c>
      <c r="G818" s="174">
        <v>0</v>
      </c>
      <c r="H818" s="174">
        <v>0</v>
      </c>
      <c r="I818" s="174">
        <v>0</v>
      </c>
      <c r="J818" s="170" t="b">
        <f>IF(ISBLANK(CertifiedCrop[[#This Row],[1. Identifiant interne d’exploitation agricole*]]),"",IF(ISERROR(MATCH(CertifiedCrop[[#This Row],[1. Identifiant interne d’exploitation agricole*]],GroupMember[1. Identifiant interne d’exploitation agricole*],0)),FALSE,TRUE))</f>
        <v>1</v>
      </c>
      <c r="K818" s="170" t="b">
        <f t="array" ref="K818">IF(ISBLANK(CertifiedCrop[[#This Row],[2. Produit agricole certifié*]]),"",IF(ISERROR(MATCH(1,(#REF!=CertifiedCrop[[#This Row],[2. Produit agricole certifié*]])*(#REF!=CertifiedCrop[[#This Row],[3. Variété**]]),0)),FALSE,TRUE))</f>
        <v>0</v>
      </c>
      <c r="L818" s="23" t="str">
        <f t="shared" si="61"/>
        <v/>
      </c>
      <c r="M818" s="63" t="str">
        <f t="shared" si="62"/>
        <v/>
      </c>
      <c r="N818" s="176" t="str">
        <f t="shared" si="63"/>
        <v/>
      </c>
      <c r="O818" s="64">
        <f t="shared" si="64"/>
        <v>594</v>
      </c>
      <c r="P818" s="64">
        <f t="shared" si="65"/>
        <v>569</v>
      </c>
      <c r="Q818" s="11" t="str">
        <f>IFERROR((VLOOKUP(A818,GM_Table,8,FALSE)-SUMIFS(D:D,A:A,A818,B:B,B818,C:C,C818)),"")</f>
        <v/>
      </c>
      <c r="R818" s="11" t="str">
        <f>IFERROR(CONCATENATE(VLOOKUP(A818,GM_Table,12,FALSE)," ",(VLOOKUP(A818,GM_Table,13,FALSE))),"")</f>
        <v/>
      </c>
      <c r="S818" s="178">
        <f>(CertifiedCrop[[#This Row],[Rendement 
estimé/ha]]-CertifiedCrop[[#This Row],[Rendement/ha
de l’année précédente]])/CertifiedCrop[[#This Row],[Rendement/ha
de l’année précédente]]</f>
        <v>4.3936731107205626E-2</v>
      </c>
    </row>
    <row r="819" spans="1:19" x14ac:dyDescent="0.25">
      <c r="A819" s="172" t="s">
        <v>3148</v>
      </c>
      <c r="B819" s="172" t="s">
        <v>3341</v>
      </c>
      <c r="C819" s="172" t="s">
        <v>667</v>
      </c>
      <c r="D819" s="173">
        <v>6</v>
      </c>
      <c r="E819" s="174">
        <v>3511</v>
      </c>
      <c r="F819" s="174">
        <v>3461</v>
      </c>
      <c r="G819" s="174">
        <v>0</v>
      </c>
      <c r="H819" s="174">
        <v>0</v>
      </c>
      <c r="I819" s="174">
        <v>0</v>
      </c>
      <c r="J819" s="170" t="b">
        <f>IF(ISBLANK(CertifiedCrop[[#This Row],[1. Identifiant interne d’exploitation agricole*]]),"",IF(ISERROR(MATCH(CertifiedCrop[[#This Row],[1. Identifiant interne d’exploitation agricole*]],GroupMember[1. Identifiant interne d’exploitation agricole*],0)),FALSE,TRUE))</f>
        <v>1</v>
      </c>
      <c r="K819" s="170" t="b">
        <f t="array" ref="K819">IF(ISBLANK(CertifiedCrop[[#This Row],[2. Produit agricole certifié*]]),"",IF(ISERROR(MATCH(1,(#REF!=CertifiedCrop[[#This Row],[2. Produit agricole certifié*]])*(#REF!=CertifiedCrop[[#This Row],[3. Variété**]]),0)),FALSE,TRUE))</f>
        <v>0</v>
      </c>
      <c r="L819" s="23" t="str">
        <f t="shared" ref="L819:L882" si="66">IF((F819-G819)&lt;0,"!","")</f>
        <v/>
      </c>
      <c r="M819" s="63" t="str">
        <f t="shared" ref="M819:M882" si="67">IFERROR(IF((F819-G819)/G819&gt;25%,"!",IF((F819-G819)/G819&lt;-25%,"!","")),"")</f>
        <v/>
      </c>
      <c r="N819" s="176" t="str">
        <f t="shared" ref="N819:N882" si="68">IFERROR(IF((G819-H819)/H819&gt;25%,"!",IF((G819-H819)/H819&lt;-25%,"!","")),"")</f>
        <v/>
      </c>
      <c r="O819" s="64">
        <f t="shared" ref="O819:O882" si="69">IFERROR(E819/D819,"")</f>
        <v>585.16666666666663</v>
      </c>
      <c r="P819" s="64">
        <f t="shared" ref="P819:P882" si="70">IFERROR(F819/D819,"")</f>
        <v>576.83333333333337</v>
      </c>
      <c r="Q819" s="11" t="str">
        <f>IFERROR((VLOOKUP(A819,GM_Table,8,FALSE)-SUMIFS(D:D,A:A,A819,B:B,B819,C:C,C819)),"")</f>
        <v/>
      </c>
      <c r="R819" s="11" t="str">
        <f>IFERROR(CONCATENATE(VLOOKUP(A819,GM_Table,12,FALSE)," ",(VLOOKUP(A819,GM_Table,13,FALSE))),"")</f>
        <v/>
      </c>
      <c r="S819" s="178">
        <f>(CertifiedCrop[[#This Row],[Rendement 
estimé/ha]]-CertifiedCrop[[#This Row],[Rendement/ha
de l’année précédente]])/CertifiedCrop[[#This Row],[Rendement/ha
de l’année précédente]]</f>
        <v>1.4446691707598828E-2</v>
      </c>
    </row>
    <row r="820" spans="1:19" x14ac:dyDescent="0.25">
      <c r="A820" s="172" t="s">
        <v>3151</v>
      </c>
      <c r="B820" s="172" t="s">
        <v>3341</v>
      </c>
      <c r="C820" s="172" t="s">
        <v>667</v>
      </c>
      <c r="D820" s="173">
        <v>4.25</v>
      </c>
      <c r="E820" s="174">
        <v>2432</v>
      </c>
      <c r="F820" s="174">
        <v>2382</v>
      </c>
      <c r="G820" s="174">
        <v>0</v>
      </c>
      <c r="H820" s="174">
        <v>0</v>
      </c>
      <c r="I820" s="174">
        <v>0</v>
      </c>
      <c r="J820" s="170" t="b">
        <f>IF(ISBLANK(CertifiedCrop[[#This Row],[1. Identifiant interne d’exploitation agricole*]]),"",IF(ISERROR(MATCH(CertifiedCrop[[#This Row],[1. Identifiant interne d’exploitation agricole*]],GroupMember[1. Identifiant interne d’exploitation agricole*],0)),FALSE,TRUE))</f>
        <v>1</v>
      </c>
      <c r="K820" s="170" t="b">
        <f t="array" ref="K820">IF(ISBLANK(CertifiedCrop[[#This Row],[2. Produit agricole certifié*]]),"",IF(ISERROR(MATCH(1,(#REF!=CertifiedCrop[[#This Row],[2. Produit agricole certifié*]])*(#REF!=CertifiedCrop[[#This Row],[3. Variété**]]),0)),FALSE,TRUE))</f>
        <v>0</v>
      </c>
      <c r="L820" s="23" t="str">
        <f t="shared" si="66"/>
        <v/>
      </c>
      <c r="M820" s="63" t="str">
        <f t="shared" si="67"/>
        <v/>
      </c>
      <c r="N820" s="176" t="str">
        <f t="shared" si="68"/>
        <v/>
      </c>
      <c r="O820" s="64">
        <f t="shared" si="69"/>
        <v>572.23529411764707</v>
      </c>
      <c r="P820" s="64">
        <f t="shared" si="70"/>
        <v>560.47058823529414</v>
      </c>
      <c r="Q820" s="11" t="str">
        <f>IFERROR((VLOOKUP(A820,GM_Table,8,FALSE)-SUMIFS(D:D,A:A,A820,B:B,B820,C:C,C820)),"")</f>
        <v/>
      </c>
      <c r="R820" s="11" t="str">
        <f>IFERROR(CONCATENATE(VLOOKUP(A820,GM_Table,12,FALSE)," ",(VLOOKUP(A820,GM_Table,13,FALSE))),"")</f>
        <v/>
      </c>
      <c r="S820" s="178">
        <f>(CertifiedCrop[[#This Row],[Rendement 
estimé/ha]]-CertifiedCrop[[#This Row],[Rendement/ha
de l’année précédente]])/CertifiedCrop[[#This Row],[Rendement/ha
de l’année précédente]]</f>
        <v>2.0990764063811899E-2</v>
      </c>
    </row>
    <row r="821" spans="1:19" x14ac:dyDescent="0.25">
      <c r="A821" s="172" t="s">
        <v>3152</v>
      </c>
      <c r="B821" s="172" t="s">
        <v>3341</v>
      </c>
      <c r="C821" s="172" t="s">
        <v>667</v>
      </c>
      <c r="D821" s="173">
        <v>4</v>
      </c>
      <c r="E821" s="174">
        <v>2306</v>
      </c>
      <c r="F821" s="174">
        <v>2256</v>
      </c>
      <c r="G821" s="174">
        <v>0</v>
      </c>
      <c r="H821" s="174">
        <v>0</v>
      </c>
      <c r="I821" s="174">
        <v>0</v>
      </c>
      <c r="J821" s="170" t="b">
        <f>IF(ISBLANK(CertifiedCrop[[#This Row],[1. Identifiant interne d’exploitation agricole*]]),"",IF(ISERROR(MATCH(CertifiedCrop[[#This Row],[1. Identifiant interne d’exploitation agricole*]],GroupMember[1. Identifiant interne d’exploitation agricole*],0)),FALSE,TRUE))</f>
        <v>1</v>
      </c>
      <c r="K821" s="170" t="b">
        <f t="array" ref="K821">IF(ISBLANK(CertifiedCrop[[#This Row],[2. Produit agricole certifié*]]),"",IF(ISERROR(MATCH(1,(#REF!=CertifiedCrop[[#This Row],[2. Produit agricole certifié*]])*(#REF!=CertifiedCrop[[#This Row],[3. Variété**]]),0)),FALSE,TRUE))</f>
        <v>0</v>
      </c>
      <c r="L821" s="23" t="str">
        <f t="shared" si="66"/>
        <v/>
      </c>
      <c r="M821" s="63" t="str">
        <f t="shared" si="67"/>
        <v/>
      </c>
      <c r="N821" s="176" t="str">
        <f t="shared" si="68"/>
        <v/>
      </c>
      <c r="O821" s="64">
        <f t="shared" si="69"/>
        <v>576.5</v>
      </c>
      <c r="P821" s="64">
        <f t="shared" si="70"/>
        <v>564</v>
      </c>
      <c r="Q821" s="11" t="str">
        <f>IFERROR((VLOOKUP(A821,GM_Table,8,FALSE)-SUMIFS(D:D,A:A,A821,B:B,B821,C:C,C821)),"")</f>
        <v/>
      </c>
      <c r="R821" s="11" t="str">
        <f>IFERROR(CONCATENATE(VLOOKUP(A821,GM_Table,12,FALSE)," ",(VLOOKUP(A821,GM_Table,13,FALSE))),"")</f>
        <v/>
      </c>
      <c r="S821" s="178">
        <f>(CertifiedCrop[[#This Row],[Rendement 
estimé/ha]]-CertifiedCrop[[#This Row],[Rendement/ha
de l’année précédente]])/CertifiedCrop[[#This Row],[Rendement/ha
de l’année précédente]]</f>
        <v>2.2163120567375887E-2</v>
      </c>
    </row>
    <row r="822" spans="1:19" x14ac:dyDescent="0.25">
      <c r="A822" s="172" t="s">
        <v>3154</v>
      </c>
      <c r="B822" s="172" t="s">
        <v>3341</v>
      </c>
      <c r="C822" s="172" t="s">
        <v>667</v>
      </c>
      <c r="D822" s="173">
        <v>3.25</v>
      </c>
      <c r="E822" s="174">
        <v>1888</v>
      </c>
      <c r="F822" s="174">
        <v>1838</v>
      </c>
      <c r="G822" s="174">
        <v>0</v>
      </c>
      <c r="H822" s="174">
        <v>0</v>
      </c>
      <c r="I822" s="174">
        <v>0</v>
      </c>
      <c r="J822" s="170" t="b">
        <f>IF(ISBLANK(CertifiedCrop[[#This Row],[1. Identifiant interne d’exploitation agricole*]]),"",IF(ISERROR(MATCH(CertifiedCrop[[#This Row],[1. Identifiant interne d’exploitation agricole*]],GroupMember[1. Identifiant interne d’exploitation agricole*],0)),FALSE,TRUE))</f>
        <v>1</v>
      </c>
      <c r="K822" s="170" t="b">
        <f t="array" ref="K822">IF(ISBLANK(CertifiedCrop[[#This Row],[2. Produit agricole certifié*]]),"",IF(ISERROR(MATCH(1,(#REF!=CertifiedCrop[[#This Row],[2. Produit agricole certifié*]])*(#REF!=CertifiedCrop[[#This Row],[3. Variété**]]),0)),FALSE,TRUE))</f>
        <v>0</v>
      </c>
      <c r="L822" s="23" t="str">
        <f t="shared" si="66"/>
        <v/>
      </c>
      <c r="M822" s="63" t="str">
        <f t="shared" si="67"/>
        <v/>
      </c>
      <c r="N822" s="176" t="str">
        <f t="shared" si="68"/>
        <v/>
      </c>
      <c r="O822" s="64">
        <f t="shared" si="69"/>
        <v>580.92307692307691</v>
      </c>
      <c r="P822" s="64">
        <f t="shared" si="70"/>
        <v>565.53846153846155</v>
      </c>
      <c r="Q822" s="11" t="str">
        <f>IFERROR((VLOOKUP(A822,GM_Table,8,FALSE)-SUMIFS(D:D,A:A,A822,B:B,B822,C:C,C822)),"")</f>
        <v/>
      </c>
      <c r="R822" s="11" t="str">
        <f>IFERROR(CONCATENATE(VLOOKUP(A822,GM_Table,12,FALSE)," ",(VLOOKUP(A822,GM_Table,13,FALSE))),"")</f>
        <v/>
      </c>
      <c r="S822" s="178">
        <f>(CertifiedCrop[[#This Row],[Rendement 
estimé/ha]]-CertifiedCrop[[#This Row],[Rendement/ha
de l’année précédente]])/CertifiedCrop[[#This Row],[Rendement/ha
de l’année précédente]]</f>
        <v>2.7203482045701805E-2</v>
      </c>
    </row>
    <row r="823" spans="1:19" x14ac:dyDescent="0.25">
      <c r="A823" s="172" t="s">
        <v>3158</v>
      </c>
      <c r="B823" s="172" t="s">
        <v>3341</v>
      </c>
      <c r="C823" s="172" t="s">
        <v>667</v>
      </c>
      <c r="D823" s="173">
        <v>3</v>
      </c>
      <c r="E823" s="174">
        <v>1691</v>
      </c>
      <c r="F823" s="174">
        <v>1641</v>
      </c>
      <c r="G823" s="174">
        <v>0</v>
      </c>
      <c r="H823" s="174">
        <v>0</v>
      </c>
      <c r="I823" s="174">
        <v>0</v>
      </c>
      <c r="J823" s="170" t="b">
        <f>IF(ISBLANK(CertifiedCrop[[#This Row],[1. Identifiant interne d’exploitation agricole*]]),"",IF(ISERROR(MATCH(CertifiedCrop[[#This Row],[1. Identifiant interne d’exploitation agricole*]],GroupMember[1. Identifiant interne d’exploitation agricole*],0)),FALSE,TRUE))</f>
        <v>1</v>
      </c>
      <c r="K823" s="170" t="b">
        <f t="array" ref="K823">IF(ISBLANK(CertifiedCrop[[#This Row],[2. Produit agricole certifié*]]),"",IF(ISERROR(MATCH(1,(#REF!=CertifiedCrop[[#This Row],[2. Produit agricole certifié*]])*(#REF!=CertifiedCrop[[#This Row],[3. Variété**]]),0)),FALSE,TRUE))</f>
        <v>0</v>
      </c>
      <c r="L823" s="23" t="str">
        <f t="shared" si="66"/>
        <v/>
      </c>
      <c r="M823" s="63" t="str">
        <f t="shared" si="67"/>
        <v/>
      </c>
      <c r="N823" s="176" t="str">
        <f t="shared" si="68"/>
        <v/>
      </c>
      <c r="O823" s="64">
        <f t="shared" si="69"/>
        <v>563.66666666666663</v>
      </c>
      <c r="P823" s="64">
        <f t="shared" si="70"/>
        <v>547</v>
      </c>
      <c r="Q823" s="11" t="str">
        <f>IFERROR((VLOOKUP(A823,GM_Table,8,FALSE)-SUMIFS(D:D,A:A,A823,B:B,B823,C:C,C823)),"")</f>
        <v/>
      </c>
      <c r="R823" s="11" t="str">
        <f>IFERROR(CONCATENATE(VLOOKUP(A823,GM_Table,12,FALSE)," ",(VLOOKUP(A823,GM_Table,13,FALSE))),"")</f>
        <v/>
      </c>
      <c r="S823" s="178">
        <f>(CertifiedCrop[[#This Row],[Rendement 
estimé/ha]]-CertifiedCrop[[#This Row],[Rendement/ha
de l’année précédente]])/CertifiedCrop[[#This Row],[Rendement/ha
de l’année précédente]]</f>
        <v>3.0469226081657457E-2</v>
      </c>
    </row>
    <row r="824" spans="1:19" x14ac:dyDescent="0.25">
      <c r="A824" s="172" t="s">
        <v>3160</v>
      </c>
      <c r="B824" s="172" t="s">
        <v>3341</v>
      </c>
      <c r="C824" s="172" t="s">
        <v>667</v>
      </c>
      <c r="D824" s="173">
        <v>4</v>
      </c>
      <c r="E824" s="174">
        <v>2289</v>
      </c>
      <c r="F824" s="174">
        <v>2239</v>
      </c>
      <c r="G824" s="174">
        <v>0</v>
      </c>
      <c r="H824" s="174">
        <v>0</v>
      </c>
      <c r="I824" s="174">
        <v>0</v>
      </c>
      <c r="J824" s="170" t="b">
        <f>IF(ISBLANK(CertifiedCrop[[#This Row],[1. Identifiant interne d’exploitation agricole*]]),"",IF(ISERROR(MATCH(CertifiedCrop[[#This Row],[1. Identifiant interne d’exploitation agricole*]],GroupMember[1. Identifiant interne d’exploitation agricole*],0)),FALSE,TRUE))</f>
        <v>1</v>
      </c>
      <c r="K824" s="170" t="b">
        <f t="array" ref="K824">IF(ISBLANK(CertifiedCrop[[#This Row],[2. Produit agricole certifié*]]),"",IF(ISERROR(MATCH(1,(#REF!=CertifiedCrop[[#This Row],[2. Produit agricole certifié*]])*(#REF!=CertifiedCrop[[#This Row],[3. Variété**]]),0)),FALSE,TRUE))</f>
        <v>0</v>
      </c>
      <c r="L824" s="23" t="str">
        <f t="shared" si="66"/>
        <v/>
      </c>
      <c r="M824" s="63" t="str">
        <f t="shared" si="67"/>
        <v/>
      </c>
      <c r="N824" s="176" t="str">
        <f t="shared" si="68"/>
        <v/>
      </c>
      <c r="O824" s="64">
        <f t="shared" si="69"/>
        <v>572.25</v>
      </c>
      <c r="P824" s="64">
        <f t="shared" si="70"/>
        <v>559.75</v>
      </c>
      <c r="Q824" s="11" t="str">
        <f>IFERROR((VLOOKUP(A824,GM_Table,8,FALSE)-SUMIFS(D:D,A:A,A824,B:B,B824,C:C,C824)),"")</f>
        <v/>
      </c>
      <c r="R824" s="11" t="str">
        <f>IFERROR(CONCATENATE(VLOOKUP(A824,GM_Table,12,FALSE)," ",(VLOOKUP(A824,GM_Table,13,FALSE))),"")</f>
        <v/>
      </c>
      <c r="S824" s="178">
        <f>(CertifiedCrop[[#This Row],[Rendement 
estimé/ha]]-CertifiedCrop[[#This Row],[Rendement/ha
de l’année précédente]])/CertifiedCrop[[#This Row],[Rendement/ha
de l’année précédente]]</f>
        <v>2.2331397945511387E-2</v>
      </c>
    </row>
    <row r="825" spans="1:19" x14ac:dyDescent="0.25">
      <c r="A825" s="172" t="s">
        <v>3161</v>
      </c>
      <c r="B825" s="172" t="s">
        <v>3341</v>
      </c>
      <c r="C825" s="172" t="s">
        <v>667</v>
      </c>
      <c r="D825" s="173">
        <v>3</v>
      </c>
      <c r="E825" s="174">
        <v>1743</v>
      </c>
      <c r="F825" s="174">
        <v>1693</v>
      </c>
      <c r="G825" s="174">
        <v>0</v>
      </c>
      <c r="H825" s="174">
        <v>0</v>
      </c>
      <c r="I825" s="174">
        <v>0</v>
      </c>
      <c r="J825" s="170" t="b">
        <f>IF(ISBLANK(CertifiedCrop[[#This Row],[1. Identifiant interne d’exploitation agricole*]]),"",IF(ISERROR(MATCH(CertifiedCrop[[#This Row],[1. Identifiant interne d’exploitation agricole*]],GroupMember[1. Identifiant interne d’exploitation agricole*],0)),FALSE,TRUE))</f>
        <v>1</v>
      </c>
      <c r="K825" s="170" t="b">
        <f t="array" ref="K825">IF(ISBLANK(CertifiedCrop[[#This Row],[2. Produit agricole certifié*]]),"",IF(ISERROR(MATCH(1,(#REF!=CertifiedCrop[[#This Row],[2. Produit agricole certifié*]])*(#REF!=CertifiedCrop[[#This Row],[3. Variété**]]),0)),FALSE,TRUE))</f>
        <v>0</v>
      </c>
      <c r="L825" s="23" t="str">
        <f t="shared" si="66"/>
        <v/>
      </c>
      <c r="M825" s="63" t="str">
        <f t="shared" si="67"/>
        <v/>
      </c>
      <c r="N825" s="176" t="str">
        <f t="shared" si="68"/>
        <v/>
      </c>
      <c r="O825" s="64">
        <f t="shared" si="69"/>
        <v>581</v>
      </c>
      <c r="P825" s="64">
        <f t="shared" si="70"/>
        <v>564.33333333333337</v>
      </c>
      <c r="Q825" s="11" t="str">
        <f>IFERROR((VLOOKUP(A825,GM_Table,8,FALSE)-SUMIFS(D:D,A:A,A825,B:B,B825,C:C,C825)),"")</f>
        <v/>
      </c>
      <c r="R825" s="11" t="str">
        <f>IFERROR(CONCATENATE(VLOOKUP(A825,GM_Table,12,FALSE)," ",(VLOOKUP(A825,GM_Table,13,FALSE))),"")</f>
        <v/>
      </c>
      <c r="S825" s="178">
        <f>(CertifiedCrop[[#This Row],[Rendement 
estimé/ha]]-CertifiedCrop[[#This Row],[Rendement/ha
de l’année précédente]])/CertifiedCrop[[#This Row],[Rendement/ha
de l’année précédente]]</f>
        <v>2.9533372711163547E-2</v>
      </c>
    </row>
    <row r="826" spans="1:19" x14ac:dyDescent="0.25">
      <c r="A826" s="172" t="s">
        <v>3164</v>
      </c>
      <c r="B826" s="172" t="s">
        <v>3341</v>
      </c>
      <c r="C826" s="172" t="s">
        <v>667</v>
      </c>
      <c r="D826" s="173">
        <v>3</v>
      </c>
      <c r="E826" s="174">
        <v>1756</v>
      </c>
      <c r="F826" s="174">
        <v>1706</v>
      </c>
      <c r="G826" s="174">
        <v>0</v>
      </c>
      <c r="H826" s="174">
        <v>0</v>
      </c>
      <c r="I826" s="174">
        <v>0</v>
      </c>
      <c r="J826" s="170" t="b">
        <f>IF(ISBLANK(CertifiedCrop[[#This Row],[1. Identifiant interne d’exploitation agricole*]]),"",IF(ISERROR(MATCH(CertifiedCrop[[#This Row],[1. Identifiant interne d’exploitation agricole*]],GroupMember[1. Identifiant interne d’exploitation agricole*],0)),FALSE,TRUE))</f>
        <v>1</v>
      </c>
      <c r="K826" s="170" t="b">
        <f t="array" ref="K826">IF(ISBLANK(CertifiedCrop[[#This Row],[2. Produit agricole certifié*]]),"",IF(ISERROR(MATCH(1,(#REF!=CertifiedCrop[[#This Row],[2. Produit agricole certifié*]])*(#REF!=CertifiedCrop[[#This Row],[3. Variété**]]),0)),FALSE,TRUE))</f>
        <v>0</v>
      </c>
      <c r="L826" s="23" t="str">
        <f t="shared" si="66"/>
        <v/>
      </c>
      <c r="M826" s="63" t="str">
        <f t="shared" si="67"/>
        <v/>
      </c>
      <c r="N826" s="176" t="str">
        <f t="shared" si="68"/>
        <v/>
      </c>
      <c r="O826" s="64">
        <f t="shared" si="69"/>
        <v>585.33333333333337</v>
      </c>
      <c r="P826" s="64">
        <f t="shared" si="70"/>
        <v>568.66666666666663</v>
      </c>
      <c r="Q826" s="11" t="str">
        <f>IFERROR((VLOOKUP(A826,GM_Table,8,FALSE)-SUMIFS(D:D,A:A,A826,B:B,B826,C:C,C826)),"")</f>
        <v/>
      </c>
      <c r="R826" s="11" t="str">
        <f>IFERROR(CONCATENATE(VLOOKUP(A826,GM_Table,12,FALSE)," ",(VLOOKUP(A826,GM_Table,13,FALSE))),"")</f>
        <v/>
      </c>
      <c r="S826" s="178">
        <f>(CertifiedCrop[[#This Row],[Rendement 
estimé/ha]]-CertifiedCrop[[#This Row],[Rendement/ha
de l’année précédente]])/CertifiedCrop[[#This Row],[Rendement/ha
de l’année précédente]]</f>
        <v>2.9308323563892281E-2</v>
      </c>
    </row>
    <row r="827" spans="1:19" x14ac:dyDescent="0.25">
      <c r="A827" s="172" t="s">
        <v>3167</v>
      </c>
      <c r="B827" s="172" t="s">
        <v>3341</v>
      </c>
      <c r="C827" s="172" t="s">
        <v>667</v>
      </c>
      <c r="D827" s="173">
        <v>2</v>
      </c>
      <c r="E827" s="174">
        <v>1162</v>
      </c>
      <c r="F827" s="174">
        <v>1112</v>
      </c>
      <c r="G827" s="174">
        <v>0</v>
      </c>
      <c r="H827" s="174">
        <v>0</v>
      </c>
      <c r="I827" s="174">
        <v>0</v>
      </c>
      <c r="J827" s="170" t="b">
        <f>IF(ISBLANK(CertifiedCrop[[#This Row],[1. Identifiant interne d’exploitation agricole*]]),"",IF(ISERROR(MATCH(CertifiedCrop[[#This Row],[1. Identifiant interne d’exploitation agricole*]],GroupMember[1. Identifiant interne d’exploitation agricole*],0)),FALSE,TRUE))</f>
        <v>1</v>
      </c>
      <c r="K827" s="170" t="b">
        <f t="array" ref="K827">IF(ISBLANK(CertifiedCrop[[#This Row],[2. Produit agricole certifié*]]),"",IF(ISERROR(MATCH(1,(#REF!=CertifiedCrop[[#This Row],[2. Produit agricole certifié*]])*(#REF!=CertifiedCrop[[#This Row],[3. Variété**]]),0)),FALSE,TRUE))</f>
        <v>0</v>
      </c>
      <c r="L827" s="23" t="str">
        <f t="shared" si="66"/>
        <v/>
      </c>
      <c r="M827" s="63" t="str">
        <f t="shared" si="67"/>
        <v/>
      </c>
      <c r="N827" s="176" t="str">
        <f t="shared" si="68"/>
        <v/>
      </c>
      <c r="O827" s="64">
        <f t="shared" si="69"/>
        <v>581</v>
      </c>
      <c r="P827" s="64">
        <f t="shared" si="70"/>
        <v>556</v>
      </c>
      <c r="Q827" s="11" t="str">
        <f>IFERROR((VLOOKUP(A827,GM_Table,8,FALSE)-SUMIFS(D:D,A:A,A827,B:B,B827,C:C,C827)),"")</f>
        <v/>
      </c>
      <c r="R827" s="11" t="str">
        <f>IFERROR(CONCATENATE(VLOOKUP(A827,GM_Table,12,FALSE)," ",(VLOOKUP(A827,GM_Table,13,FALSE))),"")</f>
        <v/>
      </c>
      <c r="S827" s="178">
        <f>(CertifiedCrop[[#This Row],[Rendement 
estimé/ha]]-CertifiedCrop[[#This Row],[Rendement/ha
de l’année précédente]])/CertifiedCrop[[#This Row],[Rendement/ha
de l’année précédente]]</f>
        <v>4.4964028776978415E-2</v>
      </c>
    </row>
    <row r="828" spans="1:19" x14ac:dyDescent="0.25">
      <c r="A828" s="172" t="s">
        <v>3170</v>
      </c>
      <c r="B828" s="172" t="s">
        <v>3341</v>
      </c>
      <c r="C828" s="172" t="s">
        <v>667</v>
      </c>
      <c r="D828" s="173">
        <v>2</v>
      </c>
      <c r="E828" s="174">
        <v>1197</v>
      </c>
      <c r="F828" s="174">
        <v>1147</v>
      </c>
      <c r="G828" s="174">
        <v>0</v>
      </c>
      <c r="H828" s="174">
        <v>0</v>
      </c>
      <c r="I828" s="174">
        <v>0</v>
      </c>
      <c r="J828" s="170" t="b">
        <f>IF(ISBLANK(CertifiedCrop[[#This Row],[1. Identifiant interne d’exploitation agricole*]]),"",IF(ISERROR(MATCH(CertifiedCrop[[#This Row],[1. Identifiant interne d’exploitation agricole*]],GroupMember[1. Identifiant interne d’exploitation agricole*],0)),FALSE,TRUE))</f>
        <v>1</v>
      </c>
      <c r="K828" s="170" t="b">
        <f t="array" ref="K828">IF(ISBLANK(CertifiedCrop[[#This Row],[2. Produit agricole certifié*]]),"",IF(ISERROR(MATCH(1,(#REF!=CertifiedCrop[[#This Row],[2. Produit agricole certifié*]])*(#REF!=CertifiedCrop[[#This Row],[3. Variété**]]),0)),FALSE,TRUE))</f>
        <v>0</v>
      </c>
      <c r="L828" s="23" t="str">
        <f t="shared" si="66"/>
        <v/>
      </c>
      <c r="M828" s="63" t="str">
        <f t="shared" si="67"/>
        <v/>
      </c>
      <c r="N828" s="176" t="str">
        <f t="shared" si="68"/>
        <v/>
      </c>
      <c r="O828" s="64">
        <f t="shared" si="69"/>
        <v>598.5</v>
      </c>
      <c r="P828" s="64">
        <f t="shared" si="70"/>
        <v>573.5</v>
      </c>
      <c r="Q828" s="11" t="str">
        <f>IFERROR((VLOOKUP(A828,GM_Table,8,FALSE)-SUMIFS(D:D,A:A,A828,B:B,B828,C:C,C828)),"")</f>
        <v/>
      </c>
      <c r="R828" s="11" t="str">
        <f>IFERROR(CONCATENATE(VLOOKUP(A828,GM_Table,12,FALSE)," ",(VLOOKUP(A828,GM_Table,13,FALSE))),"")</f>
        <v/>
      </c>
      <c r="S828" s="178">
        <f>(CertifiedCrop[[#This Row],[Rendement 
estimé/ha]]-CertifiedCrop[[#This Row],[Rendement/ha
de l’année précédente]])/CertifiedCrop[[#This Row],[Rendement/ha
de l’année précédente]]</f>
        <v>4.3591979075850044E-2</v>
      </c>
    </row>
    <row r="829" spans="1:19" x14ac:dyDescent="0.25">
      <c r="A829" s="172" t="s">
        <v>3171</v>
      </c>
      <c r="B829" s="172" t="s">
        <v>3341</v>
      </c>
      <c r="C829" s="172" t="s">
        <v>667</v>
      </c>
      <c r="D829" s="173">
        <v>3.5</v>
      </c>
      <c r="E829" s="174">
        <v>2094</v>
      </c>
      <c r="F829" s="174">
        <v>2044</v>
      </c>
      <c r="G829" s="174">
        <v>0</v>
      </c>
      <c r="H829" s="174">
        <v>0</v>
      </c>
      <c r="I829" s="174">
        <v>0</v>
      </c>
      <c r="J829" s="170" t="b">
        <f>IF(ISBLANK(CertifiedCrop[[#This Row],[1. Identifiant interne d’exploitation agricole*]]),"",IF(ISERROR(MATCH(CertifiedCrop[[#This Row],[1. Identifiant interne d’exploitation agricole*]],GroupMember[1. Identifiant interne d’exploitation agricole*],0)),FALSE,TRUE))</f>
        <v>1</v>
      </c>
      <c r="K829" s="170" t="b">
        <f t="array" ref="K829">IF(ISBLANK(CertifiedCrop[[#This Row],[2. Produit agricole certifié*]]),"",IF(ISERROR(MATCH(1,(#REF!=CertifiedCrop[[#This Row],[2. Produit agricole certifié*]])*(#REF!=CertifiedCrop[[#This Row],[3. Variété**]]),0)),FALSE,TRUE))</f>
        <v>0</v>
      </c>
      <c r="L829" s="23" t="str">
        <f t="shared" si="66"/>
        <v/>
      </c>
      <c r="M829" s="63" t="str">
        <f t="shared" si="67"/>
        <v/>
      </c>
      <c r="N829" s="176" t="str">
        <f t="shared" si="68"/>
        <v/>
      </c>
      <c r="O829" s="64">
        <f t="shared" si="69"/>
        <v>598.28571428571433</v>
      </c>
      <c r="P829" s="64">
        <f t="shared" si="70"/>
        <v>584</v>
      </c>
      <c r="Q829" s="11" t="str">
        <f>IFERROR((VLOOKUP(A829,GM_Table,8,FALSE)-SUMIFS(D:D,A:A,A829,B:B,B829,C:C,C829)),"")</f>
        <v/>
      </c>
      <c r="R829" s="11" t="str">
        <f>IFERROR(CONCATENATE(VLOOKUP(A829,GM_Table,12,FALSE)," ",(VLOOKUP(A829,GM_Table,13,FALSE))),"")</f>
        <v/>
      </c>
      <c r="S829" s="178">
        <f>(CertifiedCrop[[#This Row],[Rendement 
estimé/ha]]-CertifiedCrop[[#This Row],[Rendement/ha
de l’année précédente]])/CertifiedCrop[[#This Row],[Rendement/ha
de l’année précédente]]</f>
        <v>2.4461839530332763E-2</v>
      </c>
    </row>
    <row r="830" spans="1:19" x14ac:dyDescent="0.25">
      <c r="A830" s="172" t="s">
        <v>3173</v>
      </c>
      <c r="B830" s="172" t="s">
        <v>3341</v>
      </c>
      <c r="C830" s="172" t="s">
        <v>667</v>
      </c>
      <c r="D830" s="173">
        <v>1.5</v>
      </c>
      <c r="E830" s="174">
        <v>872</v>
      </c>
      <c r="F830" s="174">
        <v>822</v>
      </c>
      <c r="G830" s="174">
        <v>0</v>
      </c>
      <c r="H830" s="174">
        <v>0</v>
      </c>
      <c r="I830" s="174">
        <v>0</v>
      </c>
      <c r="J830" s="170" t="b">
        <f>IF(ISBLANK(CertifiedCrop[[#This Row],[1. Identifiant interne d’exploitation agricole*]]),"",IF(ISERROR(MATCH(CertifiedCrop[[#This Row],[1. Identifiant interne d’exploitation agricole*]],GroupMember[1. Identifiant interne d’exploitation agricole*],0)),FALSE,TRUE))</f>
        <v>1</v>
      </c>
      <c r="K830" s="170" t="b">
        <f t="array" ref="K830">IF(ISBLANK(CertifiedCrop[[#This Row],[2. Produit agricole certifié*]]),"",IF(ISERROR(MATCH(1,(#REF!=CertifiedCrop[[#This Row],[2. Produit agricole certifié*]])*(#REF!=CertifiedCrop[[#This Row],[3. Variété**]]),0)),FALSE,TRUE))</f>
        <v>0</v>
      </c>
      <c r="L830" s="23" t="str">
        <f t="shared" si="66"/>
        <v/>
      </c>
      <c r="M830" s="63" t="str">
        <f t="shared" si="67"/>
        <v/>
      </c>
      <c r="N830" s="176" t="str">
        <f t="shared" si="68"/>
        <v/>
      </c>
      <c r="O830" s="64">
        <f t="shared" si="69"/>
        <v>581.33333333333337</v>
      </c>
      <c r="P830" s="64">
        <f t="shared" si="70"/>
        <v>548</v>
      </c>
      <c r="Q830" s="11" t="str">
        <f>IFERROR((VLOOKUP(A830,GM_Table,8,FALSE)-SUMIFS(D:D,A:A,A830,B:B,B830,C:C,C830)),"")</f>
        <v/>
      </c>
      <c r="R830" s="11" t="str">
        <f>IFERROR(CONCATENATE(VLOOKUP(A830,GM_Table,12,FALSE)," ",(VLOOKUP(A830,GM_Table,13,FALSE))),"")</f>
        <v/>
      </c>
      <c r="S830" s="178">
        <f>(CertifiedCrop[[#This Row],[Rendement 
estimé/ha]]-CertifiedCrop[[#This Row],[Rendement/ha
de l’année précédente]])/CertifiedCrop[[#This Row],[Rendement/ha
de l’année précédente]]</f>
        <v>6.0827250608272578E-2</v>
      </c>
    </row>
    <row r="831" spans="1:19" x14ac:dyDescent="0.25">
      <c r="A831" s="172" t="s">
        <v>3176</v>
      </c>
      <c r="B831" s="172" t="s">
        <v>3341</v>
      </c>
      <c r="C831" s="172" t="s">
        <v>667</v>
      </c>
      <c r="D831" s="173">
        <v>3</v>
      </c>
      <c r="E831" s="174">
        <v>1756</v>
      </c>
      <c r="F831" s="174">
        <v>1706</v>
      </c>
      <c r="G831" s="174">
        <v>0</v>
      </c>
      <c r="H831" s="174">
        <v>0</v>
      </c>
      <c r="I831" s="174">
        <v>0</v>
      </c>
      <c r="J831" s="170" t="b">
        <f>IF(ISBLANK(CertifiedCrop[[#This Row],[1. Identifiant interne d’exploitation agricole*]]),"",IF(ISERROR(MATCH(CertifiedCrop[[#This Row],[1. Identifiant interne d’exploitation agricole*]],GroupMember[1. Identifiant interne d’exploitation agricole*],0)),FALSE,TRUE))</f>
        <v>1</v>
      </c>
      <c r="K831" s="170" t="b">
        <f t="array" ref="K831">IF(ISBLANK(CertifiedCrop[[#This Row],[2. Produit agricole certifié*]]),"",IF(ISERROR(MATCH(1,(#REF!=CertifiedCrop[[#This Row],[2. Produit agricole certifié*]])*(#REF!=CertifiedCrop[[#This Row],[3. Variété**]]),0)),FALSE,TRUE))</f>
        <v>0</v>
      </c>
      <c r="L831" s="23" t="str">
        <f t="shared" si="66"/>
        <v/>
      </c>
      <c r="M831" s="63" t="str">
        <f t="shared" si="67"/>
        <v/>
      </c>
      <c r="N831" s="176" t="str">
        <f t="shared" si="68"/>
        <v/>
      </c>
      <c r="O831" s="64">
        <f t="shared" si="69"/>
        <v>585.33333333333337</v>
      </c>
      <c r="P831" s="64">
        <f t="shared" si="70"/>
        <v>568.66666666666663</v>
      </c>
      <c r="Q831" s="11" t="str">
        <f>IFERROR((VLOOKUP(A831,GM_Table,8,FALSE)-SUMIFS(D:D,A:A,A831,B:B,B831,C:C,C831)),"")</f>
        <v/>
      </c>
      <c r="R831" s="11" t="str">
        <f>IFERROR(CONCATENATE(VLOOKUP(A831,GM_Table,12,FALSE)," ",(VLOOKUP(A831,GM_Table,13,FALSE))),"")</f>
        <v/>
      </c>
      <c r="S831" s="178">
        <f>(CertifiedCrop[[#This Row],[Rendement 
estimé/ha]]-CertifiedCrop[[#This Row],[Rendement/ha
de l’année précédente]])/CertifiedCrop[[#This Row],[Rendement/ha
de l’année précédente]]</f>
        <v>2.9308323563892281E-2</v>
      </c>
    </row>
    <row r="832" spans="1:19" x14ac:dyDescent="0.25">
      <c r="A832" s="172" t="s">
        <v>3178</v>
      </c>
      <c r="B832" s="172" t="s">
        <v>3341</v>
      </c>
      <c r="C832" s="172" t="s">
        <v>667</v>
      </c>
      <c r="D832" s="173">
        <v>2.88</v>
      </c>
      <c r="E832" s="174">
        <v>1661</v>
      </c>
      <c r="F832" s="174">
        <v>1600</v>
      </c>
      <c r="G832" s="174">
        <v>0</v>
      </c>
      <c r="H832" s="174">
        <v>0</v>
      </c>
      <c r="I832" s="174">
        <v>0</v>
      </c>
      <c r="J832" s="170" t="b">
        <f>IF(ISBLANK(CertifiedCrop[[#This Row],[1. Identifiant interne d’exploitation agricole*]]),"",IF(ISERROR(MATCH(CertifiedCrop[[#This Row],[1. Identifiant interne d’exploitation agricole*]],GroupMember[1. Identifiant interne d’exploitation agricole*],0)),FALSE,TRUE))</f>
        <v>1</v>
      </c>
      <c r="K832" s="170" t="b">
        <f t="array" ref="K832">IF(ISBLANK(CertifiedCrop[[#This Row],[2. Produit agricole certifié*]]),"",IF(ISERROR(MATCH(1,(#REF!=CertifiedCrop[[#This Row],[2. Produit agricole certifié*]])*(#REF!=CertifiedCrop[[#This Row],[3. Variété**]]),0)),FALSE,TRUE))</f>
        <v>0</v>
      </c>
      <c r="L832" s="23" t="str">
        <f t="shared" si="66"/>
        <v/>
      </c>
      <c r="M832" s="63" t="str">
        <f t="shared" si="67"/>
        <v/>
      </c>
      <c r="N832" s="176" t="str">
        <f t="shared" si="68"/>
        <v/>
      </c>
      <c r="O832" s="64">
        <f t="shared" si="69"/>
        <v>576.73611111111109</v>
      </c>
      <c r="P832" s="64">
        <f t="shared" si="70"/>
        <v>555.55555555555554</v>
      </c>
      <c r="Q832" s="11" t="str">
        <f>IFERROR((VLOOKUP(A832,GM_Table,8,FALSE)-SUMIFS(D:D,A:A,A832,B:B,B832,C:C,C832)),"")</f>
        <v/>
      </c>
      <c r="R832" s="11" t="str">
        <f>IFERROR(CONCATENATE(VLOOKUP(A832,GM_Table,12,FALSE)," ",(VLOOKUP(A832,GM_Table,13,FALSE))),"")</f>
        <v/>
      </c>
      <c r="S832" s="178">
        <f>(CertifiedCrop[[#This Row],[Rendement 
estimé/ha]]-CertifiedCrop[[#This Row],[Rendement/ha
de l’année précédente]])/CertifiedCrop[[#This Row],[Rendement/ha
de l’année précédente]]</f>
        <v>3.8124999999999978E-2</v>
      </c>
    </row>
    <row r="833" spans="1:19" x14ac:dyDescent="0.25">
      <c r="A833" s="172" t="s">
        <v>3181</v>
      </c>
      <c r="B833" s="172" t="s">
        <v>3341</v>
      </c>
      <c r="C833" s="172" t="s">
        <v>667</v>
      </c>
      <c r="D833" s="173">
        <v>2.25</v>
      </c>
      <c r="E833" s="174">
        <v>1317</v>
      </c>
      <c r="F833" s="174">
        <v>1250</v>
      </c>
      <c r="G833" s="174">
        <v>0</v>
      </c>
      <c r="H833" s="174">
        <v>0</v>
      </c>
      <c r="I833" s="174">
        <v>0</v>
      </c>
      <c r="J833" s="170" t="b">
        <f>IF(ISBLANK(CertifiedCrop[[#This Row],[1. Identifiant interne d’exploitation agricole*]]),"",IF(ISERROR(MATCH(CertifiedCrop[[#This Row],[1. Identifiant interne d’exploitation agricole*]],GroupMember[1. Identifiant interne d’exploitation agricole*],0)),FALSE,TRUE))</f>
        <v>1</v>
      </c>
      <c r="K833" s="170" t="b">
        <f t="array" ref="K833">IF(ISBLANK(CertifiedCrop[[#This Row],[2. Produit agricole certifié*]]),"",IF(ISERROR(MATCH(1,(#REF!=CertifiedCrop[[#This Row],[2. Produit agricole certifié*]])*(#REF!=CertifiedCrop[[#This Row],[3. Variété**]]),0)),FALSE,TRUE))</f>
        <v>0</v>
      </c>
      <c r="L833" s="23" t="str">
        <f t="shared" si="66"/>
        <v/>
      </c>
      <c r="M833" s="63" t="str">
        <f t="shared" si="67"/>
        <v/>
      </c>
      <c r="N833" s="176" t="str">
        <f t="shared" si="68"/>
        <v/>
      </c>
      <c r="O833" s="64">
        <f t="shared" si="69"/>
        <v>585.33333333333337</v>
      </c>
      <c r="P833" s="64">
        <f t="shared" si="70"/>
        <v>555.55555555555554</v>
      </c>
      <c r="Q833" s="11" t="str">
        <f>IFERROR((VLOOKUP(A833,GM_Table,8,FALSE)-SUMIFS(D:D,A:A,A833,B:B,B833,C:C,C833)),"")</f>
        <v/>
      </c>
      <c r="R833" s="11" t="str">
        <f>IFERROR(CONCATENATE(VLOOKUP(A833,GM_Table,12,FALSE)," ",(VLOOKUP(A833,GM_Table,13,FALSE))),"")</f>
        <v/>
      </c>
      <c r="S833" s="178">
        <f>(CertifiedCrop[[#This Row],[Rendement 
estimé/ha]]-CertifiedCrop[[#This Row],[Rendement/ha
de l’année précédente]])/CertifiedCrop[[#This Row],[Rendement/ha
de l’année précédente]]</f>
        <v>5.3600000000000092E-2</v>
      </c>
    </row>
    <row r="834" spans="1:19" x14ac:dyDescent="0.25">
      <c r="A834" s="172" t="s">
        <v>3182</v>
      </c>
      <c r="B834" s="172" t="s">
        <v>3341</v>
      </c>
      <c r="C834" s="172" t="s">
        <v>667</v>
      </c>
      <c r="D834" s="173">
        <v>4</v>
      </c>
      <c r="E834" s="174">
        <v>2393</v>
      </c>
      <c r="F834" s="174">
        <v>2300</v>
      </c>
      <c r="G834" s="174">
        <v>0</v>
      </c>
      <c r="H834" s="174">
        <v>0</v>
      </c>
      <c r="I834" s="174">
        <v>0</v>
      </c>
      <c r="J834" s="170" t="b">
        <f>IF(ISBLANK(CertifiedCrop[[#This Row],[1. Identifiant interne d’exploitation agricole*]]),"",IF(ISERROR(MATCH(CertifiedCrop[[#This Row],[1. Identifiant interne d’exploitation agricole*]],GroupMember[1. Identifiant interne d’exploitation agricole*],0)),FALSE,TRUE))</f>
        <v>1</v>
      </c>
      <c r="K834" s="170" t="b">
        <f t="array" ref="K834">IF(ISBLANK(CertifiedCrop[[#This Row],[2. Produit agricole certifié*]]),"",IF(ISERROR(MATCH(1,(#REF!=CertifiedCrop[[#This Row],[2. Produit agricole certifié*]])*(#REF!=CertifiedCrop[[#This Row],[3. Variété**]]),0)),FALSE,TRUE))</f>
        <v>0</v>
      </c>
      <c r="L834" s="23" t="str">
        <f t="shared" si="66"/>
        <v/>
      </c>
      <c r="M834" s="63" t="str">
        <f t="shared" si="67"/>
        <v/>
      </c>
      <c r="N834" s="176" t="str">
        <f t="shared" si="68"/>
        <v/>
      </c>
      <c r="O834" s="64">
        <f t="shared" si="69"/>
        <v>598.25</v>
      </c>
      <c r="P834" s="64">
        <f t="shared" si="70"/>
        <v>575</v>
      </c>
      <c r="Q834" s="11" t="str">
        <f>IFERROR((VLOOKUP(A834,GM_Table,8,FALSE)-SUMIFS(D:D,A:A,A834,B:B,B834,C:C,C834)),"")</f>
        <v/>
      </c>
      <c r="R834" s="11" t="str">
        <f>IFERROR(CONCATENATE(VLOOKUP(A834,GM_Table,12,FALSE)," ",(VLOOKUP(A834,GM_Table,13,FALSE))),"")</f>
        <v/>
      </c>
      <c r="S834" s="178">
        <f>(CertifiedCrop[[#This Row],[Rendement 
estimé/ha]]-CertifiedCrop[[#This Row],[Rendement/ha
de l’année précédente]])/CertifiedCrop[[#This Row],[Rendement/ha
de l’année précédente]]</f>
        <v>4.0434782608695652E-2</v>
      </c>
    </row>
    <row r="835" spans="1:19" x14ac:dyDescent="0.25">
      <c r="A835" s="172" t="s">
        <v>3185</v>
      </c>
      <c r="B835" s="172" t="s">
        <v>3341</v>
      </c>
      <c r="C835" s="172" t="s">
        <v>667</v>
      </c>
      <c r="D835" s="173">
        <v>2</v>
      </c>
      <c r="E835" s="174">
        <v>1188</v>
      </c>
      <c r="F835" s="174">
        <v>1100</v>
      </c>
      <c r="G835" s="174">
        <v>0</v>
      </c>
      <c r="H835" s="174">
        <v>0</v>
      </c>
      <c r="I835" s="174">
        <v>0</v>
      </c>
      <c r="J835" s="170" t="b">
        <f>IF(ISBLANK(CertifiedCrop[[#This Row],[1. Identifiant interne d’exploitation agricole*]]),"",IF(ISERROR(MATCH(CertifiedCrop[[#This Row],[1. Identifiant interne d’exploitation agricole*]],GroupMember[1. Identifiant interne d’exploitation agricole*],0)),FALSE,TRUE))</f>
        <v>1</v>
      </c>
      <c r="K835" s="170" t="b">
        <f t="array" ref="K835">IF(ISBLANK(CertifiedCrop[[#This Row],[2. Produit agricole certifié*]]),"",IF(ISERROR(MATCH(1,(#REF!=CertifiedCrop[[#This Row],[2. Produit agricole certifié*]])*(#REF!=CertifiedCrop[[#This Row],[3. Variété**]]),0)),FALSE,TRUE))</f>
        <v>0</v>
      </c>
      <c r="L835" s="23" t="str">
        <f t="shared" si="66"/>
        <v/>
      </c>
      <c r="M835" s="63" t="str">
        <f t="shared" si="67"/>
        <v/>
      </c>
      <c r="N835" s="176" t="str">
        <f t="shared" si="68"/>
        <v/>
      </c>
      <c r="O835" s="64">
        <f t="shared" si="69"/>
        <v>594</v>
      </c>
      <c r="P835" s="64">
        <f t="shared" si="70"/>
        <v>550</v>
      </c>
      <c r="Q835" s="11" t="str">
        <f>IFERROR((VLOOKUP(A835,GM_Table,8,FALSE)-SUMIFS(D:D,A:A,A835,B:B,B835,C:C,C835)),"")</f>
        <v/>
      </c>
      <c r="R835" s="11" t="str">
        <f>IFERROR(CONCATENATE(VLOOKUP(A835,GM_Table,12,FALSE)," ",(VLOOKUP(A835,GM_Table,13,FALSE))),"")</f>
        <v/>
      </c>
      <c r="S835" s="178">
        <f>(CertifiedCrop[[#This Row],[Rendement 
estimé/ha]]-CertifiedCrop[[#This Row],[Rendement/ha
de l’année précédente]])/CertifiedCrop[[#This Row],[Rendement/ha
de l’année précédente]]</f>
        <v>0.08</v>
      </c>
    </row>
    <row r="836" spans="1:19" x14ac:dyDescent="0.25">
      <c r="A836" s="172" t="s">
        <v>3186</v>
      </c>
      <c r="B836" s="172" t="s">
        <v>3341</v>
      </c>
      <c r="C836" s="172" t="s">
        <v>667</v>
      </c>
      <c r="D836" s="173">
        <v>3</v>
      </c>
      <c r="E836" s="174">
        <v>1756</v>
      </c>
      <c r="F836" s="174">
        <v>1700</v>
      </c>
      <c r="G836" s="174">
        <v>0</v>
      </c>
      <c r="H836" s="174">
        <v>0</v>
      </c>
      <c r="I836" s="174">
        <v>0</v>
      </c>
      <c r="J836" s="170" t="b">
        <f>IF(ISBLANK(CertifiedCrop[[#This Row],[1. Identifiant interne d’exploitation agricole*]]),"",IF(ISERROR(MATCH(CertifiedCrop[[#This Row],[1. Identifiant interne d’exploitation agricole*]],GroupMember[1. Identifiant interne d’exploitation agricole*],0)),FALSE,TRUE))</f>
        <v>1</v>
      </c>
      <c r="K836" s="170" t="b">
        <f t="array" ref="K836">IF(ISBLANK(CertifiedCrop[[#This Row],[2. Produit agricole certifié*]]),"",IF(ISERROR(MATCH(1,(#REF!=CertifiedCrop[[#This Row],[2. Produit agricole certifié*]])*(#REF!=CertifiedCrop[[#This Row],[3. Variété**]]),0)),FALSE,TRUE))</f>
        <v>0</v>
      </c>
      <c r="L836" s="23" t="str">
        <f t="shared" si="66"/>
        <v/>
      </c>
      <c r="M836" s="63" t="str">
        <f t="shared" si="67"/>
        <v/>
      </c>
      <c r="N836" s="176" t="str">
        <f t="shared" si="68"/>
        <v/>
      </c>
      <c r="O836" s="64">
        <f t="shared" si="69"/>
        <v>585.33333333333337</v>
      </c>
      <c r="P836" s="64">
        <f t="shared" si="70"/>
        <v>566.66666666666663</v>
      </c>
      <c r="Q836" s="11" t="str">
        <f>IFERROR((VLOOKUP(A836,GM_Table,8,FALSE)-SUMIFS(D:D,A:A,A836,B:B,B836,C:C,C836)),"")</f>
        <v/>
      </c>
      <c r="R836" s="11" t="str">
        <f>IFERROR(CONCATENATE(VLOOKUP(A836,GM_Table,12,FALSE)," ",(VLOOKUP(A836,GM_Table,13,FALSE))),"")</f>
        <v/>
      </c>
      <c r="S836" s="178">
        <f>(CertifiedCrop[[#This Row],[Rendement 
estimé/ha]]-CertifiedCrop[[#This Row],[Rendement/ha
de l’année précédente]])/CertifiedCrop[[#This Row],[Rendement/ha
de l’année précédente]]</f>
        <v>3.2941176470588369E-2</v>
      </c>
    </row>
    <row r="837" spans="1:19" x14ac:dyDescent="0.25">
      <c r="A837" s="172" t="s">
        <v>3188</v>
      </c>
      <c r="B837" s="172" t="s">
        <v>3341</v>
      </c>
      <c r="C837" s="172" t="s">
        <v>667</v>
      </c>
      <c r="D837" s="173">
        <v>1</v>
      </c>
      <c r="E837" s="174">
        <v>500</v>
      </c>
      <c r="F837" s="174">
        <v>550</v>
      </c>
      <c r="G837" s="174">
        <v>0</v>
      </c>
      <c r="H837" s="174">
        <v>0</v>
      </c>
      <c r="I837" s="174">
        <v>0</v>
      </c>
      <c r="J837" s="170" t="b">
        <f>IF(ISBLANK(CertifiedCrop[[#This Row],[1. Identifiant interne d’exploitation agricole*]]),"",IF(ISERROR(MATCH(CertifiedCrop[[#This Row],[1. Identifiant interne d’exploitation agricole*]],GroupMember[1. Identifiant interne d’exploitation agricole*],0)),FALSE,TRUE))</f>
        <v>1</v>
      </c>
      <c r="K837" s="170" t="b">
        <f t="array" ref="K837">IF(ISBLANK(CertifiedCrop[[#This Row],[2. Produit agricole certifié*]]),"",IF(ISERROR(MATCH(1,(#REF!=CertifiedCrop[[#This Row],[2. Produit agricole certifié*]])*(#REF!=CertifiedCrop[[#This Row],[3. Variété**]]),0)),FALSE,TRUE))</f>
        <v>0</v>
      </c>
      <c r="L837" s="23" t="str">
        <f t="shared" si="66"/>
        <v/>
      </c>
      <c r="M837" s="63" t="str">
        <f t="shared" si="67"/>
        <v/>
      </c>
      <c r="N837" s="176" t="str">
        <f t="shared" si="68"/>
        <v/>
      </c>
      <c r="O837" s="64">
        <f t="shared" si="69"/>
        <v>500</v>
      </c>
      <c r="P837" s="64">
        <f t="shared" si="70"/>
        <v>550</v>
      </c>
      <c r="Q837" s="11" t="str">
        <f>IFERROR((VLOOKUP(A837,GM_Table,8,FALSE)-SUMIFS(D:D,A:A,A837,B:B,B837,C:C,C837)),"")</f>
        <v/>
      </c>
      <c r="R837" s="11" t="str">
        <f>IFERROR(CONCATENATE(VLOOKUP(A837,GM_Table,12,FALSE)," ",(VLOOKUP(A837,GM_Table,13,FALSE))),"")</f>
        <v/>
      </c>
      <c r="S837" s="178">
        <f>(CertifiedCrop[[#This Row],[Rendement 
estimé/ha]]-CertifiedCrop[[#This Row],[Rendement/ha
de l’année précédente]])/CertifiedCrop[[#This Row],[Rendement/ha
de l’année précédente]]</f>
        <v>-9.0909090909090912E-2</v>
      </c>
    </row>
    <row r="838" spans="1:19" x14ac:dyDescent="0.25">
      <c r="A838" s="172" t="s">
        <v>3190</v>
      </c>
      <c r="B838" s="172" t="s">
        <v>3341</v>
      </c>
      <c r="C838" s="172" t="s">
        <v>667</v>
      </c>
      <c r="D838" s="173">
        <v>2</v>
      </c>
      <c r="E838" s="174">
        <v>1188</v>
      </c>
      <c r="F838" s="174">
        <v>1050</v>
      </c>
      <c r="G838" s="174">
        <v>0</v>
      </c>
      <c r="H838" s="174">
        <v>0</v>
      </c>
      <c r="I838" s="174">
        <v>0</v>
      </c>
      <c r="J838" s="170" t="b">
        <f>IF(ISBLANK(CertifiedCrop[[#This Row],[1. Identifiant interne d’exploitation agricole*]]),"",IF(ISERROR(MATCH(CertifiedCrop[[#This Row],[1. Identifiant interne d’exploitation agricole*]],GroupMember[1. Identifiant interne d’exploitation agricole*],0)),FALSE,TRUE))</f>
        <v>1</v>
      </c>
      <c r="K838" s="170" t="b">
        <f t="array" ref="K838">IF(ISBLANK(CertifiedCrop[[#This Row],[2. Produit agricole certifié*]]),"",IF(ISERROR(MATCH(1,(#REF!=CertifiedCrop[[#This Row],[2. Produit agricole certifié*]])*(#REF!=CertifiedCrop[[#This Row],[3. Variété**]]),0)),FALSE,TRUE))</f>
        <v>0</v>
      </c>
      <c r="L838" s="23" t="str">
        <f t="shared" si="66"/>
        <v/>
      </c>
      <c r="M838" s="63" t="str">
        <f t="shared" si="67"/>
        <v/>
      </c>
      <c r="N838" s="176" t="str">
        <f t="shared" si="68"/>
        <v/>
      </c>
      <c r="O838" s="64">
        <f t="shared" si="69"/>
        <v>594</v>
      </c>
      <c r="P838" s="64">
        <f t="shared" si="70"/>
        <v>525</v>
      </c>
      <c r="Q838" s="11" t="str">
        <f>IFERROR((VLOOKUP(A838,GM_Table,8,FALSE)-SUMIFS(D:D,A:A,A838,B:B,B838,C:C,C838)),"")</f>
        <v/>
      </c>
      <c r="R838" s="11" t="str">
        <f>IFERROR(CONCATENATE(VLOOKUP(A838,GM_Table,12,FALSE)," ",(VLOOKUP(A838,GM_Table,13,FALSE))),"")</f>
        <v/>
      </c>
      <c r="S838" s="178">
        <f>(CertifiedCrop[[#This Row],[Rendement 
estimé/ha]]-CertifiedCrop[[#This Row],[Rendement/ha
de l’année précédente]])/CertifiedCrop[[#This Row],[Rendement/ha
de l’année précédente]]</f>
        <v>0.13142857142857142</v>
      </c>
    </row>
    <row r="839" spans="1:19" x14ac:dyDescent="0.25">
      <c r="A839" s="172" t="s">
        <v>3192</v>
      </c>
      <c r="B839" s="172" t="s">
        <v>3341</v>
      </c>
      <c r="C839" s="172" t="s">
        <v>667</v>
      </c>
      <c r="D839" s="173">
        <v>5</v>
      </c>
      <c r="E839" s="174">
        <v>2904</v>
      </c>
      <c r="F839" s="174">
        <v>2850</v>
      </c>
      <c r="G839" s="174">
        <v>0</v>
      </c>
      <c r="H839" s="174">
        <v>0</v>
      </c>
      <c r="I839" s="174">
        <v>0</v>
      </c>
      <c r="J839" s="170" t="b">
        <f>IF(ISBLANK(CertifiedCrop[[#This Row],[1. Identifiant interne d’exploitation agricole*]]),"",IF(ISERROR(MATCH(CertifiedCrop[[#This Row],[1. Identifiant interne d’exploitation agricole*]],GroupMember[1. Identifiant interne d’exploitation agricole*],0)),FALSE,TRUE))</f>
        <v>1</v>
      </c>
      <c r="K839" s="170" t="b">
        <f t="array" ref="K839">IF(ISBLANK(CertifiedCrop[[#This Row],[2. Produit agricole certifié*]]),"",IF(ISERROR(MATCH(1,(#REF!=CertifiedCrop[[#This Row],[2. Produit agricole certifié*]])*(#REF!=CertifiedCrop[[#This Row],[3. Variété**]]),0)),FALSE,TRUE))</f>
        <v>0</v>
      </c>
      <c r="L839" s="23" t="str">
        <f t="shared" si="66"/>
        <v/>
      </c>
      <c r="M839" s="63" t="str">
        <f t="shared" si="67"/>
        <v/>
      </c>
      <c r="N839" s="176" t="str">
        <f t="shared" si="68"/>
        <v/>
      </c>
      <c r="O839" s="64">
        <f t="shared" si="69"/>
        <v>580.79999999999995</v>
      </c>
      <c r="P839" s="64">
        <f t="shared" si="70"/>
        <v>570</v>
      </c>
      <c r="Q839" s="11" t="str">
        <f>IFERROR((VLOOKUP(A839,GM_Table,8,FALSE)-SUMIFS(D:D,A:A,A839,B:B,B839,C:C,C839)),"")</f>
        <v/>
      </c>
      <c r="R839" s="11" t="str">
        <f>IFERROR(CONCATENATE(VLOOKUP(A839,GM_Table,12,FALSE)," ",(VLOOKUP(A839,GM_Table,13,FALSE))),"")</f>
        <v/>
      </c>
      <c r="S839" s="178">
        <f>(CertifiedCrop[[#This Row],[Rendement 
estimé/ha]]-CertifiedCrop[[#This Row],[Rendement/ha
de l’année précédente]])/CertifiedCrop[[#This Row],[Rendement/ha
de l’année précédente]]</f>
        <v>1.8947368421052553E-2</v>
      </c>
    </row>
    <row r="840" spans="1:19" x14ac:dyDescent="0.25">
      <c r="A840" s="172" t="s">
        <v>3193</v>
      </c>
      <c r="B840" s="172" t="s">
        <v>3341</v>
      </c>
      <c r="C840" s="172" t="s">
        <v>667</v>
      </c>
      <c r="D840" s="173">
        <v>3</v>
      </c>
      <c r="E840" s="174">
        <v>1756</v>
      </c>
      <c r="F840" s="174">
        <v>1700</v>
      </c>
      <c r="G840" s="174">
        <v>0</v>
      </c>
      <c r="H840" s="174">
        <v>0</v>
      </c>
      <c r="I840" s="174">
        <v>0</v>
      </c>
      <c r="J840" s="170" t="b">
        <f>IF(ISBLANK(CertifiedCrop[[#This Row],[1. Identifiant interne d’exploitation agricole*]]),"",IF(ISERROR(MATCH(CertifiedCrop[[#This Row],[1. Identifiant interne d’exploitation agricole*]],GroupMember[1. Identifiant interne d’exploitation agricole*],0)),FALSE,TRUE))</f>
        <v>1</v>
      </c>
      <c r="K840" s="170" t="b">
        <f t="array" ref="K840">IF(ISBLANK(CertifiedCrop[[#This Row],[2. Produit agricole certifié*]]),"",IF(ISERROR(MATCH(1,(#REF!=CertifiedCrop[[#This Row],[2. Produit agricole certifié*]])*(#REF!=CertifiedCrop[[#This Row],[3. Variété**]]),0)),FALSE,TRUE))</f>
        <v>0</v>
      </c>
      <c r="L840" s="23" t="str">
        <f t="shared" si="66"/>
        <v/>
      </c>
      <c r="M840" s="63" t="str">
        <f t="shared" si="67"/>
        <v/>
      </c>
      <c r="N840" s="176" t="str">
        <f t="shared" si="68"/>
        <v/>
      </c>
      <c r="O840" s="64">
        <f t="shared" si="69"/>
        <v>585.33333333333337</v>
      </c>
      <c r="P840" s="64">
        <f t="shared" si="70"/>
        <v>566.66666666666663</v>
      </c>
      <c r="Q840" s="11" t="str">
        <f>IFERROR((VLOOKUP(A840,GM_Table,8,FALSE)-SUMIFS(D:D,A:A,A840,B:B,B840,C:C,C840)),"")</f>
        <v/>
      </c>
      <c r="R840" s="11" t="str">
        <f>IFERROR(CONCATENATE(VLOOKUP(A840,GM_Table,12,FALSE)," ",(VLOOKUP(A840,GM_Table,13,FALSE))),"")</f>
        <v/>
      </c>
      <c r="S840" s="178">
        <f>(CertifiedCrop[[#This Row],[Rendement 
estimé/ha]]-CertifiedCrop[[#This Row],[Rendement/ha
de l’année précédente]])/CertifiedCrop[[#This Row],[Rendement/ha
de l’année précédente]]</f>
        <v>3.2941176470588369E-2</v>
      </c>
    </row>
    <row r="841" spans="1:19" x14ac:dyDescent="0.25">
      <c r="A841" s="172" t="s">
        <v>3196</v>
      </c>
      <c r="B841" s="172" t="s">
        <v>3341</v>
      </c>
      <c r="C841" s="172" t="s">
        <v>667</v>
      </c>
      <c r="D841" s="173">
        <v>4</v>
      </c>
      <c r="E841" s="174">
        <v>2376</v>
      </c>
      <c r="F841" s="174">
        <v>2200</v>
      </c>
      <c r="G841" s="174">
        <v>0</v>
      </c>
      <c r="H841" s="174">
        <v>0</v>
      </c>
      <c r="I841" s="174">
        <v>0</v>
      </c>
      <c r="J841" s="170" t="b">
        <f>IF(ISBLANK(CertifiedCrop[[#This Row],[1. Identifiant interne d’exploitation agricole*]]),"",IF(ISERROR(MATCH(CertifiedCrop[[#This Row],[1. Identifiant interne d’exploitation agricole*]],GroupMember[1. Identifiant interne d’exploitation agricole*],0)),FALSE,TRUE))</f>
        <v>1</v>
      </c>
      <c r="K841" s="170" t="b">
        <f t="array" ref="K841">IF(ISBLANK(CertifiedCrop[[#This Row],[2. Produit agricole certifié*]]),"",IF(ISERROR(MATCH(1,(#REF!=CertifiedCrop[[#This Row],[2. Produit agricole certifié*]])*(#REF!=CertifiedCrop[[#This Row],[3. Variété**]]),0)),FALSE,TRUE))</f>
        <v>0</v>
      </c>
      <c r="L841" s="23" t="str">
        <f t="shared" si="66"/>
        <v/>
      </c>
      <c r="M841" s="63" t="str">
        <f t="shared" si="67"/>
        <v/>
      </c>
      <c r="N841" s="176" t="str">
        <f t="shared" si="68"/>
        <v/>
      </c>
      <c r="O841" s="64">
        <f t="shared" si="69"/>
        <v>594</v>
      </c>
      <c r="P841" s="64">
        <f t="shared" si="70"/>
        <v>550</v>
      </c>
      <c r="Q841" s="11" t="str">
        <f>IFERROR((VLOOKUP(A841,GM_Table,8,FALSE)-SUMIFS(D:D,A:A,A841,B:B,B841,C:C,C841)),"")</f>
        <v/>
      </c>
      <c r="R841" s="11" t="str">
        <f>IFERROR(CONCATENATE(VLOOKUP(A841,GM_Table,12,FALSE)," ",(VLOOKUP(A841,GM_Table,13,FALSE))),"")</f>
        <v/>
      </c>
      <c r="S841" s="178">
        <f>(CertifiedCrop[[#This Row],[Rendement 
estimé/ha]]-CertifiedCrop[[#This Row],[Rendement/ha
de l’année précédente]])/CertifiedCrop[[#This Row],[Rendement/ha
de l’année précédente]]</f>
        <v>0.08</v>
      </c>
    </row>
    <row r="842" spans="1:19" x14ac:dyDescent="0.25">
      <c r="A842" s="172" t="s">
        <v>3198</v>
      </c>
      <c r="B842" s="172" t="s">
        <v>3341</v>
      </c>
      <c r="C842" s="172" t="s">
        <v>667</v>
      </c>
      <c r="D842" s="173">
        <v>3</v>
      </c>
      <c r="E842" s="174">
        <v>1794</v>
      </c>
      <c r="F842" s="174">
        <v>1650</v>
      </c>
      <c r="G842" s="174">
        <v>0</v>
      </c>
      <c r="H842" s="174">
        <v>0</v>
      </c>
      <c r="I842" s="174">
        <v>0</v>
      </c>
      <c r="J842" s="170" t="b">
        <f>IF(ISBLANK(CertifiedCrop[[#This Row],[1. Identifiant interne d’exploitation agricole*]]),"",IF(ISERROR(MATCH(CertifiedCrop[[#This Row],[1. Identifiant interne d’exploitation agricole*]],GroupMember[1. Identifiant interne d’exploitation agricole*],0)),FALSE,TRUE))</f>
        <v>1</v>
      </c>
      <c r="K842" s="170" t="b">
        <f t="array" ref="K842">IF(ISBLANK(CertifiedCrop[[#This Row],[2. Produit agricole certifié*]]),"",IF(ISERROR(MATCH(1,(#REF!=CertifiedCrop[[#This Row],[2. Produit agricole certifié*]])*(#REF!=CertifiedCrop[[#This Row],[3. Variété**]]),0)),FALSE,TRUE))</f>
        <v>0</v>
      </c>
      <c r="L842" s="23" t="str">
        <f t="shared" si="66"/>
        <v/>
      </c>
      <c r="M842" s="63" t="str">
        <f t="shared" si="67"/>
        <v/>
      </c>
      <c r="N842" s="176" t="str">
        <f t="shared" si="68"/>
        <v/>
      </c>
      <c r="O842" s="64">
        <f t="shared" si="69"/>
        <v>598</v>
      </c>
      <c r="P842" s="64">
        <f t="shared" si="70"/>
        <v>550</v>
      </c>
      <c r="Q842" s="11" t="str">
        <f>IFERROR((VLOOKUP(A842,GM_Table,8,FALSE)-SUMIFS(D:D,A:A,A842,B:B,B842,C:C,C842)),"")</f>
        <v/>
      </c>
      <c r="R842" s="11" t="str">
        <f>IFERROR(CONCATENATE(VLOOKUP(A842,GM_Table,12,FALSE)," ",(VLOOKUP(A842,GM_Table,13,FALSE))),"")</f>
        <v/>
      </c>
      <c r="S842" s="178">
        <f>(CertifiedCrop[[#This Row],[Rendement 
estimé/ha]]-CertifiedCrop[[#This Row],[Rendement/ha
de l’année précédente]])/CertifiedCrop[[#This Row],[Rendement/ha
de l’année précédente]]</f>
        <v>8.727272727272728E-2</v>
      </c>
    </row>
    <row r="843" spans="1:19" x14ac:dyDescent="0.25">
      <c r="A843" s="172" t="s">
        <v>3200</v>
      </c>
      <c r="B843" s="172" t="s">
        <v>3341</v>
      </c>
      <c r="C843" s="172" t="s">
        <v>667</v>
      </c>
      <c r="D843" s="173">
        <v>3.2</v>
      </c>
      <c r="E843" s="174">
        <v>1901</v>
      </c>
      <c r="F843" s="174">
        <v>1800</v>
      </c>
      <c r="G843" s="174">
        <v>0</v>
      </c>
      <c r="H843" s="174">
        <v>0</v>
      </c>
      <c r="I843" s="174">
        <v>0</v>
      </c>
      <c r="J843" s="170" t="b">
        <f>IF(ISBLANK(CertifiedCrop[[#This Row],[1. Identifiant interne d’exploitation agricole*]]),"",IF(ISERROR(MATCH(CertifiedCrop[[#This Row],[1. Identifiant interne d’exploitation agricole*]],GroupMember[1. Identifiant interne d’exploitation agricole*],0)),FALSE,TRUE))</f>
        <v>1</v>
      </c>
      <c r="K843" s="170" t="b">
        <f t="array" ref="K843">IF(ISBLANK(CertifiedCrop[[#This Row],[2. Produit agricole certifié*]]),"",IF(ISERROR(MATCH(1,(#REF!=CertifiedCrop[[#This Row],[2. Produit agricole certifié*]])*(#REF!=CertifiedCrop[[#This Row],[3. Variété**]]),0)),FALSE,TRUE))</f>
        <v>0</v>
      </c>
      <c r="L843" s="23" t="str">
        <f t="shared" si="66"/>
        <v/>
      </c>
      <c r="M843" s="63" t="str">
        <f t="shared" si="67"/>
        <v/>
      </c>
      <c r="N843" s="176" t="str">
        <f t="shared" si="68"/>
        <v/>
      </c>
      <c r="O843" s="64">
        <f t="shared" si="69"/>
        <v>594.0625</v>
      </c>
      <c r="P843" s="64">
        <f t="shared" si="70"/>
        <v>562.5</v>
      </c>
      <c r="Q843" s="11" t="str">
        <f>IFERROR((VLOOKUP(A843,GM_Table,8,FALSE)-SUMIFS(D:D,A:A,A843,B:B,B843,C:C,C843)),"")</f>
        <v/>
      </c>
      <c r="R843" s="11" t="str">
        <f>IFERROR(CONCATENATE(VLOOKUP(A843,GM_Table,12,FALSE)," ",(VLOOKUP(A843,GM_Table,13,FALSE))),"")</f>
        <v/>
      </c>
      <c r="S843" s="178">
        <f>(CertifiedCrop[[#This Row],[Rendement 
estimé/ha]]-CertifiedCrop[[#This Row],[Rendement/ha
de l’année précédente]])/CertifiedCrop[[#This Row],[Rendement/ha
de l’année précédente]]</f>
        <v>5.6111111111111112E-2</v>
      </c>
    </row>
    <row r="844" spans="1:19" x14ac:dyDescent="0.25">
      <c r="A844" s="172" t="s">
        <v>3203</v>
      </c>
      <c r="B844" s="172" t="s">
        <v>3341</v>
      </c>
      <c r="C844" s="172" t="s">
        <v>667</v>
      </c>
      <c r="D844" s="173">
        <v>4</v>
      </c>
      <c r="E844" s="174">
        <v>2376</v>
      </c>
      <c r="F844" s="174">
        <v>2250</v>
      </c>
      <c r="G844" s="174">
        <v>0</v>
      </c>
      <c r="H844" s="174">
        <v>0</v>
      </c>
      <c r="I844" s="174">
        <v>0</v>
      </c>
      <c r="J844" s="170" t="b">
        <f>IF(ISBLANK(CertifiedCrop[[#This Row],[1. Identifiant interne d’exploitation agricole*]]),"",IF(ISERROR(MATCH(CertifiedCrop[[#This Row],[1. Identifiant interne d’exploitation agricole*]],GroupMember[1. Identifiant interne d’exploitation agricole*],0)),FALSE,TRUE))</f>
        <v>1</v>
      </c>
      <c r="K844" s="170" t="b">
        <f t="array" ref="K844">IF(ISBLANK(CertifiedCrop[[#This Row],[2. Produit agricole certifié*]]),"",IF(ISERROR(MATCH(1,(#REF!=CertifiedCrop[[#This Row],[2. Produit agricole certifié*]])*(#REF!=CertifiedCrop[[#This Row],[3. Variété**]]),0)),FALSE,TRUE))</f>
        <v>0</v>
      </c>
      <c r="L844" s="23" t="str">
        <f t="shared" si="66"/>
        <v/>
      </c>
      <c r="M844" s="63" t="str">
        <f t="shared" si="67"/>
        <v/>
      </c>
      <c r="N844" s="176" t="str">
        <f t="shared" si="68"/>
        <v/>
      </c>
      <c r="O844" s="64">
        <f t="shared" si="69"/>
        <v>594</v>
      </c>
      <c r="P844" s="64">
        <f t="shared" si="70"/>
        <v>562.5</v>
      </c>
      <c r="Q844" s="11" t="str">
        <f>IFERROR((VLOOKUP(A844,GM_Table,8,FALSE)-SUMIFS(D:D,A:A,A844,B:B,B844,C:C,C844)),"")</f>
        <v/>
      </c>
      <c r="R844" s="11" t="str">
        <f>IFERROR(CONCATENATE(VLOOKUP(A844,GM_Table,12,FALSE)," ",(VLOOKUP(A844,GM_Table,13,FALSE))),"")</f>
        <v/>
      </c>
      <c r="S844" s="178">
        <f>(CertifiedCrop[[#This Row],[Rendement 
estimé/ha]]-CertifiedCrop[[#This Row],[Rendement/ha
de l’année précédente]])/CertifiedCrop[[#This Row],[Rendement/ha
de l’année précédente]]</f>
        <v>5.6000000000000001E-2</v>
      </c>
    </row>
    <row r="845" spans="1:19" x14ac:dyDescent="0.25">
      <c r="A845" s="172" t="s">
        <v>3205</v>
      </c>
      <c r="B845" s="172" t="s">
        <v>3341</v>
      </c>
      <c r="C845" s="172" t="s">
        <v>667</v>
      </c>
      <c r="D845" s="173">
        <v>2</v>
      </c>
      <c r="E845" s="174">
        <v>1179</v>
      </c>
      <c r="F845" s="174">
        <v>1050</v>
      </c>
      <c r="G845" s="174">
        <v>0</v>
      </c>
      <c r="H845" s="174">
        <v>0</v>
      </c>
      <c r="I845" s="174">
        <v>0</v>
      </c>
      <c r="J845" s="170" t="b">
        <f>IF(ISBLANK(CertifiedCrop[[#This Row],[1. Identifiant interne d’exploitation agricole*]]),"",IF(ISERROR(MATCH(CertifiedCrop[[#This Row],[1. Identifiant interne d’exploitation agricole*]],GroupMember[1. Identifiant interne d’exploitation agricole*],0)),FALSE,TRUE))</f>
        <v>1</v>
      </c>
      <c r="K845" s="170" t="b">
        <f t="array" ref="K845">IF(ISBLANK(CertifiedCrop[[#This Row],[2. Produit agricole certifié*]]),"",IF(ISERROR(MATCH(1,(#REF!=CertifiedCrop[[#This Row],[2. Produit agricole certifié*]])*(#REF!=CertifiedCrop[[#This Row],[3. Variété**]]),0)),FALSE,TRUE))</f>
        <v>0</v>
      </c>
      <c r="L845" s="23" t="str">
        <f t="shared" si="66"/>
        <v/>
      </c>
      <c r="M845" s="63" t="str">
        <f t="shared" si="67"/>
        <v/>
      </c>
      <c r="N845" s="176" t="str">
        <f t="shared" si="68"/>
        <v/>
      </c>
      <c r="O845" s="64">
        <f t="shared" si="69"/>
        <v>589.5</v>
      </c>
      <c r="P845" s="64">
        <f t="shared" si="70"/>
        <v>525</v>
      </c>
      <c r="Q845" s="11" t="str">
        <f>IFERROR((VLOOKUP(A845,GM_Table,8,FALSE)-SUMIFS(D:D,A:A,A845,B:B,B845,C:C,C845)),"")</f>
        <v/>
      </c>
      <c r="R845" s="11" t="str">
        <f>IFERROR(CONCATENATE(VLOOKUP(A845,GM_Table,12,FALSE)," ",(VLOOKUP(A845,GM_Table,13,FALSE))),"")</f>
        <v/>
      </c>
      <c r="S845" s="178">
        <f>(CertifiedCrop[[#This Row],[Rendement 
estimé/ha]]-CertifiedCrop[[#This Row],[Rendement/ha
de l’année précédente]])/CertifiedCrop[[#This Row],[Rendement/ha
de l’année précédente]]</f>
        <v>0.12285714285714286</v>
      </c>
    </row>
    <row r="846" spans="1:19" x14ac:dyDescent="0.25">
      <c r="A846" s="172" t="s">
        <v>3207</v>
      </c>
      <c r="B846" s="172" t="s">
        <v>3341</v>
      </c>
      <c r="C846" s="172" t="s">
        <v>667</v>
      </c>
      <c r="D846" s="173">
        <v>2</v>
      </c>
      <c r="E846" s="174">
        <v>1188</v>
      </c>
      <c r="F846" s="174">
        <v>1100</v>
      </c>
      <c r="G846" s="174">
        <v>0</v>
      </c>
      <c r="H846" s="174">
        <v>0</v>
      </c>
      <c r="I846" s="174">
        <v>0</v>
      </c>
      <c r="J846" s="170" t="b">
        <f>IF(ISBLANK(CertifiedCrop[[#This Row],[1. Identifiant interne d’exploitation agricole*]]),"",IF(ISERROR(MATCH(CertifiedCrop[[#This Row],[1. Identifiant interne d’exploitation agricole*]],GroupMember[1. Identifiant interne d’exploitation agricole*],0)),FALSE,TRUE))</f>
        <v>1</v>
      </c>
      <c r="K846" s="170" t="b">
        <f t="array" ref="K846">IF(ISBLANK(CertifiedCrop[[#This Row],[2. Produit agricole certifié*]]),"",IF(ISERROR(MATCH(1,(#REF!=CertifiedCrop[[#This Row],[2. Produit agricole certifié*]])*(#REF!=CertifiedCrop[[#This Row],[3. Variété**]]),0)),FALSE,TRUE))</f>
        <v>0</v>
      </c>
      <c r="L846" s="23" t="str">
        <f t="shared" si="66"/>
        <v/>
      </c>
      <c r="M846" s="63" t="str">
        <f t="shared" si="67"/>
        <v/>
      </c>
      <c r="N846" s="176" t="str">
        <f t="shared" si="68"/>
        <v/>
      </c>
      <c r="O846" s="64">
        <f t="shared" si="69"/>
        <v>594</v>
      </c>
      <c r="P846" s="64">
        <f t="shared" si="70"/>
        <v>550</v>
      </c>
      <c r="Q846" s="11" t="str">
        <f>IFERROR((VLOOKUP(A846,GM_Table,8,FALSE)-SUMIFS(D:D,A:A,A846,B:B,B846,C:C,C846)),"")</f>
        <v/>
      </c>
      <c r="R846" s="11" t="str">
        <f>IFERROR(CONCATENATE(VLOOKUP(A846,GM_Table,12,FALSE)," ",(VLOOKUP(A846,GM_Table,13,FALSE))),"")</f>
        <v/>
      </c>
      <c r="S846" s="178">
        <f>(CertifiedCrop[[#This Row],[Rendement 
estimé/ha]]-CertifiedCrop[[#This Row],[Rendement/ha
de l’année précédente]])/CertifiedCrop[[#This Row],[Rendement/ha
de l’année précédente]]</f>
        <v>0.08</v>
      </c>
    </row>
    <row r="847" spans="1:19" x14ac:dyDescent="0.25">
      <c r="A847" s="172" t="s">
        <v>3208</v>
      </c>
      <c r="B847" s="172" t="s">
        <v>3341</v>
      </c>
      <c r="C847" s="172" t="s">
        <v>667</v>
      </c>
      <c r="D847" s="173">
        <v>2</v>
      </c>
      <c r="E847" s="174">
        <v>1197</v>
      </c>
      <c r="F847" s="174">
        <v>1080</v>
      </c>
      <c r="G847" s="174">
        <v>0</v>
      </c>
      <c r="H847" s="174">
        <v>0</v>
      </c>
      <c r="I847" s="174">
        <v>0</v>
      </c>
      <c r="J847" s="170" t="b">
        <f>IF(ISBLANK(CertifiedCrop[[#This Row],[1. Identifiant interne d’exploitation agricole*]]),"",IF(ISERROR(MATCH(CertifiedCrop[[#This Row],[1. Identifiant interne d’exploitation agricole*]],GroupMember[1. Identifiant interne d’exploitation agricole*],0)),FALSE,TRUE))</f>
        <v>1</v>
      </c>
      <c r="K847" s="170" t="b">
        <f t="array" ref="K847">IF(ISBLANK(CertifiedCrop[[#This Row],[2. Produit agricole certifié*]]),"",IF(ISERROR(MATCH(1,(#REF!=CertifiedCrop[[#This Row],[2. Produit agricole certifié*]])*(#REF!=CertifiedCrop[[#This Row],[3. Variété**]]),0)),FALSE,TRUE))</f>
        <v>0</v>
      </c>
      <c r="L847" s="23" t="str">
        <f t="shared" si="66"/>
        <v/>
      </c>
      <c r="M847" s="63" t="str">
        <f t="shared" si="67"/>
        <v/>
      </c>
      <c r="N847" s="176" t="str">
        <f t="shared" si="68"/>
        <v/>
      </c>
      <c r="O847" s="64">
        <f t="shared" si="69"/>
        <v>598.5</v>
      </c>
      <c r="P847" s="64">
        <f t="shared" si="70"/>
        <v>540</v>
      </c>
      <c r="Q847" s="11" t="str">
        <f>IFERROR((VLOOKUP(A847,GM_Table,8,FALSE)-SUMIFS(D:D,A:A,A847,B:B,B847,C:C,C847)),"")</f>
        <v/>
      </c>
      <c r="R847" s="11" t="str">
        <f>IFERROR(CONCATENATE(VLOOKUP(A847,GM_Table,12,FALSE)," ",(VLOOKUP(A847,GM_Table,13,FALSE))),"")</f>
        <v/>
      </c>
      <c r="S847" s="178">
        <f>(CertifiedCrop[[#This Row],[Rendement 
estimé/ha]]-CertifiedCrop[[#This Row],[Rendement/ha
de l’année précédente]])/CertifiedCrop[[#This Row],[Rendement/ha
de l’année précédente]]</f>
        <v>0.10833333333333334</v>
      </c>
    </row>
    <row r="848" spans="1:19" x14ac:dyDescent="0.25">
      <c r="A848" s="172" t="s">
        <v>3210</v>
      </c>
      <c r="B848" s="172" t="s">
        <v>3341</v>
      </c>
      <c r="C848" s="172" t="s">
        <v>667</v>
      </c>
      <c r="D848" s="173">
        <v>2</v>
      </c>
      <c r="E848" s="174">
        <v>1188</v>
      </c>
      <c r="F848" s="174">
        <v>1100</v>
      </c>
      <c r="G848" s="174">
        <v>0</v>
      </c>
      <c r="H848" s="174">
        <v>0</v>
      </c>
      <c r="I848" s="174">
        <v>0</v>
      </c>
      <c r="J848" s="170" t="b">
        <f>IF(ISBLANK(CertifiedCrop[[#This Row],[1. Identifiant interne d’exploitation agricole*]]),"",IF(ISERROR(MATCH(CertifiedCrop[[#This Row],[1. Identifiant interne d’exploitation agricole*]],GroupMember[1. Identifiant interne d’exploitation agricole*],0)),FALSE,TRUE))</f>
        <v>1</v>
      </c>
      <c r="K848" s="170" t="b">
        <f t="array" ref="K848">IF(ISBLANK(CertifiedCrop[[#This Row],[2. Produit agricole certifié*]]),"",IF(ISERROR(MATCH(1,(#REF!=CertifiedCrop[[#This Row],[2. Produit agricole certifié*]])*(#REF!=CertifiedCrop[[#This Row],[3. Variété**]]),0)),FALSE,TRUE))</f>
        <v>0</v>
      </c>
      <c r="L848" s="23" t="str">
        <f t="shared" si="66"/>
        <v/>
      </c>
      <c r="M848" s="63" t="str">
        <f t="shared" si="67"/>
        <v/>
      </c>
      <c r="N848" s="176" t="str">
        <f t="shared" si="68"/>
        <v/>
      </c>
      <c r="O848" s="64">
        <f t="shared" si="69"/>
        <v>594</v>
      </c>
      <c r="P848" s="64">
        <f t="shared" si="70"/>
        <v>550</v>
      </c>
      <c r="Q848" s="11" t="str">
        <f>IFERROR((VLOOKUP(A848,GM_Table,8,FALSE)-SUMIFS(D:D,A:A,A848,B:B,B848,C:C,C848)),"")</f>
        <v/>
      </c>
      <c r="R848" s="11" t="str">
        <f>IFERROR(CONCATENATE(VLOOKUP(A848,GM_Table,12,FALSE)," ",(VLOOKUP(A848,GM_Table,13,FALSE))),"")</f>
        <v/>
      </c>
      <c r="S848" s="178">
        <f>(CertifiedCrop[[#This Row],[Rendement 
estimé/ha]]-CertifiedCrop[[#This Row],[Rendement/ha
de l’année précédente]])/CertifiedCrop[[#This Row],[Rendement/ha
de l’année précédente]]</f>
        <v>0.08</v>
      </c>
    </row>
    <row r="849" spans="1:19" x14ac:dyDescent="0.25">
      <c r="A849" s="172" t="s">
        <v>3211</v>
      </c>
      <c r="B849" s="172" t="s">
        <v>3341</v>
      </c>
      <c r="C849" s="172" t="s">
        <v>667</v>
      </c>
      <c r="D849" s="173">
        <v>5</v>
      </c>
      <c r="E849" s="174">
        <v>2991</v>
      </c>
      <c r="F849" s="174">
        <v>2750</v>
      </c>
      <c r="G849" s="174">
        <v>0</v>
      </c>
      <c r="H849" s="174">
        <v>0</v>
      </c>
      <c r="I849" s="174">
        <v>0</v>
      </c>
      <c r="J849" s="170" t="b">
        <f>IF(ISBLANK(CertifiedCrop[[#This Row],[1. Identifiant interne d’exploitation agricole*]]),"",IF(ISERROR(MATCH(CertifiedCrop[[#This Row],[1. Identifiant interne d’exploitation agricole*]],GroupMember[1. Identifiant interne d’exploitation agricole*],0)),FALSE,TRUE))</f>
        <v>1</v>
      </c>
      <c r="K849" s="170" t="b">
        <f t="array" ref="K849">IF(ISBLANK(CertifiedCrop[[#This Row],[2. Produit agricole certifié*]]),"",IF(ISERROR(MATCH(1,(#REF!=CertifiedCrop[[#This Row],[2. Produit agricole certifié*]])*(#REF!=CertifiedCrop[[#This Row],[3. Variété**]]),0)),FALSE,TRUE))</f>
        <v>0</v>
      </c>
      <c r="L849" s="23" t="str">
        <f t="shared" si="66"/>
        <v/>
      </c>
      <c r="M849" s="63" t="str">
        <f t="shared" si="67"/>
        <v/>
      </c>
      <c r="N849" s="176" t="str">
        <f t="shared" si="68"/>
        <v/>
      </c>
      <c r="O849" s="64">
        <f t="shared" si="69"/>
        <v>598.20000000000005</v>
      </c>
      <c r="P849" s="64">
        <f t="shared" si="70"/>
        <v>550</v>
      </c>
      <c r="Q849" s="11" t="str">
        <f>IFERROR((VLOOKUP(A849,GM_Table,8,FALSE)-SUMIFS(D:D,A:A,A849,B:B,B849,C:C,C849)),"")</f>
        <v/>
      </c>
      <c r="R849" s="11" t="str">
        <f>IFERROR(CONCATENATE(VLOOKUP(A849,GM_Table,12,FALSE)," ",(VLOOKUP(A849,GM_Table,13,FALSE))),"")</f>
        <v/>
      </c>
      <c r="S849" s="178">
        <f>(CertifiedCrop[[#This Row],[Rendement 
estimé/ha]]-CertifiedCrop[[#This Row],[Rendement/ha
de l’année précédente]])/CertifiedCrop[[#This Row],[Rendement/ha
de l’année précédente]]</f>
        <v>8.7636363636363721E-2</v>
      </c>
    </row>
    <row r="850" spans="1:19" x14ac:dyDescent="0.25">
      <c r="A850" s="172" t="s">
        <v>3213</v>
      </c>
      <c r="B850" s="172" t="s">
        <v>3341</v>
      </c>
      <c r="C850" s="172" t="s">
        <v>667</v>
      </c>
      <c r="D850" s="173">
        <v>3</v>
      </c>
      <c r="E850" s="174">
        <v>1769</v>
      </c>
      <c r="F850" s="174">
        <v>1700</v>
      </c>
      <c r="G850" s="174">
        <v>0</v>
      </c>
      <c r="H850" s="174">
        <v>0</v>
      </c>
      <c r="I850" s="174">
        <v>0</v>
      </c>
      <c r="J850" s="170" t="b">
        <f>IF(ISBLANK(CertifiedCrop[[#This Row],[1. Identifiant interne d’exploitation agricole*]]),"",IF(ISERROR(MATCH(CertifiedCrop[[#This Row],[1. Identifiant interne d’exploitation agricole*]],GroupMember[1. Identifiant interne d’exploitation agricole*],0)),FALSE,TRUE))</f>
        <v>1</v>
      </c>
      <c r="K850" s="170" t="b">
        <f t="array" ref="K850">IF(ISBLANK(CertifiedCrop[[#This Row],[2. Produit agricole certifié*]]),"",IF(ISERROR(MATCH(1,(#REF!=CertifiedCrop[[#This Row],[2. Produit agricole certifié*]])*(#REF!=CertifiedCrop[[#This Row],[3. Variété**]]),0)),FALSE,TRUE))</f>
        <v>0</v>
      </c>
      <c r="L850" s="23" t="str">
        <f t="shared" si="66"/>
        <v/>
      </c>
      <c r="M850" s="63" t="str">
        <f t="shared" si="67"/>
        <v/>
      </c>
      <c r="N850" s="176" t="str">
        <f t="shared" si="68"/>
        <v/>
      </c>
      <c r="O850" s="64">
        <f t="shared" si="69"/>
        <v>589.66666666666663</v>
      </c>
      <c r="P850" s="64">
        <f t="shared" si="70"/>
        <v>566.66666666666663</v>
      </c>
      <c r="Q850" s="11" t="str">
        <f>IFERROR((VLOOKUP(A850,GM_Table,8,FALSE)-SUMIFS(D:D,A:A,A850,B:B,B850,C:C,C850)),"")</f>
        <v/>
      </c>
      <c r="R850" s="11" t="str">
        <f>IFERROR(CONCATENATE(VLOOKUP(A850,GM_Table,12,FALSE)," ",(VLOOKUP(A850,GM_Table,13,FALSE))),"")</f>
        <v/>
      </c>
      <c r="S850" s="178">
        <f>(CertifiedCrop[[#This Row],[Rendement 
estimé/ha]]-CertifiedCrop[[#This Row],[Rendement/ha
de l’année précédente]])/CertifiedCrop[[#This Row],[Rendement/ha
de l’année précédente]]</f>
        <v>4.0588235294117647E-2</v>
      </c>
    </row>
    <row r="851" spans="1:19" x14ac:dyDescent="0.25">
      <c r="A851" s="172" t="s">
        <v>3215</v>
      </c>
      <c r="B851" s="172" t="s">
        <v>3341</v>
      </c>
      <c r="C851" s="172" t="s">
        <v>667</v>
      </c>
      <c r="D851" s="173">
        <v>4.5999999999999996</v>
      </c>
      <c r="E851" s="174">
        <v>2752</v>
      </c>
      <c r="F851" s="174">
        <v>2600</v>
      </c>
      <c r="G851" s="174">
        <v>0</v>
      </c>
      <c r="H851" s="174">
        <v>0</v>
      </c>
      <c r="I851" s="174">
        <v>0</v>
      </c>
      <c r="J851" s="170" t="b">
        <f>IF(ISBLANK(CertifiedCrop[[#This Row],[1. Identifiant interne d’exploitation agricole*]]),"",IF(ISERROR(MATCH(CertifiedCrop[[#This Row],[1. Identifiant interne d’exploitation agricole*]],GroupMember[1. Identifiant interne d’exploitation agricole*],0)),FALSE,TRUE))</f>
        <v>1</v>
      </c>
      <c r="K851" s="170" t="b">
        <f t="array" ref="K851">IF(ISBLANK(CertifiedCrop[[#This Row],[2. Produit agricole certifié*]]),"",IF(ISERROR(MATCH(1,(#REF!=CertifiedCrop[[#This Row],[2. Produit agricole certifié*]])*(#REF!=CertifiedCrop[[#This Row],[3. Variété**]]),0)),FALSE,TRUE))</f>
        <v>0</v>
      </c>
      <c r="L851" s="23" t="str">
        <f t="shared" si="66"/>
        <v/>
      </c>
      <c r="M851" s="63" t="str">
        <f t="shared" si="67"/>
        <v/>
      </c>
      <c r="N851" s="176" t="str">
        <f t="shared" si="68"/>
        <v/>
      </c>
      <c r="O851" s="64">
        <f t="shared" si="69"/>
        <v>598.26086956521749</v>
      </c>
      <c r="P851" s="64">
        <f t="shared" si="70"/>
        <v>565.21739130434787</v>
      </c>
      <c r="Q851" s="11" t="str">
        <f>IFERROR((VLOOKUP(A851,GM_Table,8,FALSE)-SUMIFS(D:D,A:A,A851,B:B,B851,C:C,C851)),"")</f>
        <v/>
      </c>
      <c r="R851" s="11" t="str">
        <f>IFERROR(CONCATENATE(VLOOKUP(A851,GM_Table,12,FALSE)," ",(VLOOKUP(A851,GM_Table,13,FALSE))),"")</f>
        <v/>
      </c>
      <c r="S851" s="178">
        <f>(CertifiedCrop[[#This Row],[Rendement 
estimé/ha]]-CertifiedCrop[[#This Row],[Rendement/ha
de l’année précédente]])/CertifiedCrop[[#This Row],[Rendement/ha
de l’année précédente]]</f>
        <v>5.8461538461538551E-2</v>
      </c>
    </row>
    <row r="852" spans="1:19" x14ac:dyDescent="0.25">
      <c r="A852" s="172" t="s">
        <v>3217</v>
      </c>
      <c r="B852" s="172" t="s">
        <v>3341</v>
      </c>
      <c r="C852" s="172" t="s">
        <v>667</v>
      </c>
      <c r="D852" s="173">
        <v>2</v>
      </c>
      <c r="E852" s="174">
        <v>1188</v>
      </c>
      <c r="F852" s="174">
        <v>1050</v>
      </c>
      <c r="G852" s="174">
        <v>0</v>
      </c>
      <c r="H852" s="174">
        <v>0</v>
      </c>
      <c r="I852" s="174">
        <v>0</v>
      </c>
      <c r="J852" s="170" t="b">
        <f>IF(ISBLANK(CertifiedCrop[[#This Row],[1. Identifiant interne d’exploitation agricole*]]),"",IF(ISERROR(MATCH(CertifiedCrop[[#This Row],[1. Identifiant interne d’exploitation agricole*]],GroupMember[1. Identifiant interne d’exploitation agricole*],0)),FALSE,TRUE))</f>
        <v>1</v>
      </c>
      <c r="K852" s="170" t="b">
        <f t="array" ref="K852">IF(ISBLANK(CertifiedCrop[[#This Row],[2. Produit agricole certifié*]]),"",IF(ISERROR(MATCH(1,(#REF!=CertifiedCrop[[#This Row],[2. Produit agricole certifié*]])*(#REF!=CertifiedCrop[[#This Row],[3. Variété**]]),0)),FALSE,TRUE))</f>
        <v>0</v>
      </c>
      <c r="L852" s="23" t="str">
        <f t="shared" si="66"/>
        <v/>
      </c>
      <c r="M852" s="63" t="str">
        <f t="shared" si="67"/>
        <v/>
      </c>
      <c r="N852" s="176" t="str">
        <f t="shared" si="68"/>
        <v/>
      </c>
      <c r="O852" s="64">
        <f t="shared" si="69"/>
        <v>594</v>
      </c>
      <c r="P852" s="64">
        <f t="shared" si="70"/>
        <v>525</v>
      </c>
      <c r="Q852" s="11" t="str">
        <f>IFERROR((VLOOKUP(A852,GM_Table,8,FALSE)-SUMIFS(D:D,A:A,A852,B:B,B852,C:C,C852)),"")</f>
        <v/>
      </c>
      <c r="R852" s="11" t="str">
        <f>IFERROR(CONCATENATE(VLOOKUP(A852,GM_Table,12,FALSE)," ",(VLOOKUP(A852,GM_Table,13,FALSE))),"")</f>
        <v/>
      </c>
      <c r="S852" s="178">
        <f>(CertifiedCrop[[#This Row],[Rendement 
estimé/ha]]-CertifiedCrop[[#This Row],[Rendement/ha
de l’année précédente]])/CertifiedCrop[[#This Row],[Rendement/ha
de l’année précédente]]</f>
        <v>0.13142857142857142</v>
      </c>
    </row>
    <row r="853" spans="1:19" x14ac:dyDescent="0.25">
      <c r="A853" s="172" t="s">
        <v>3219</v>
      </c>
      <c r="B853" s="172" t="s">
        <v>3341</v>
      </c>
      <c r="C853" s="172" t="s">
        <v>667</v>
      </c>
      <c r="D853" s="173">
        <v>3</v>
      </c>
      <c r="E853" s="174">
        <v>1756</v>
      </c>
      <c r="F853" s="174">
        <v>1700</v>
      </c>
      <c r="G853" s="174">
        <v>0</v>
      </c>
      <c r="H853" s="174">
        <v>0</v>
      </c>
      <c r="I853" s="174">
        <v>0</v>
      </c>
      <c r="J853" s="170" t="b">
        <f>IF(ISBLANK(CertifiedCrop[[#This Row],[1. Identifiant interne d’exploitation agricole*]]),"",IF(ISERROR(MATCH(CertifiedCrop[[#This Row],[1. Identifiant interne d’exploitation agricole*]],GroupMember[1. Identifiant interne d’exploitation agricole*],0)),FALSE,TRUE))</f>
        <v>1</v>
      </c>
      <c r="K853" s="170" t="b">
        <f t="array" ref="K853">IF(ISBLANK(CertifiedCrop[[#This Row],[2. Produit agricole certifié*]]),"",IF(ISERROR(MATCH(1,(#REF!=CertifiedCrop[[#This Row],[2. Produit agricole certifié*]])*(#REF!=CertifiedCrop[[#This Row],[3. Variété**]]),0)),FALSE,TRUE))</f>
        <v>0</v>
      </c>
      <c r="L853" s="23" t="str">
        <f t="shared" si="66"/>
        <v/>
      </c>
      <c r="M853" s="63" t="str">
        <f t="shared" si="67"/>
        <v/>
      </c>
      <c r="N853" s="176" t="str">
        <f t="shared" si="68"/>
        <v/>
      </c>
      <c r="O853" s="64">
        <f t="shared" si="69"/>
        <v>585.33333333333337</v>
      </c>
      <c r="P853" s="64">
        <f t="shared" si="70"/>
        <v>566.66666666666663</v>
      </c>
      <c r="Q853" s="11" t="str">
        <f>IFERROR((VLOOKUP(A853,GM_Table,8,FALSE)-SUMIFS(D:D,A:A,A853,B:B,B853,C:C,C853)),"")</f>
        <v/>
      </c>
      <c r="R853" s="11" t="str">
        <f>IFERROR(CONCATENATE(VLOOKUP(A853,GM_Table,12,FALSE)," ",(VLOOKUP(A853,GM_Table,13,FALSE))),"")</f>
        <v/>
      </c>
      <c r="S853" s="178">
        <f>(CertifiedCrop[[#This Row],[Rendement 
estimé/ha]]-CertifiedCrop[[#This Row],[Rendement/ha
de l’année précédente]])/CertifiedCrop[[#This Row],[Rendement/ha
de l’année précédente]]</f>
        <v>3.2941176470588369E-2</v>
      </c>
    </row>
    <row r="854" spans="1:19" x14ac:dyDescent="0.25">
      <c r="A854" s="172" t="s">
        <v>3220</v>
      </c>
      <c r="B854" s="172" t="s">
        <v>3341</v>
      </c>
      <c r="C854" s="172" t="s">
        <v>667</v>
      </c>
      <c r="D854" s="173">
        <v>2</v>
      </c>
      <c r="E854" s="174">
        <v>1144</v>
      </c>
      <c r="F854" s="174">
        <v>1100</v>
      </c>
      <c r="G854" s="174">
        <v>0</v>
      </c>
      <c r="H854" s="174">
        <v>0</v>
      </c>
      <c r="I854" s="174">
        <v>0</v>
      </c>
      <c r="J854" s="170" t="b">
        <f>IF(ISBLANK(CertifiedCrop[[#This Row],[1. Identifiant interne d’exploitation agricole*]]),"",IF(ISERROR(MATCH(CertifiedCrop[[#This Row],[1. Identifiant interne d’exploitation agricole*]],GroupMember[1. Identifiant interne d’exploitation agricole*],0)),FALSE,TRUE))</f>
        <v>1</v>
      </c>
      <c r="K854" s="170" t="b">
        <f t="array" ref="K854">IF(ISBLANK(CertifiedCrop[[#This Row],[2. Produit agricole certifié*]]),"",IF(ISERROR(MATCH(1,(#REF!=CertifiedCrop[[#This Row],[2. Produit agricole certifié*]])*(#REF!=CertifiedCrop[[#This Row],[3. Variété**]]),0)),FALSE,TRUE))</f>
        <v>0</v>
      </c>
      <c r="L854" s="23" t="str">
        <f t="shared" si="66"/>
        <v/>
      </c>
      <c r="M854" s="63" t="str">
        <f t="shared" si="67"/>
        <v/>
      </c>
      <c r="N854" s="176" t="str">
        <f t="shared" si="68"/>
        <v/>
      </c>
      <c r="O854" s="64">
        <f t="shared" si="69"/>
        <v>572</v>
      </c>
      <c r="P854" s="64">
        <f t="shared" si="70"/>
        <v>550</v>
      </c>
      <c r="Q854" s="11" t="str">
        <f>IFERROR((VLOOKUP(A854,GM_Table,8,FALSE)-SUMIFS(D:D,A:A,A854,B:B,B854,C:C,C854)),"")</f>
        <v/>
      </c>
      <c r="R854" s="11" t="str">
        <f>IFERROR(CONCATENATE(VLOOKUP(A854,GM_Table,12,FALSE)," ",(VLOOKUP(A854,GM_Table,13,FALSE))),"")</f>
        <v/>
      </c>
      <c r="S854" s="178">
        <f>(CertifiedCrop[[#This Row],[Rendement 
estimé/ha]]-CertifiedCrop[[#This Row],[Rendement/ha
de l’année précédente]])/CertifiedCrop[[#This Row],[Rendement/ha
de l’année précédente]]</f>
        <v>0.04</v>
      </c>
    </row>
    <row r="855" spans="1:19" x14ac:dyDescent="0.25">
      <c r="A855" s="172" t="s">
        <v>3222</v>
      </c>
      <c r="B855" s="172" t="s">
        <v>3341</v>
      </c>
      <c r="C855" s="172" t="s">
        <v>667</v>
      </c>
      <c r="D855" s="173">
        <v>3</v>
      </c>
      <c r="E855" s="174">
        <v>1730</v>
      </c>
      <c r="F855" s="174">
        <v>1650</v>
      </c>
      <c r="G855" s="174">
        <v>0</v>
      </c>
      <c r="H855" s="174">
        <v>0</v>
      </c>
      <c r="I855" s="174">
        <v>0</v>
      </c>
      <c r="J855" s="170" t="b">
        <f>IF(ISBLANK(CertifiedCrop[[#This Row],[1. Identifiant interne d’exploitation agricole*]]),"",IF(ISERROR(MATCH(CertifiedCrop[[#This Row],[1. Identifiant interne d’exploitation agricole*]],GroupMember[1. Identifiant interne d’exploitation agricole*],0)),FALSE,TRUE))</f>
        <v>1</v>
      </c>
      <c r="K855" s="170" t="b">
        <f t="array" ref="K855">IF(ISBLANK(CertifiedCrop[[#This Row],[2. Produit agricole certifié*]]),"",IF(ISERROR(MATCH(1,(#REF!=CertifiedCrop[[#This Row],[2. Produit agricole certifié*]])*(#REF!=CertifiedCrop[[#This Row],[3. Variété**]]),0)),FALSE,TRUE))</f>
        <v>0</v>
      </c>
      <c r="L855" s="23" t="str">
        <f t="shared" si="66"/>
        <v/>
      </c>
      <c r="M855" s="63" t="str">
        <f t="shared" si="67"/>
        <v/>
      </c>
      <c r="N855" s="176" t="str">
        <f t="shared" si="68"/>
        <v/>
      </c>
      <c r="O855" s="64">
        <f t="shared" si="69"/>
        <v>576.66666666666663</v>
      </c>
      <c r="P855" s="64">
        <f t="shared" si="70"/>
        <v>550</v>
      </c>
      <c r="Q855" s="11" t="str">
        <f>IFERROR((VLOOKUP(A855,GM_Table,8,FALSE)-SUMIFS(D:D,A:A,A855,B:B,B855,C:C,C855)),"")</f>
        <v/>
      </c>
      <c r="R855" s="11" t="str">
        <f>IFERROR(CONCATENATE(VLOOKUP(A855,GM_Table,12,FALSE)," ",(VLOOKUP(A855,GM_Table,13,FALSE))),"")</f>
        <v/>
      </c>
      <c r="S855" s="178">
        <f>(CertifiedCrop[[#This Row],[Rendement 
estimé/ha]]-CertifiedCrop[[#This Row],[Rendement/ha
de l’année précédente]])/CertifiedCrop[[#This Row],[Rendement/ha
de l’année précédente]]</f>
        <v>4.8484848484848415E-2</v>
      </c>
    </row>
    <row r="856" spans="1:19" x14ac:dyDescent="0.25">
      <c r="A856" s="172" t="s">
        <v>3224</v>
      </c>
      <c r="B856" s="172" t="s">
        <v>3341</v>
      </c>
      <c r="C856" s="172" t="s">
        <v>667</v>
      </c>
      <c r="D856" s="173">
        <v>3</v>
      </c>
      <c r="E856" s="174">
        <v>1743</v>
      </c>
      <c r="F856" s="174">
        <v>1600</v>
      </c>
      <c r="G856" s="174">
        <v>0</v>
      </c>
      <c r="H856" s="174">
        <v>0</v>
      </c>
      <c r="I856" s="174">
        <v>0</v>
      </c>
      <c r="J856" s="170" t="b">
        <f>IF(ISBLANK(CertifiedCrop[[#This Row],[1. Identifiant interne d’exploitation agricole*]]),"",IF(ISERROR(MATCH(CertifiedCrop[[#This Row],[1. Identifiant interne d’exploitation agricole*]],GroupMember[1. Identifiant interne d’exploitation agricole*],0)),FALSE,TRUE))</f>
        <v>1</v>
      </c>
      <c r="K856" s="170" t="b">
        <f t="array" ref="K856">IF(ISBLANK(CertifiedCrop[[#This Row],[2. Produit agricole certifié*]]),"",IF(ISERROR(MATCH(1,(#REF!=CertifiedCrop[[#This Row],[2. Produit agricole certifié*]])*(#REF!=CertifiedCrop[[#This Row],[3. Variété**]]),0)),FALSE,TRUE))</f>
        <v>0</v>
      </c>
      <c r="L856" s="23" t="str">
        <f t="shared" si="66"/>
        <v/>
      </c>
      <c r="M856" s="63" t="str">
        <f t="shared" si="67"/>
        <v/>
      </c>
      <c r="N856" s="176" t="str">
        <f t="shared" si="68"/>
        <v/>
      </c>
      <c r="O856" s="64">
        <f t="shared" si="69"/>
        <v>581</v>
      </c>
      <c r="P856" s="64">
        <f t="shared" si="70"/>
        <v>533.33333333333337</v>
      </c>
      <c r="Q856" s="11" t="str">
        <f>IFERROR((VLOOKUP(A856,GM_Table,8,FALSE)-SUMIFS(D:D,A:A,A856,B:B,B856,C:C,C856)),"")</f>
        <v/>
      </c>
      <c r="R856" s="11" t="str">
        <f>IFERROR(CONCATENATE(VLOOKUP(A856,GM_Table,12,FALSE)," ",(VLOOKUP(A856,GM_Table,13,FALSE))),"")</f>
        <v/>
      </c>
      <c r="S856" s="178">
        <f>(CertifiedCrop[[#This Row],[Rendement 
estimé/ha]]-CertifiedCrop[[#This Row],[Rendement/ha
de l’année précédente]])/CertifiedCrop[[#This Row],[Rendement/ha
de l’année précédente]]</f>
        <v>8.9374999999999927E-2</v>
      </c>
    </row>
    <row r="857" spans="1:19" x14ac:dyDescent="0.25">
      <c r="A857" s="172" t="s">
        <v>3226</v>
      </c>
      <c r="B857" s="172" t="s">
        <v>3341</v>
      </c>
      <c r="C857" s="172" t="s">
        <v>667</v>
      </c>
      <c r="D857" s="173">
        <v>2.5</v>
      </c>
      <c r="E857" s="174">
        <v>1409</v>
      </c>
      <c r="F857" s="174">
        <v>1400</v>
      </c>
      <c r="G857" s="174">
        <v>0</v>
      </c>
      <c r="H857" s="174">
        <v>0</v>
      </c>
      <c r="I857" s="174">
        <v>0</v>
      </c>
      <c r="J857" s="170" t="b">
        <f>IF(ISBLANK(CertifiedCrop[[#This Row],[1. Identifiant interne d’exploitation agricole*]]),"",IF(ISERROR(MATCH(CertifiedCrop[[#This Row],[1. Identifiant interne d’exploitation agricole*]],GroupMember[1. Identifiant interne d’exploitation agricole*],0)),FALSE,TRUE))</f>
        <v>1</v>
      </c>
      <c r="K857" s="170" t="b">
        <f t="array" ref="K857">IF(ISBLANK(CertifiedCrop[[#This Row],[2. Produit agricole certifié*]]),"",IF(ISERROR(MATCH(1,(#REF!=CertifiedCrop[[#This Row],[2. Produit agricole certifié*]])*(#REF!=CertifiedCrop[[#This Row],[3. Variété**]]),0)),FALSE,TRUE))</f>
        <v>0</v>
      </c>
      <c r="L857" s="23" t="str">
        <f t="shared" si="66"/>
        <v/>
      </c>
      <c r="M857" s="63" t="str">
        <f t="shared" si="67"/>
        <v/>
      </c>
      <c r="N857" s="176" t="str">
        <f t="shared" si="68"/>
        <v/>
      </c>
      <c r="O857" s="64">
        <f t="shared" si="69"/>
        <v>563.6</v>
      </c>
      <c r="P857" s="64">
        <f t="shared" si="70"/>
        <v>560</v>
      </c>
      <c r="Q857" s="11" t="str">
        <f>IFERROR((VLOOKUP(A857,GM_Table,8,FALSE)-SUMIFS(D:D,A:A,A857,B:B,B857,C:C,C857)),"")</f>
        <v/>
      </c>
      <c r="R857" s="11" t="str">
        <f>IFERROR(CONCATENATE(VLOOKUP(A857,GM_Table,12,FALSE)," ",(VLOOKUP(A857,GM_Table,13,FALSE))),"")</f>
        <v/>
      </c>
      <c r="S857" s="178">
        <f>(CertifiedCrop[[#This Row],[Rendement 
estimé/ha]]-CertifiedCrop[[#This Row],[Rendement/ha
de l’année précédente]])/CertifiedCrop[[#This Row],[Rendement/ha
de l’année précédente]]</f>
        <v>6.4285714285714692E-3</v>
      </c>
    </row>
    <row r="858" spans="1:19" x14ac:dyDescent="0.25">
      <c r="A858" s="172" t="s">
        <v>3228</v>
      </c>
      <c r="B858" s="172" t="s">
        <v>3341</v>
      </c>
      <c r="C858" s="172" t="s">
        <v>667</v>
      </c>
      <c r="D858" s="173">
        <v>3</v>
      </c>
      <c r="E858" s="174">
        <v>1717</v>
      </c>
      <c r="F858" s="174">
        <v>1650</v>
      </c>
      <c r="G858" s="174">
        <v>0</v>
      </c>
      <c r="H858" s="174">
        <v>0</v>
      </c>
      <c r="I858" s="174">
        <v>0</v>
      </c>
      <c r="J858" s="170" t="b">
        <f>IF(ISBLANK(CertifiedCrop[[#This Row],[1. Identifiant interne d’exploitation agricole*]]),"",IF(ISERROR(MATCH(CertifiedCrop[[#This Row],[1. Identifiant interne d’exploitation agricole*]],GroupMember[1. Identifiant interne d’exploitation agricole*],0)),FALSE,TRUE))</f>
        <v>1</v>
      </c>
      <c r="K858" s="170" t="b">
        <f t="array" ref="K858">IF(ISBLANK(CertifiedCrop[[#This Row],[2. Produit agricole certifié*]]),"",IF(ISERROR(MATCH(1,(#REF!=CertifiedCrop[[#This Row],[2. Produit agricole certifié*]])*(#REF!=CertifiedCrop[[#This Row],[3. Variété**]]),0)),FALSE,TRUE))</f>
        <v>0</v>
      </c>
      <c r="L858" s="23" t="str">
        <f t="shared" si="66"/>
        <v/>
      </c>
      <c r="M858" s="63" t="str">
        <f t="shared" si="67"/>
        <v/>
      </c>
      <c r="N858" s="176" t="str">
        <f t="shared" si="68"/>
        <v/>
      </c>
      <c r="O858" s="64">
        <f t="shared" si="69"/>
        <v>572.33333333333337</v>
      </c>
      <c r="P858" s="64">
        <f t="shared" si="70"/>
        <v>550</v>
      </c>
      <c r="Q858" s="11" t="str">
        <f>IFERROR((VLOOKUP(A858,GM_Table,8,FALSE)-SUMIFS(D:D,A:A,A858,B:B,B858,C:C,C858)),"")</f>
        <v/>
      </c>
      <c r="R858" s="11" t="str">
        <f>IFERROR(CONCATENATE(VLOOKUP(A858,GM_Table,12,FALSE)," ",(VLOOKUP(A858,GM_Table,13,FALSE))),"")</f>
        <v/>
      </c>
      <c r="S858" s="178">
        <f>(CertifiedCrop[[#This Row],[Rendement 
estimé/ha]]-CertifiedCrop[[#This Row],[Rendement/ha
de l’année précédente]])/CertifiedCrop[[#This Row],[Rendement/ha
de l’année précédente]]</f>
        <v>4.0606060606060673E-2</v>
      </c>
    </row>
    <row r="859" spans="1:19" x14ac:dyDescent="0.25">
      <c r="A859" s="172" t="s">
        <v>3229</v>
      </c>
      <c r="B859" s="172" t="s">
        <v>3341</v>
      </c>
      <c r="C859" s="172" t="s">
        <v>667</v>
      </c>
      <c r="D859" s="173">
        <v>3.8</v>
      </c>
      <c r="E859" s="174">
        <v>2207</v>
      </c>
      <c r="F859" s="174">
        <v>1950</v>
      </c>
      <c r="G859" s="174">
        <v>0</v>
      </c>
      <c r="H859" s="174">
        <v>0</v>
      </c>
      <c r="I859" s="174">
        <v>0</v>
      </c>
      <c r="J859" s="170" t="b">
        <f>IF(ISBLANK(CertifiedCrop[[#This Row],[1. Identifiant interne d’exploitation agricole*]]),"",IF(ISERROR(MATCH(CertifiedCrop[[#This Row],[1. Identifiant interne d’exploitation agricole*]],GroupMember[1. Identifiant interne d’exploitation agricole*],0)),FALSE,TRUE))</f>
        <v>1</v>
      </c>
      <c r="K859" s="170" t="b">
        <f t="array" ref="K859">IF(ISBLANK(CertifiedCrop[[#This Row],[2. Produit agricole certifié*]]),"",IF(ISERROR(MATCH(1,(#REF!=CertifiedCrop[[#This Row],[2. Produit agricole certifié*]])*(#REF!=CertifiedCrop[[#This Row],[3. Variété**]]),0)),FALSE,TRUE))</f>
        <v>0</v>
      </c>
      <c r="L859" s="23" t="str">
        <f t="shared" si="66"/>
        <v/>
      </c>
      <c r="M859" s="63" t="str">
        <f t="shared" si="67"/>
        <v/>
      </c>
      <c r="N859" s="176" t="str">
        <f t="shared" si="68"/>
        <v/>
      </c>
      <c r="O859" s="64">
        <f t="shared" si="69"/>
        <v>580.78947368421052</v>
      </c>
      <c r="P859" s="64">
        <f t="shared" si="70"/>
        <v>513.15789473684208</v>
      </c>
      <c r="Q859" s="11" t="str">
        <f>IFERROR((VLOOKUP(A859,GM_Table,8,FALSE)-SUMIFS(D:D,A:A,A859,B:B,B859,C:C,C859)),"")</f>
        <v/>
      </c>
      <c r="R859" s="11" t="str">
        <f>IFERROR(CONCATENATE(VLOOKUP(A859,GM_Table,12,FALSE)," ",(VLOOKUP(A859,GM_Table,13,FALSE))),"")</f>
        <v/>
      </c>
      <c r="S859" s="178">
        <f>(CertifiedCrop[[#This Row],[Rendement 
estimé/ha]]-CertifiedCrop[[#This Row],[Rendement/ha
de l’année précédente]])/CertifiedCrop[[#This Row],[Rendement/ha
de l’année précédente]]</f>
        <v>0.13179487179487184</v>
      </c>
    </row>
    <row r="860" spans="1:19" x14ac:dyDescent="0.25">
      <c r="A860" s="172" t="s">
        <v>3230</v>
      </c>
      <c r="B860" s="172" t="s">
        <v>3341</v>
      </c>
      <c r="C860" s="172" t="s">
        <v>667</v>
      </c>
      <c r="D860" s="173">
        <v>4</v>
      </c>
      <c r="E860" s="174">
        <v>2341</v>
      </c>
      <c r="F860" s="174">
        <v>2250</v>
      </c>
      <c r="G860" s="174">
        <v>0</v>
      </c>
      <c r="H860" s="174">
        <v>0</v>
      </c>
      <c r="I860" s="174">
        <v>0</v>
      </c>
      <c r="J860" s="170" t="b">
        <f>IF(ISBLANK(CertifiedCrop[[#This Row],[1. Identifiant interne d’exploitation agricole*]]),"",IF(ISERROR(MATCH(CertifiedCrop[[#This Row],[1. Identifiant interne d’exploitation agricole*]],GroupMember[1. Identifiant interne d’exploitation agricole*],0)),FALSE,TRUE))</f>
        <v>1</v>
      </c>
      <c r="K860" s="170" t="b">
        <f t="array" ref="K860">IF(ISBLANK(CertifiedCrop[[#This Row],[2. Produit agricole certifié*]]),"",IF(ISERROR(MATCH(1,(#REF!=CertifiedCrop[[#This Row],[2. Produit agricole certifié*]])*(#REF!=CertifiedCrop[[#This Row],[3. Variété**]]),0)),FALSE,TRUE))</f>
        <v>0</v>
      </c>
      <c r="L860" s="23" t="str">
        <f t="shared" si="66"/>
        <v/>
      </c>
      <c r="M860" s="63" t="str">
        <f t="shared" si="67"/>
        <v/>
      </c>
      <c r="N860" s="176" t="str">
        <f t="shared" si="68"/>
        <v/>
      </c>
      <c r="O860" s="64">
        <f t="shared" si="69"/>
        <v>585.25</v>
      </c>
      <c r="P860" s="64">
        <f t="shared" si="70"/>
        <v>562.5</v>
      </c>
      <c r="Q860" s="11" t="str">
        <f>IFERROR((VLOOKUP(A860,GM_Table,8,FALSE)-SUMIFS(D:D,A:A,A860,B:B,B860,C:C,C860)),"")</f>
        <v/>
      </c>
      <c r="R860" s="11" t="str">
        <f>IFERROR(CONCATENATE(VLOOKUP(A860,GM_Table,12,FALSE)," ",(VLOOKUP(A860,GM_Table,13,FALSE))),"")</f>
        <v/>
      </c>
      <c r="S860" s="178">
        <f>(CertifiedCrop[[#This Row],[Rendement 
estimé/ha]]-CertifiedCrop[[#This Row],[Rendement/ha
de l’année précédente]])/CertifiedCrop[[#This Row],[Rendement/ha
de l’année précédente]]</f>
        <v>4.0444444444444443E-2</v>
      </c>
    </row>
    <row r="861" spans="1:19" x14ac:dyDescent="0.25">
      <c r="A861" s="172" t="s">
        <v>3232</v>
      </c>
      <c r="B861" s="172" t="s">
        <v>3341</v>
      </c>
      <c r="C861" s="172" t="s">
        <v>667</v>
      </c>
      <c r="D861" s="173">
        <v>4.5</v>
      </c>
      <c r="E861" s="174">
        <v>2614</v>
      </c>
      <c r="F861" s="174">
        <v>2480</v>
      </c>
      <c r="G861" s="174">
        <v>0</v>
      </c>
      <c r="H861" s="174">
        <v>0</v>
      </c>
      <c r="I861" s="174">
        <v>0</v>
      </c>
      <c r="J861" s="170" t="b">
        <f>IF(ISBLANK(CertifiedCrop[[#This Row],[1. Identifiant interne d’exploitation agricole*]]),"",IF(ISERROR(MATCH(CertifiedCrop[[#This Row],[1. Identifiant interne d’exploitation agricole*]],GroupMember[1. Identifiant interne d’exploitation agricole*],0)),FALSE,TRUE))</f>
        <v>1</v>
      </c>
      <c r="K861" s="170" t="b">
        <f t="array" ref="K861">IF(ISBLANK(CertifiedCrop[[#This Row],[2. Produit agricole certifié*]]),"",IF(ISERROR(MATCH(1,(#REF!=CertifiedCrop[[#This Row],[2. Produit agricole certifié*]])*(#REF!=CertifiedCrop[[#This Row],[3. Variété**]]),0)),FALSE,TRUE))</f>
        <v>0</v>
      </c>
      <c r="L861" s="23" t="str">
        <f t="shared" si="66"/>
        <v/>
      </c>
      <c r="M861" s="63" t="str">
        <f t="shared" si="67"/>
        <v/>
      </c>
      <c r="N861" s="176" t="str">
        <f t="shared" si="68"/>
        <v/>
      </c>
      <c r="O861" s="64">
        <f t="shared" si="69"/>
        <v>580.88888888888891</v>
      </c>
      <c r="P861" s="64">
        <f t="shared" si="70"/>
        <v>551.11111111111109</v>
      </c>
      <c r="Q861" s="11" t="str">
        <f>IFERROR((VLOOKUP(A861,GM_Table,8,FALSE)-SUMIFS(D:D,A:A,A861,B:B,B861,C:C,C861)),"")</f>
        <v/>
      </c>
      <c r="R861" s="11" t="str">
        <f>IFERROR(CONCATENATE(VLOOKUP(A861,GM_Table,12,FALSE)," ",(VLOOKUP(A861,GM_Table,13,FALSE))),"")</f>
        <v/>
      </c>
      <c r="S861" s="178">
        <f>(CertifiedCrop[[#This Row],[Rendement 
estimé/ha]]-CertifiedCrop[[#This Row],[Rendement/ha
de l’année précédente]])/CertifiedCrop[[#This Row],[Rendement/ha
de l’année précédente]]</f>
        <v>5.4032258064516225E-2</v>
      </c>
    </row>
    <row r="862" spans="1:19" x14ac:dyDescent="0.25">
      <c r="A862" s="172" t="s">
        <v>3233</v>
      </c>
      <c r="B862" s="172" t="s">
        <v>3341</v>
      </c>
      <c r="C862" s="172" t="s">
        <v>667</v>
      </c>
      <c r="D862" s="173">
        <v>6.5</v>
      </c>
      <c r="E862" s="174">
        <v>3888</v>
      </c>
      <c r="F862" s="174">
        <v>3700</v>
      </c>
      <c r="G862" s="174">
        <v>0</v>
      </c>
      <c r="H862" s="174">
        <v>0</v>
      </c>
      <c r="I862" s="174">
        <v>0</v>
      </c>
      <c r="J862" s="170" t="b">
        <f>IF(ISBLANK(CertifiedCrop[[#This Row],[1. Identifiant interne d’exploitation agricole*]]),"",IF(ISERROR(MATCH(CertifiedCrop[[#This Row],[1. Identifiant interne d’exploitation agricole*]],GroupMember[1. Identifiant interne d’exploitation agricole*],0)),FALSE,TRUE))</f>
        <v>1</v>
      </c>
      <c r="K862" s="170" t="b">
        <f t="array" ref="K862">IF(ISBLANK(CertifiedCrop[[#This Row],[2. Produit agricole certifié*]]),"",IF(ISERROR(MATCH(1,(#REF!=CertifiedCrop[[#This Row],[2. Produit agricole certifié*]])*(#REF!=CertifiedCrop[[#This Row],[3. Variété**]]),0)),FALSE,TRUE))</f>
        <v>0</v>
      </c>
      <c r="L862" s="23" t="str">
        <f t="shared" si="66"/>
        <v/>
      </c>
      <c r="M862" s="63" t="str">
        <f t="shared" si="67"/>
        <v/>
      </c>
      <c r="N862" s="176" t="str">
        <f t="shared" si="68"/>
        <v/>
      </c>
      <c r="O862" s="64">
        <f t="shared" si="69"/>
        <v>598.15384615384619</v>
      </c>
      <c r="P862" s="64">
        <f t="shared" si="70"/>
        <v>569.23076923076928</v>
      </c>
      <c r="Q862" s="11" t="str">
        <f>IFERROR((VLOOKUP(A862,GM_Table,8,FALSE)-SUMIFS(D:D,A:A,A862,B:B,B862,C:C,C862)),"")</f>
        <v/>
      </c>
      <c r="R862" s="11" t="str">
        <f>IFERROR(CONCATENATE(VLOOKUP(A862,GM_Table,12,FALSE)," ",(VLOOKUP(A862,GM_Table,13,FALSE))),"")</f>
        <v/>
      </c>
      <c r="S862" s="178">
        <f>(CertifiedCrop[[#This Row],[Rendement 
estimé/ha]]-CertifiedCrop[[#This Row],[Rendement/ha
de l’année précédente]])/CertifiedCrop[[#This Row],[Rendement/ha
de l’année précédente]]</f>
        <v>5.0810810810810778E-2</v>
      </c>
    </row>
    <row r="863" spans="1:19" x14ac:dyDescent="0.25">
      <c r="A863" s="172" t="s">
        <v>3235</v>
      </c>
      <c r="B863" s="172" t="s">
        <v>3341</v>
      </c>
      <c r="C863" s="172" t="s">
        <v>667</v>
      </c>
      <c r="D863" s="173">
        <v>2</v>
      </c>
      <c r="E863" s="174">
        <v>1197</v>
      </c>
      <c r="F863" s="174">
        <v>1080</v>
      </c>
      <c r="G863" s="174">
        <v>0</v>
      </c>
      <c r="H863" s="174">
        <v>0</v>
      </c>
      <c r="I863" s="174">
        <v>0</v>
      </c>
      <c r="J863" s="170" t="b">
        <f>IF(ISBLANK(CertifiedCrop[[#This Row],[1. Identifiant interne d’exploitation agricole*]]),"",IF(ISERROR(MATCH(CertifiedCrop[[#This Row],[1. Identifiant interne d’exploitation agricole*]],GroupMember[1. Identifiant interne d’exploitation agricole*],0)),FALSE,TRUE))</f>
        <v>1</v>
      </c>
      <c r="K863" s="170" t="b">
        <f t="array" ref="K863">IF(ISBLANK(CertifiedCrop[[#This Row],[2. Produit agricole certifié*]]),"",IF(ISERROR(MATCH(1,(#REF!=CertifiedCrop[[#This Row],[2. Produit agricole certifié*]])*(#REF!=CertifiedCrop[[#This Row],[3. Variété**]]),0)),FALSE,TRUE))</f>
        <v>0</v>
      </c>
      <c r="L863" s="23" t="str">
        <f t="shared" si="66"/>
        <v/>
      </c>
      <c r="M863" s="63" t="str">
        <f t="shared" si="67"/>
        <v/>
      </c>
      <c r="N863" s="176" t="str">
        <f t="shared" si="68"/>
        <v/>
      </c>
      <c r="O863" s="64">
        <f t="shared" si="69"/>
        <v>598.5</v>
      </c>
      <c r="P863" s="64">
        <f t="shared" si="70"/>
        <v>540</v>
      </c>
      <c r="Q863" s="11" t="str">
        <f>IFERROR((VLOOKUP(A863,GM_Table,8,FALSE)-SUMIFS(D:D,A:A,A863,B:B,B863,C:C,C863)),"")</f>
        <v/>
      </c>
      <c r="R863" s="11" t="str">
        <f>IFERROR(CONCATENATE(VLOOKUP(A863,GM_Table,12,FALSE)," ",(VLOOKUP(A863,GM_Table,13,FALSE))),"")</f>
        <v/>
      </c>
      <c r="S863" s="178">
        <f>(CertifiedCrop[[#This Row],[Rendement 
estimé/ha]]-CertifiedCrop[[#This Row],[Rendement/ha
de l’année précédente]])/CertifiedCrop[[#This Row],[Rendement/ha
de l’année précédente]]</f>
        <v>0.10833333333333334</v>
      </c>
    </row>
    <row r="864" spans="1:19" x14ac:dyDescent="0.25">
      <c r="A864" s="172" t="s">
        <v>3237</v>
      </c>
      <c r="B864" s="172" t="s">
        <v>3341</v>
      </c>
      <c r="C864" s="172" t="s">
        <v>667</v>
      </c>
      <c r="D864" s="173">
        <v>6</v>
      </c>
      <c r="E864" s="174">
        <v>3485</v>
      </c>
      <c r="F864" s="174">
        <v>3250</v>
      </c>
      <c r="G864" s="174">
        <v>0</v>
      </c>
      <c r="H864" s="174">
        <v>0</v>
      </c>
      <c r="I864" s="174">
        <v>0</v>
      </c>
      <c r="J864" s="170" t="b">
        <f>IF(ISBLANK(CertifiedCrop[[#This Row],[1. Identifiant interne d’exploitation agricole*]]),"",IF(ISERROR(MATCH(CertifiedCrop[[#This Row],[1. Identifiant interne d’exploitation agricole*]],GroupMember[1. Identifiant interne d’exploitation agricole*],0)),FALSE,TRUE))</f>
        <v>1</v>
      </c>
      <c r="K864" s="170" t="b">
        <f t="array" ref="K864">IF(ISBLANK(CertifiedCrop[[#This Row],[2. Produit agricole certifié*]]),"",IF(ISERROR(MATCH(1,(#REF!=CertifiedCrop[[#This Row],[2. Produit agricole certifié*]])*(#REF!=CertifiedCrop[[#This Row],[3. Variété**]]),0)),FALSE,TRUE))</f>
        <v>0</v>
      </c>
      <c r="L864" s="23" t="str">
        <f t="shared" si="66"/>
        <v/>
      </c>
      <c r="M864" s="63" t="str">
        <f t="shared" si="67"/>
        <v/>
      </c>
      <c r="N864" s="176" t="str">
        <f t="shared" si="68"/>
        <v/>
      </c>
      <c r="O864" s="64">
        <f t="shared" si="69"/>
        <v>580.83333333333337</v>
      </c>
      <c r="P864" s="64">
        <f t="shared" si="70"/>
        <v>541.66666666666663</v>
      </c>
      <c r="Q864" s="11" t="str">
        <f>IFERROR((VLOOKUP(A864,GM_Table,8,FALSE)-SUMIFS(D:D,A:A,A864,B:B,B864,C:C,C864)),"")</f>
        <v/>
      </c>
      <c r="R864" s="11" t="str">
        <f>IFERROR(CONCATENATE(VLOOKUP(A864,GM_Table,12,FALSE)," ",(VLOOKUP(A864,GM_Table,13,FALSE))),"")</f>
        <v/>
      </c>
      <c r="S864" s="178">
        <f>(CertifiedCrop[[#This Row],[Rendement 
estimé/ha]]-CertifiedCrop[[#This Row],[Rendement/ha
de l’année précédente]])/CertifiedCrop[[#This Row],[Rendement/ha
de l’année précédente]]</f>
        <v>7.2307692307692448E-2</v>
      </c>
    </row>
    <row r="865" spans="1:19" x14ac:dyDescent="0.25">
      <c r="A865" s="172" t="s">
        <v>3239</v>
      </c>
      <c r="B865" s="172" t="s">
        <v>3341</v>
      </c>
      <c r="C865" s="172" t="s">
        <v>667</v>
      </c>
      <c r="D865" s="173">
        <v>4</v>
      </c>
      <c r="E865" s="174">
        <v>2341</v>
      </c>
      <c r="F865" s="174">
        <v>2200</v>
      </c>
      <c r="G865" s="174">
        <v>0</v>
      </c>
      <c r="H865" s="174">
        <v>0</v>
      </c>
      <c r="I865" s="174">
        <v>0</v>
      </c>
      <c r="J865" s="170" t="b">
        <f>IF(ISBLANK(CertifiedCrop[[#This Row],[1. Identifiant interne d’exploitation agricole*]]),"",IF(ISERROR(MATCH(CertifiedCrop[[#This Row],[1. Identifiant interne d’exploitation agricole*]],GroupMember[1. Identifiant interne d’exploitation agricole*],0)),FALSE,TRUE))</f>
        <v>1</v>
      </c>
      <c r="K865" s="170" t="b">
        <f t="array" ref="K865">IF(ISBLANK(CertifiedCrop[[#This Row],[2. Produit agricole certifié*]]),"",IF(ISERROR(MATCH(1,(#REF!=CertifiedCrop[[#This Row],[2. Produit agricole certifié*]])*(#REF!=CertifiedCrop[[#This Row],[3. Variété**]]),0)),FALSE,TRUE))</f>
        <v>0</v>
      </c>
      <c r="L865" s="23" t="str">
        <f t="shared" si="66"/>
        <v/>
      </c>
      <c r="M865" s="63" t="str">
        <f t="shared" si="67"/>
        <v/>
      </c>
      <c r="N865" s="176" t="str">
        <f t="shared" si="68"/>
        <v/>
      </c>
      <c r="O865" s="64">
        <f t="shared" si="69"/>
        <v>585.25</v>
      </c>
      <c r="P865" s="64">
        <f t="shared" si="70"/>
        <v>550</v>
      </c>
      <c r="Q865" s="11" t="str">
        <f>IFERROR((VLOOKUP(A865,GM_Table,8,FALSE)-SUMIFS(D:D,A:A,A865,B:B,B865,C:C,C865)),"")</f>
        <v/>
      </c>
      <c r="R865" s="11" t="str">
        <f>IFERROR(CONCATENATE(VLOOKUP(A865,GM_Table,12,FALSE)," ",(VLOOKUP(A865,GM_Table,13,FALSE))),"")</f>
        <v/>
      </c>
      <c r="S865" s="178">
        <f>(CertifiedCrop[[#This Row],[Rendement 
estimé/ha]]-CertifiedCrop[[#This Row],[Rendement/ha
de l’année précédente]])/CertifiedCrop[[#This Row],[Rendement/ha
de l’année précédente]]</f>
        <v>6.4090909090909087E-2</v>
      </c>
    </row>
    <row r="866" spans="1:19" x14ac:dyDescent="0.25">
      <c r="A866" s="172" t="s">
        <v>3241</v>
      </c>
      <c r="B866" s="172" t="s">
        <v>3341</v>
      </c>
      <c r="C866" s="172" t="s">
        <v>667</v>
      </c>
      <c r="D866" s="173">
        <v>4</v>
      </c>
      <c r="E866" s="174">
        <v>2306</v>
      </c>
      <c r="F866" s="174">
        <v>2300</v>
      </c>
      <c r="G866" s="174">
        <v>0</v>
      </c>
      <c r="H866" s="174">
        <v>0</v>
      </c>
      <c r="I866" s="174">
        <v>0</v>
      </c>
      <c r="J866" s="170" t="b">
        <f>IF(ISBLANK(CertifiedCrop[[#This Row],[1. Identifiant interne d’exploitation agricole*]]),"",IF(ISERROR(MATCH(CertifiedCrop[[#This Row],[1. Identifiant interne d’exploitation agricole*]],GroupMember[1. Identifiant interne d’exploitation agricole*],0)),FALSE,TRUE))</f>
        <v>1</v>
      </c>
      <c r="K866" s="170" t="b">
        <f t="array" ref="K866">IF(ISBLANK(CertifiedCrop[[#This Row],[2. Produit agricole certifié*]]),"",IF(ISERROR(MATCH(1,(#REF!=CertifiedCrop[[#This Row],[2. Produit agricole certifié*]])*(#REF!=CertifiedCrop[[#This Row],[3. Variété**]]),0)),FALSE,TRUE))</f>
        <v>0</v>
      </c>
      <c r="L866" s="23" t="str">
        <f t="shared" si="66"/>
        <v/>
      </c>
      <c r="M866" s="63" t="str">
        <f t="shared" si="67"/>
        <v/>
      </c>
      <c r="N866" s="176" t="str">
        <f t="shared" si="68"/>
        <v/>
      </c>
      <c r="O866" s="64">
        <f t="shared" si="69"/>
        <v>576.5</v>
      </c>
      <c r="P866" s="64">
        <f t="shared" si="70"/>
        <v>575</v>
      </c>
      <c r="Q866" s="11" t="str">
        <f>IFERROR((VLOOKUP(A866,GM_Table,8,FALSE)-SUMIFS(D:D,A:A,A866,B:B,B866,C:C,C866)),"")</f>
        <v/>
      </c>
      <c r="R866" s="11" t="str">
        <f>IFERROR(CONCATENATE(VLOOKUP(A866,GM_Table,12,FALSE)," ",(VLOOKUP(A866,GM_Table,13,FALSE))),"")</f>
        <v/>
      </c>
      <c r="S866" s="178">
        <f>(CertifiedCrop[[#This Row],[Rendement 
estimé/ha]]-CertifiedCrop[[#This Row],[Rendement/ha
de l’année précédente]])/CertifiedCrop[[#This Row],[Rendement/ha
de l’année précédente]]</f>
        <v>2.6086956521739132E-3</v>
      </c>
    </row>
    <row r="867" spans="1:19" x14ac:dyDescent="0.25">
      <c r="A867" s="172" t="s">
        <v>3243</v>
      </c>
      <c r="B867" s="172" t="s">
        <v>3341</v>
      </c>
      <c r="C867" s="172" t="s">
        <v>667</v>
      </c>
      <c r="D867" s="173">
        <v>1</v>
      </c>
      <c r="E867" s="174">
        <v>586</v>
      </c>
      <c r="F867" s="174">
        <v>570</v>
      </c>
      <c r="G867" s="174">
        <v>0</v>
      </c>
      <c r="H867" s="174">
        <v>0</v>
      </c>
      <c r="I867" s="174">
        <v>0</v>
      </c>
      <c r="J867" s="170" t="b">
        <f>IF(ISBLANK(CertifiedCrop[[#This Row],[1. Identifiant interne d’exploitation agricole*]]),"",IF(ISERROR(MATCH(CertifiedCrop[[#This Row],[1. Identifiant interne d’exploitation agricole*]],GroupMember[1. Identifiant interne d’exploitation agricole*],0)),FALSE,TRUE))</f>
        <v>1</v>
      </c>
      <c r="K867" s="170" t="b">
        <f t="array" ref="K867">IF(ISBLANK(CertifiedCrop[[#This Row],[2. Produit agricole certifié*]]),"",IF(ISERROR(MATCH(1,(#REF!=CertifiedCrop[[#This Row],[2. Produit agricole certifié*]])*(#REF!=CertifiedCrop[[#This Row],[3. Variété**]]),0)),FALSE,TRUE))</f>
        <v>0</v>
      </c>
      <c r="L867" s="23" t="str">
        <f t="shared" si="66"/>
        <v/>
      </c>
      <c r="M867" s="63" t="str">
        <f t="shared" si="67"/>
        <v/>
      </c>
      <c r="N867" s="176" t="str">
        <f t="shared" si="68"/>
        <v/>
      </c>
      <c r="O867" s="64">
        <f t="shared" si="69"/>
        <v>586</v>
      </c>
      <c r="P867" s="64">
        <f t="shared" si="70"/>
        <v>570</v>
      </c>
      <c r="Q867" s="11" t="str">
        <f>IFERROR((VLOOKUP(A867,GM_Table,8,FALSE)-SUMIFS(D:D,A:A,A867,B:B,B867,C:C,C867)),"")</f>
        <v/>
      </c>
      <c r="R867" s="11" t="str">
        <f>IFERROR(CONCATENATE(VLOOKUP(A867,GM_Table,12,FALSE)," ",(VLOOKUP(A867,GM_Table,13,FALSE))),"")</f>
        <v/>
      </c>
      <c r="S867" s="178">
        <f>(CertifiedCrop[[#This Row],[Rendement 
estimé/ha]]-CertifiedCrop[[#This Row],[Rendement/ha
de l’année précédente]])/CertifiedCrop[[#This Row],[Rendement/ha
de l’année précédente]]</f>
        <v>2.8070175438596492E-2</v>
      </c>
    </row>
    <row r="868" spans="1:19" x14ac:dyDescent="0.25">
      <c r="A868" s="172" t="s">
        <v>3245</v>
      </c>
      <c r="B868" s="172" t="s">
        <v>3341</v>
      </c>
      <c r="C868" s="172" t="s">
        <v>667</v>
      </c>
      <c r="D868" s="173">
        <v>2</v>
      </c>
      <c r="E868" s="174">
        <v>1197</v>
      </c>
      <c r="F868" s="174">
        <v>1150</v>
      </c>
      <c r="G868" s="174">
        <v>0</v>
      </c>
      <c r="H868" s="174">
        <v>0</v>
      </c>
      <c r="I868" s="174">
        <v>0</v>
      </c>
      <c r="J868" s="170" t="b">
        <f>IF(ISBLANK(CertifiedCrop[[#This Row],[1. Identifiant interne d’exploitation agricole*]]),"",IF(ISERROR(MATCH(CertifiedCrop[[#This Row],[1. Identifiant interne d’exploitation agricole*]],GroupMember[1. Identifiant interne d’exploitation agricole*],0)),FALSE,TRUE))</f>
        <v>1</v>
      </c>
      <c r="K868" s="170" t="b">
        <f t="array" ref="K868">IF(ISBLANK(CertifiedCrop[[#This Row],[2. Produit agricole certifié*]]),"",IF(ISERROR(MATCH(1,(#REF!=CertifiedCrop[[#This Row],[2. Produit agricole certifié*]])*(#REF!=CertifiedCrop[[#This Row],[3. Variété**]]),0)),FALSE,TRUE))</f>
        <v>0</v>
      </c>
      <c r="L868" s="23" t="str">
        <f t="shared" si="66"/>
        <v/>
      </c>
      <c r="M868" s="63" t="str">
        <f t="shared" si="67"/>
        <v/>
      </c>
      <c r="N868" s="176" t="str">
        <f t="shared" si="68"/>
        <v/>
      </c>
      <c r="O868" s="64">
        <f t="shared" si="69"/>
        <v>598.5</v>
      </c>
      <c r="P868" s="64">
        <f t="shared" si="70"/>
        <v>575</v>
      </c>
      <c r="Q868" s="11" t="str">
        <f>IFERROR((VLOOKUP(A868,GM_Table,8,FALSE)-SUMIFS(D:D,A:A,A868,B:B,B868,C:C,C868)),"")</f>
        <v/>
      </c>
      <c r="R868" s="11" t="str">
        <f>IFERROR(CONCATENATE(VLOOKUP(A868,GM_Table,12,FALSE)," ",(VLOOKUP(A868,GM_Table,13,FALSE))),"")</f>
        <v/>
      </c>
      <c r="S868" s="178">
        <f>(CertifiedCrop[[#This Row],[Rendement 
estimé/ha]]-CertifiedCrop[[#This Row],[Rendement/ha
de l’année précédente]])/CertifiedCrop[[#This Row],[Rendement/ha
de l’année précédente]]</f>
        <v>4.0869565217391303E-2</v>
      </c>
    </row>
    <row r="869" spans="1:19" x14ac:dyDescent="0.25">
      <c r="A869" s="172" t="s">
        <v>3247</v>
      </c>
      <c r="B869" s="172" t="s">
        <v>3341</v>
      </c>
      <c r="C869" s="172" t="s">
        <v>667</v>
      </c>
      <c r="D869" s="173">
        <v>3</v>
      </c>
      <c r="E869" s="174">
        <v>1782</v>
      </c>
      <c r="F869" s="174">
        <v>1800</v>
      </c>
      <c r="G869" s="174">
        <v>0</v>
      </c>
      <c r="H869" s="174">
        <v>0</v>
      </c>
      <c r="I869" s="174">
        <v>0</v>
      </c>
      <c r="J869" s="170" t="b">
        <f>IF(ISBLANK(CertifiedCrop[[#This Row],[1. Identifiant interne d’exploitation agricole*]]),"",IF(ISERROR(MATCH(CertifiedCrop[[#This Row],[1. Identifiant interne d’exploitation agricole*]],GroupMember[1. Identifiant interne d’exploitation agricole*],0)),FALSE,TRUE))</f>
        <v>1</v>
      </c>
      <c r="K869" s="170" t="b">
        <f t="array" ref="K869">IF(ISBLANK(CertifiedCrop[[#This Row],[2. Produit agricole certifié*]]),"",IF(ISERROR(MATCH(1,(#REF!=CertifiedCrop[[#This Row],[2. Produit agricole certifié*]])*(#REF!=CertifiedCrop[[#This Row],[3. Variété**]]),0)),FALSE,TRUE))</f>
        <v>0</v>
      </c>
      <c r="L869" s="23" t="str">
        <f t="shared" si="66"/>
        <v/>
      </c>
      <c r="M869" s="63" t="str">
        <f t="shared" si="67"/>
        <v/>
      </c>
      <c r="N869" s="176" t="str">
        <f t="shared" si="68"/>
        <v/>
      </c>
      <c r="O869" s="64">
        <f t="shared" si="69"/>
        <v>594</v>
      </c>
      <c r="P869" s="64">
        <f t="shared" si="70"/>
        <v>600</v>
      </c>
      <c r="Q869" s="11" t="str">
        <f>IFERROR((VLOOKUP(A869,GM_Table,8,FALSE)-SUMIFS(D:D,A:A,A869,B:B,B869,C:C,C869)),"")</f>
        <v/>
      </c>
      <c r="R869" s="11" t="str">
        <f>IFERROR(CONCATENATE(VLOOKUP(A869,GM_Table,12,FALSE)," ",(VLOOKUP(A869,GM_Table,13,FALSE))),"")</f>
        <v/>
      </c>
      <c r="S869" s="178">
        <f>(CertifiedCrop[[#This Row],[Rendement 
estimé/ha]]-CertifiedCrop[[#This Row],[Rendement/ha
de l’année précédente]])/CertifiedCrop[[#This Row],[Rendement/ha
de l’année précédente]]</f>
        <v>-0.01</v>
      </c>
    </row>
    <row r="870" spans="1:19" x14ac:dyDescent="0.25">
      <c r="A870" s="172" t="s">
        <v>3249</v>
      </c>
      <c r="B870" s="172" t="s">
        <v>3341</v>
      </c>
      <c r="C870" s="172" t="s">
        <v>667</v>
      </c>
      <c r="D870" s="173">
        <v>2</v>
      </c>
      <c r="E870" s="174">
        <v>1171</v>
      </c>
      <c r="F870" s="174">
        <v>1150</v>
      </c>
      <c r="G870" s="174">
        <v>0</v>
      </c>
      <c r="H870" s="174">
        <v>0</v>
      </c>
      <c r="I870" s="174">
        <v>0</v>
      </c>
      <c r="J870" s="170" t="b">
        <f>IF(ISBLANK(CertifiedCrop[[#This Row],[1. Identifiant interne d’exploitation agricole*]]),"",IF(ISERROR(MATCH(CertifiedCrop[[#This Row],[1. Identifiant interne d’exploitation agricole*]],GroupMember[1. Identifiant interne d’exploitation agricole*],0)),FALSE,TRUE))</f>
        <v>1</v>
      </c>
      <c r="K870" s="170" t="b">
        <f t="array" ref="K870">IF(ISBLANK(CertifiedCrop[[#This Row],[2. Produit agricole certifié*]]),"",IF(ISERROR(MATCH(1,(#REF!=CertifiedCrop[[#This Row],[2. Produit agricole certifié*]])*(#REF!=CertifiedCrop[[#This Row],[3. Variété**]]),0)),FALSE,TRUE))</f>
        <v>0</v>
      </c>
      <c r="L870" s="23" t="str">
        <f t="shared" si="66"/>
        <v/>
      </c>
      <c r="M870" s="63" t="str">
        <f t="shared" si="67"/>
        <v/>
      </c>
      <c r="N870" s="176" t="str">
        <f t="shared" si="68"/>
        <v/>
      </c>
      <c r="O870" s="64">
        <f t="shared" si="69"/>
        <v>585.5</v>
      </c>
      <c r="P870" s="64">
        <f t="shared" si="70"/>
        <v>575</v>
      </c>
      <c r="Q870" s="11" t="str">
        <f>IFERROR((VLOOKUP(A870,GM_Table,8,FALSE)-SUMIFS(D:D,A:A,A870,B:B,B870,C:C,C870)),"")</f>
        <v/>
      </c>
      <c r="R870" s="11" t="str">
        <f>IFERROR(CONCATENATE(VLOOKUP(A870,GM_Table,12,FALSE)," ",(VLOOKUP(A870,GM_Table,13,FALSE))),"")</f>
        <v/>
      </c>
      <c r="S870" s="178">
        <f>(CertifiedCrop[[#This Row],[Rendement 
estimé/ha]]-CertifiedCrop[[#This Row],[Rendement/ha
de l’année précédente]])/CertifiedCrop[[#This Row],[Rendement/ha
de l’année précédente]]</f>
        <v>1.8260869565217393E-2</v>
      </c>
    </row>
    <row r="871" spans="1:19" x14ac:dyDescent="0.25">
      <c r="A871" s="172" t="s">
        <v>3250</v>
      </c>
      <c r="B871" s="172" t="s">
        <v>3341</v>
      </c>
      <c r="C871" s="172" t="s">
        <v>667</v>
      </c>
      <c r="D871" s="173">
        <v>2</v>
      </c>
      <c r="E871" s="174">
        <v>1130</v>
      </c>
      <c r="F871" s="174">
        <v>1180</v>
      </c>
      <c r="G871" s="174">
        <v>0</v>
      </c>
      <c r="H871" s="174">
        <v>0</v>
      </c>
      <c r="I871" s="174">
        <v>0</v>
      </c>
      <c r="J871" s="170" t="b">
        <f>IF(ISBLANK(CertifiedCrop[[#This Row],[1. Identifiant interne d’exploitation agricole*]]),"",IF(ISERROR(MATCH(CertifiedCrop[[#This Row],[1. Identifiant interne d’exploitation agricole*]],GroupMember[1. Identifiant interne d’exploitation agricole*],0)),FALSE,TRUE))</f>
        <v>1</v>
      </c>
      <c r="K871" s="170" t="b">
        <f t="array" ref="K871">IF(ISBLANK(CertifiedCrop[[#This Row],[2. Produit agricole certifié*]]),"",IF(ISERROR(MATCH(1,(#REF!=CertifiedCrop[[#This Row],[2. Produit agricole certifié*]])*(#REF!=CertifiedCrop[[#This Row],[3. Variété**]]),0)),FALSE,TRUE))</f>
        <v>0</v>
      </c>
      <c r="L871" s="23" t="str">
        <f t="shared" si="66"/>
        <v/>
      </c>
      <c r="M871" s="63" t="str">
        <f t="shared" si="67"/>
        <v/>
      </c>
      <c r="N871" s="176" t="str">
        <f t="shared" si="68"/>
        <v/>
      </c>
      <c r="O871" s="64">
        <f t="shared" si="69"/>
        <v>565</v>
      </c>
      <c r="P871" s="64">
        <f t="shared" si="70"/>
        <v>590</v>
      </c>
      <c r="Q871" s="11" t="str">
        <f>IFERROR((VLOOKUP(A871,GM_Table,8,FALSE)-SUMIFS(D:D,A:A,A871,B:B,B871,C:C,C871)),"")</f>
        <v/>
      </c>
      <c r="R871" s="11" t="str">
        <f>IFERROR(CONCATENATE(VLOOKUP(A871,GM_Table,12,FALSE)," ",(VLOOKUP(A871,GM_Table,13,FALSE))),"")</f>
        <v/>
      </c>
      <c r="S871" s="178">
        <f>(CertifiedCrop[[#This Row],[Rendement 
estimé/ha]]-CertifiedCrop[[#This Row],[Rendement/ha
de l’année précédente]])/CertifiedCrop[[#This Row],[Rendement/ha
de l’année précédente]]</f>
        <v>-4.2372881355932202E-2</v>
      </c>
    </row>
    <row r="872" spans="1:19" x14ac:dyDescent="0.25">
      <c r="A872" s="172" t="s">
        <v>3252</v>
      </c>
      <c r="B872" s="172" t="s">
        <v>3341</v>
      </c>
      <c r="C872" s="172" t="s">
        <v>667</v>
      </c>
      <c r="D872" s="173">
        <v>4</v>
      </c>
      <c r="E872" s="174">
        <v>2376</v>
      </c>
      <c r="F872" s="174">
        <v>2500</v>
      </c>
      <c r="G872" s="174">
        <v>0</v>
      </c>
      <c r="H872" s="174">
        <v>0</v>
      </c>
      <c r="I872" s="174">
        <v>0</v>
      </c>
      <c r="J872" s="170" t="b">
        <f>IF(ISBLANK(CertifiedCrop[[#This Row],[1. Identifiant interne d’exploitation agricole*]]),"",IF(ISERROR(MATCH(CertifiedCrop[[#This Row],[1. Identifiant interne d’exploitation agricole*]],GroupMember[1. Identifiant interne d’exploitation agricole*],0)),FALSE,TRUE))</f>
        <v>1</v>
      </c>
      <c r="K872" s="170" t="b">
        <f t="array" ref="K872">IF(ISBLANK(CertifiedCrop[[#This Row],[2. Produit agricole certifié*]]),"",IF(ISERROR(MATCH(1,(#REF!=CertifiedCrop[[#This Row],[2. Produit agricole certifié*]])*(#REF!=CertifiedCrop[[#This Row],[3. Variété**]]),0)),FALSE,TRUE))</f>
        <v>0</v>
      </c>
      <c r="L872" s="23" t="str">
        <f t="shared" si="66"/>
        <v/>
      </c>
      <c r="M872" s="63" t="str">
        <f t="shared" si="67"/>
        <v/>
      </c>
      <c r="N872" s="176" t="str">
        <f t="shared" si="68"/>
        <v/>
      </c>
      <c r="O872" s="64">
        <f t="shared" si="69"/>
        <v>594</v>
      </c>
      <c r="P872" s="64">
        <f t="shared" si="70"/>
        <v>625</v>
      </c>
      <c r="Q872" s="11" t="str">
        <f>IFERROR((VLOOKUP(A872,GM_Table,8,FALSE)-SUMIFS(D:D,A:A,A872,B:B,B872,C:C,C872)),"")</f>
        <v/>
      </c>
      <c r="R872" s="11" t="str">
        <f>IFERROR(CONCATENATE(VLOOKUP(A872,GM_Table,12,FALSE)," ",(VLOOKUP(A872,GM_Table,13,FALSE))),"")</f>
        <v/>
      </c>
      <c r="S872" s="178">
        <f>(CertifiedCrop[[#This Row],[Rendement 
estimé/ha]]-CertifiedCrop[[#This Row],[Rendement/ha
de l’année précédente]])/CertifiedCrop[[#This Row],[Rendement/ha
de l’année précédente]]</f>
        <v>-4.9599999999999998E-2</v>
      </c>
    </row>
    <row r="873" spans="1:19" x14ac:dyDescent="0.25">
      <c r="A873" s="172" t="s">
        <v>3254</v>
      </c>
      <c r="B873" s="172" t="s">
        <v>3341</v>
      </c>
      <c r="C873" s="172" t="s">
        <v>667</v>
      </c>
      <c r="D873" s="173">
        <v>2</v>
      </c>
      <c r="E873" s="174">
        <v>1162</v>
      </c>
      <c r="F873" s="174">
        <v>1100</v>
      </c>
      <c r="G873" s="174">
        <v>0</v>
      </c>
      <c r="H873" s="174">
        <v>0</v>
      </c>
      <c r="I873" s="174">
        <v>0</v>
      </c>
      <c r="J873" s="170" t="b">
        <f>IF(ISBLANK(CertifiedCrop[[#This Row],[1. Identifiant interne d’exploitation agricole*]]),"",IF(ISERROR(MATCH(CertifiedCrop[[#This Row],[1. Identifiant interne d’exploitation agricole*]],GroupMember[1. Identifiant interne d’exploitation agricole*],0)),FALSE,TRUE))</f>
        <v>1</v>
      </c>
      <c r="K873" s="170" t="b">
        <f t="array" ref="K873">IF(ISBLANK(CertifiedCrop[[#This Row],[2. Produit agricole certifié*]]),"",IF(ISERROR(MATCH(1,(#REF!=CertifiedCrop[[#This Row],[2. Produit agricole certifié*]])*(#REF!=CertifiedCrop[[#This Row],[3. Variété**]]),0)),FALSE,TRUE))</f>
        <v>0</v>
      </c>
      <c r="L873" s="23" t="str">
        <f t="shared" si="66"/>
        <v/>
      </c>
      <c r="M873" s="63" t="str">
        <f t="shared" si="67"/>
        <v/>
      </c>
      <c r="N873" s="176" t="str">
        <f t="shared" si="68"/>
        <v/>
      </c>
      <c r="O873" s="64">
        <f t="shared" si="69"/>
        <v>581</v>
      </c>
      <c r="P873" s="64">
        <f t="shared" si="70"/>
        <v>550</v>
      </c>
      <c r="Q873" s="11" t="str">
        <f>IFERROR((VLOOKUP(A873,GM_Table,8,FALSE)-SUMIFS(D:D,A:A,A873,B:B,B873,C:C,C873)),"")</f>
        <v/>
      </c>
      <c r="R873" s="11" t="str">
        <f>IFERROR(CONCATENATE(VLOOKUP(A873,GM_Table,12,FALSE)," ",(VLOOKUP(A873,GM_Table,13,FALSE))),"")</f>
        <v/>
      </c>
      <c r="S873" s="178">
        <f>(CertifiedCrop[[#This Row],[Rendement 
estimé/ha]]-CertifiedCrop[[#This Row],[Rendement/ha
de l’année précédente]])/CertifiedCrop[[#This Row],[Rendement/ha
de l’année précédente]]</f>
        <v>5.6363636363636366E-2</v>
      </c>
    </row>
    <row r="874" spans="1:19" x14ac:dyDescent="0.25">
      <c r="A874" s="172" t="s">
        <v>3256</v>
      </c>
      <c r="B874" s="172" t="s">
        <v>3341</v>
      </c>
      <c r="C874" s="172" t="s">
        <v>667</v>
      </c>
      <c r="D874" s="173">
        <v>2</v>
      </c>
      <c r="E874" s="174">
        <v>1171</v>
      </c>
      <c r="F874" s="174">
        <v>1100</v>
      </c>
      <c r="G874" s="174">
        <v>0</v>
      </c>
      <c r="H874" s="174">
        <v>0</v>
      </c>
      <c r="I874" s="174">
        <v>0</v>
      </c>
      <c r="J874" s="170" t="b">
        <f>IF(ISBLANK(CertifiedCrop[[#This Row],[1. Identifiant interne d’exploitation agricole*]]),"",IF(ISERROR(MATCH(CertifiedCrop[[#This Row],[1. Identifiant interne d’exploitation agricole*]],GroupMember[1. Identifiant interne d’exploitation agricole*],0)),FALSE,TRUE))</f>
        <v>1</v>
      </c>
      <c r="K874" s="170" t="b">
        <f t="array" ref="K874">IF(ISBLANK(CertifiedCrop[[#This Row],[2. Produit agricole certifié*]]),"",IF(ISERROR(MATCH(1,(#REF!=CertifiedCrop[[#This Row],[2. Produit agricole certifié*]])*(#REF!=CertifiedCrop[[#This Row],[3. Variété**]]),0)),FALSE,TRUE))</f>
        <v>0</v>
      </c>
      <c r="L874" s="23" t="str">
        <f t="shared" si="66"/>
        <v/>
      </c>
      <c r="M874" s="63" t="str">
        <f t="shared" si="67"/>
        <v/>
      </c>
      <c r="N874" s="176" t="str">
        <f t="shared" si="68"/>
        <v/>
      </c>
      <c r="O874" s="64">
        <f t="shared" si="69"/>
        <v>585.5</v>
      </c>
      <c r="P874" s="64">
        <f t="shared" si="70"/>
        <v>550</v>
      </c>
      <c r="Q874" s="11" t="str">
        <f>IFERROR((VLOOKUP(A874,GM_Table,8,FALSE)-SUMIFS(D:D,A:A,A874,B:B,B874,C:C,C874)),"")</f>
        <v/>
      </c>
      <c r="R874" s="11" t="str">
        <f>IFERROR(CONCATENATE(VLOOKUP(A874,GM_Table,12,FALSE)," ",(VLOOKUP(A874,GM_Table,13,FALSE))),"")</f>
        <v/>
      </c>
      <c r="S874" s="178">
        <f>(CertifiedCrop[[#This Row],[Rendement 
estimé/ha]]-CertifiedCrop[[#This Row],[Rendement/ha
de l’année précédente]])/CertifiedCrop[[#This Row],[Rendement/ha
de l’année précédente]]</f>
        <v>6.4545454545454545E-2</v>
      </c>
    </row>
    <row r="875" spans="1:19" x14ac:dyDescent="0.25">
      <c r="A875" s="172" t="s">
        <v>3258</v>
      </c>
      <c r="B875" s="172" t="s">
        <v>3341</v>
      </c>
      <c r="C875" s="172" t="s">
        <v>667</v>
      </c>
      <c r="D875" s="173">
        <v>3</v>
      </c>
      <c r="E875" s="174">
        <v>1782</v>
      </c>
      <c r="F875" s="174">
        <v>1700</v>
      </c>
      <c r="G875" s="174">
        <v>0</v>
      </c>
      <c r="H875" s="174">
        <v>0</v>
      </c>
      <c r="I875" s="174">
        <v>0</v>
      </c>
      <c r="J875" s="170" t="b">
        <f>IF(ISBLANK(CertifiedCrop[[#This Row],[1. Identifiant interne d’exploitation agricole*]]),"",IF(ISERROR(MATCH(CertifiedCrop[[#This Row],[1. Identifiant interne d’exploitation agricole*]],GroupMember[1. Identifiant interne d’exploitation agricole*],0)),FALSE,TRUE))</f>
        <v>1</v>
      </c>
      <c r="K875" s="170" t="b">
        <f t="array" ref="K875">IF(ISBLANK(CertifiedCrop[[#This Row],[2. Produit agricole certifié*]]),"",IF(ISERROR(MATCH(1,(#REF!=CertifiedCrop[[#This Row],[2. Produit agricole certifié*]])*(#REF!=CertifiedCrop[[#This Row],[3. Variété**]]),0)),FALSE,TRUE))</f>
        <v>0</v>
      </c>
      <c r="L875" s="23" t="str">
        <f t="shared" si="66"/>
        <v/>
      </c>
      <c r="M875" s="63" t="str">
        <f t="shared" si="67"/>
        <v/>
      </c>
      <c r="N875" s="176" t="str">
        <f t="shared" si="68"/>
        <v/>
      </c>
      <c r="O875" s="64">
        <f t="shared" si="69"/>
        <v>594</v>
      </c>
      <c r="P875" s="64">
        <f t="shared" si="70"/>
        <v>566.66666666666663</v>
      </c>
      <c r="Q875" s="11" t="str">
        <f>IFERROR((VLOOKUP(A875,GM_Table,8,FALSE)-SUMIFS(D:D,A:A,A875,B:B,B875,C:C,C875)),"")</f>
        <v/>
      </c>
      <c r="R875" s="11" t="str">
        <f>IFERROR(CONCATENATE(VLOOKUP(A875,GM_Table,12,FALSE)," ",(VLOOKUP(A875,GM_Table,13,FALSE))),"")</f>
        <v/>
      </c>
      <c r="S875" s="178">
        <f>(CertifiedCrop[[#This Row],[Rendement 
estimé/ha]]-CertifiedCrop[[#This Row],[Rendement/ha
de l’année précédente]])/CertifiedCrop[[#This Row],[Rendement/ha
de l’année précédente]]</f>
        <v>4.8235294117647126E-2</v>
      </c>
    </row>
    <row r="876" spans="1:19" x14ac:dyDescent="0.25">
      <c r="A876" s="172" t="s">
        <v>3260</v>
      </c>
      <c r="B876" s="172" t="s">
        <v>3341</v>
      </c>
      <c r="C876" s="172" t="s">
        <v>667</v>
      </c>
      <c r="D876" s="173">
        <v>1</v>
      </c>
      <c r="E876" s="174">
        <v>599</v>
      </c>
      <c r="F876" s="174">
        <v>570</v>
      </c>
      <c r="G876" s="174">
        <v>0</v>
      </c>
      <c r="H876" s="174">
        <v>0</v>
      </c>
      <c r="I876" s="174">
        <v>0</v>
      </c>
      <c r="J876" s="170" t="b">
        <f>IF(ISBLANK(CertifiedCrop[[#This Row],[1. Identifiant interne d’exploitation agricole*]]),"",IF(ISERROR(MATCH(CertifiedCrop[[#This Row],[1. Identifiant interne d’exploitation agricole*]],GroupMember[1. Identifiant interne d’exploitation agricole*],0)),FALSE,TRUE))</f>
        <v>1</v>
      </c>
      <c r="K876" s="170" t="b">
        <f t="array" ref="K876">IF(ISBLANK(CertifiedCrop[[#This Row],[2. Produit agricole certifié*]]),"",IF(ISERROR(MATCH(1,(#REF!=CertifiedCrop[[#This Row],[2. Produit agricole certifié*]])*(#REF!=CertifiedCrop[[#This Row],[3. Variété**]]),0)),FALSE,TRUE))</f>
        <v>0</v>
      </c>
      <c r="L876" s="23" t="str">
        <f t="shared" si="66"/>
        <v/>
      </c>
      <c r="M876" s="63" t="str">
        <f t="shared" si="67"/>
        <v/>
      </c>
      <c r="N876" s="176" t="str">
        <f t="shared" si="68"/>
        <v/>
      </c>
      <c r="O876" s="64">
        <f t="shared" si="69"/>
        <v>599</v>
      </c>
      <c r="P876" s="64">
        <f t="shared" si="70"/>
        <v>570</v>
      </c>
      <c r="Q876" s="11" t="str">
        <f>IFERROR((VLOOKUP(A876,GM_Table,8,FALSE)-SUMIFS(D:D,A:A,A876,B:B,B876,C:C,C876)),"")</f>
        <v/>
      </c>
      <c r="R876" s="11" t="str">
        <f>IFERROR(CONCATENATE(VLOOKUP(A876,GM_Table,12,FALSE)," ",(VLOOKUP(A876,GM_Table,13,FALSE))),"")</f>
        <v/>
      </c>
      <c r="S876" s="178">
        <f>(CertifiedCrop[[#This Row],[Rendement 
estimé/ha]]-CertifiedCrop[[#This Row],[Rendement/ha
de l’année précédente]])/CertifiedCrop[[#This Row],[Rendement/ha
de l’année précédente]]</f>
        <v>5.0877192982456139E-2</v>
      </c>
    </row>
    <row r="877" spans="1:19" x14ac:dyDescent="0.25">
      <c r="A877" s="172" t="s">
        <v>3264</v>
      </c>
      <c r="B877" s="172" t="s">
        <v>3341</v>
      </c>
      <c r="C877" s="172" t="s">
        <v>667</v>
      </c>
      <c r="D877" s="173">
        <v>2</v>
      </c>
      <c r="E877" s="174">
        <v>1188</v>
      </c>
      <c r="F877" s="174">
        <v>1140</v>
      </c>
      <c r="G877" s="174">
        <v>0</v>
      </c>
      <c r="H877" s="174">
        <v>0</v>
      </c>
      <c r="I877" s="174">
        <v>0</v>
      </c>
      <c r="J877" s="170" t="b">
        <f>IF(ISBLANK(CertifiedCrop[[#This Row],[1. Identifiant interne d’exploitation agricole*]]),"",IF(ISERROR(MATCH(CertifiedCrop[[#This Row],[1. Identifiant interne d’exploitation agricole*]],GroupMember[1. Identifiant interne d’exploitation agricole*],0)),FALSE,TRUE))</f>
        <v>1</v>
      </c>
      <c r="K877" s="170" t="b">
        <f t="array" ref="K877">IF(ISBLANK(CertifiedCrop[[#This Row],[2. Produit agricole certifié*]]),"",IF(ISERROR(MATCH(1,(#REF!=CertifiedCrop[[#This Row],[2. Produit agricole certifié*]])*(#REF!=CertifiedCrop[[#This Row],[3. Variété**]]),0)),FALSE,TRUE))</f>
        <v>0</v>
      </c>
      <c r="L877" s="23" t="str">
        <f t="shared" si="66"/>
        <v/>
      </c>
      <c r="M877" s="63" t="str">
        <f t="shared" si="67"/>
        <v/>
      </c>
      <c r="N877" s="176" t="str">
        <f t="shared" si="68"/>
        <v/>
      </c>
      <c r="O877" s="64">
        <f t="shared" si="69"/>
        <v>594</v>
      </c>
      <c r="P877" s="64">
        <f t="shared" si="70"/>
        <v>570</v>
      </c>
      <c r="Q877" s="11" t="str">
        <f>IFERROR((VLOOKUP(A877,GM_Table,8,FALSE)-SUMIFS(D:D,A:A,A877,B:B,B877,C:C,C877)),"")</f>
        <v/>
      </c>
      <c r="R877" s="11" t="str">
        <f>IFERROR(CONCATENATE(VLOOKUP(A877,GM_Table,12,FALSE)," ",(VLOOKUP(A877,GM_Table,13,FALSE))),"")</f>
        <v/>
      </c>
      <c r="S877" s="178">
        <f>(CertifiedCrop[[#This Row],[Rendement 
estimé/ha]]-CertifiedCrop[[#This Row],[Rendement/ha
de l’année précédente]])/CertifiedCrop[[#This Row],[Rendement/ha
de l’année précédente]]</f>
        <v>4.2105263157894736E-2</v>
      </c>
    </row>
    <row r="878" spans="1:19" x14ac:dyDescent="0.25">
      <c r="A878" s="172" t="s">
        <v>3267</v>
      </c>
      <c r="B878" s="172" t="s">
        <v>3341</v>
      </c>
      <c r="C878" s="172" t="s">
        <v>667</v>
      </c>
      <c r="D878" s="173">
        <v>3.15</v>
      </c>
      <c r="E878" s="174">
        <v>1871</v>
      </c>
      <c r="F878" s="174">
        <v>1800</v>
      </c>
      <c r="G878" s="174">
        <v>0</v>
      </c>
      <c r="H878" s="174">
        <v>0</v>
      </c>
      <c r="I878" s="174">
        <v>0</v>
      </c>
      <c r="J878" s="170" t="b">
        <f>IF(ISBLANK(CertifiedCrop[[#This Row],[1. Identifiant interne d’exploitation agricole*]]),"",IF(ISERROR(MATCH(CertifiedCrop[[#This Row],[1. Identifiant interne d’exploitation agricole*]],GroupMember[1. Identifiant interne d’exploitation agricole*],0)),FALSE,TRUE))</f>
        <v>1</v>
      </c>
      <c r="K878" s="170" t="b">
        <f t="array" ref="K878">IF(ISBLANK(CertifiedCrop[[#This Row],[2. Produit agricole certifié*]]),"",IF(ISERROR(MATCH(1,(#REF!=CertifiedCrop[[#This Row],[2. Produit agricole certifié*]])*(#REF!=CertifiedCrop[[#This Row],[3. Variété**]]),0)),FALSE,TRUE))</f>
        <v>0</v>
      </c>
      <c r="L878" s="23" t="str">
        <f t="shared" si="66"/>
        <v/>
      </c>
      <c r="M878" s="63" t="str">
        <f t="shared" si="67"/>
        <v/>
      </c>
      <c r="N878" s="176" t="str">
        <f t="shared" si="68"/>
        <v/>
      </c>
      <c r="O878" s="64">
        <f t="shared" si="69"/>
        <v>593.96825396825398</v>
      </c>
      <c r="P878" s="64">
        <f t="shared" si="70"/>
        <v>571.42857142857144</v>
      </c>
      <c r="Q878" s="11" t="str">
        <f>IFERROR((VLOOKUP(A878,GM_Table,8,FALSE)-SUMIFS(D:D,A:A,A878,B:B,B878,C:C,C878)),"")</f>
        <v/>
      </c>
      <c r="R878" s="11" t="str">
        <f>IFERROR(CONCATENATE(VLOOKUP(A878,GM_Table,12,FALSE)," ",(VLOOKUP(A878,GM_Table,13,FALSE))),"")</f>
        <v/>
      </c>
      <c r="S878" s="178">
        <f>(CertifiedCrop[[#This Row],[Rendement 
estimé/ha]]-CertifiedCrop[[#This Row],[Rendement/ha
de l’année précédente]])/CertifiedCrop[[#This Row],[Rendement/ha
de l’année précédente]]</f>
        <v>3.9444444444444428E-2</v>
      </c>
    </row>
    <row r="879" spans="1:19" x14ac:dyDescent="0.25">
      <c r="A879" s="172" t="s">
        <v>3270</v>
      </c>
      <c r="B879" s="172" t="s">
        <v>3341</v>
      </c>
      <c r="C879" s="172" t="s">
        <v>667</v>
      </c>
      <c r="D879" s="173">
        <v>3</v>
      </c>
      <c r="E879" s="174">
        <v>1769</v>
      </c>
      <c r="F879" s="174">
        <v>1600</v>
      </c>
      <c r="G879" s="174">
        <v>0</v>
      </c>
      <c r="H879" s="174">
        <v>0</v>
      </c>
      <c r="I879" s="174">
        <v>0</v>
      </c>
      <c r="J879" s="170" t="b">
        <f>IF(ISBLANK(CertifiedCrop[[#This Row],[1. Identifiant interne d’exploitation agricole*]]),"",IF(ISERROR(MATCH(CertifiedCrop[[#This Row],[1. Identifiant interne d’exploitation agricole*]],GroupMember[1. Identifiant interne d’exploitation agricole*],0)),FALSE,TRUE))</f>
        <v>1</v>
      </c>
      <c r="K879" s="170" t="b">
        <f t="array" ref="K879">IF(ISBLANK(CertifiedCrop[[#This Row],[2. Produit agricole certifié*]]),"",IF(ISERROR(MATCH(1,(#REF!=CertifiedCrop[[#This Row],[2. Produit agricole certifié*]])*(#REF!=CertifiedCrop[[#This Row],[3. Variété**]]),0)),FALSE,TRUE))</f>
        <v>0</v>
      </c>
      <c r="L879" s="23" t="str">
        <f t="shared" si="66"/>
        <v/>
      </c>
      <c r="M879" s="63" t="str">
        <f t="shared" si="67"/>
        <v/>
      </c>
      <c r="N879" s="176" t="str">
        <f t="shared" si="68"/>
        <v/>
      </c>
      <c r="O879" s="64">
        <f t="shared" si="69"/>
        <v>589.66666666666663</v>
      </c>
      <c r="P879" s="64">
        <f t="shared" si="70"/>
        <v>533.33333333333337</v>
      </c>
      <c r="Q879" s="11" t="str">
        <f>IFERROR((VLOOKUP(A879,GM_Table,8,FALSE)-SUMIFS(D:D,A:A,A879,B:B,B879,C:C,C879)),"")</f>
        <v/>
      </c>
      <c r="R879" s="11" t="str">
        <f>IFERROR(CONCATENATE(VLOOKUP(A879,GM_Table,12,FALSE)," ",(VLOOKUP(A879,GM_Table,13,FALSE))),"")</f>
        <v/>
      </c>
      <c r="S879" s="178">
        <f>(CertifiedCrop[[#This Row],[Rendement 
estimé/ha]]-CertifiedCrop[[#This Row],[Rendement/ha
de l’année précédente]])/CertifiedCrop[[#This Row],[Rendement/ha
de l’année précédente]]</f>
        <v>0.10562499999999984</v>
      </c>
    </row>
    <row r="880" spans="1:19" x14ac:dyDescent="0.25">
      <c r="A880" s="172" t="s">
        <v>3273</v>
      </c>
      <c r="B880" s="172" t="s">
        <v>3341</v>
      </c>
      <c r="C880" s="172" t="s">
        <v>667</v>
      </c>
      <c r="D880" s="173">
        <v>2</v>
      </c>
      <c r="E880" s="174">
        <v>1188</v>
      </c>
      <c r="F880" s="174">
        <v>1130</v>
      </c>
      <c r="G880" s="174">
        <v>0</v>
      </c>
      <c r="H880" s="174">
        <v>0</v>
      </c>
      <c r="I880" s="174">
        <v>0</v>
      </c>
      <c r="J880" s="170" t="b">
        <f>IF(ISBLANK(CertifiedCrop[[#This Row],[1. Identifiant interne d’exploitation agricole*]]),"",IF(ISERROR(MATCH(CertifiedCrop[[#This Row],[1. Identifiant interne d’exploitation agricole*]],GroupMember[1. Identifiant interne d’exploitation agricole*],0)),FALSE,TRUE))</f>
        <v>1</v>
      </c>
      <c r="K880" s="170" t="b">
        <f t="array" ref="K880">IF(ISBLANK(CertifiedCrop[[#This Row],[2. Produit agricole certifié*]]),"",IF(ISERROR(MATCH(1,(#REF!=CertifiedCrop[[#This Row],[2. Produit agricole certifié*]])*(#REF!=CertifiedCrop[[#This Row],[3. Variété**]]),0)),FALSE,TRUE))</f>
        <v>0</v>
      </c>
      <c r="L880" s="23" t="str">
        <f t="shared" si="66"/>
        <v/>
      </c>
      <c r="M880" s="63" t="str">
        <f t="shared" si="67"/>
        <v/>
      </c>
      <c r="N880" s="176" t="str">
        <f t="shared" si="68"/>
        <v/>
      </c>
      <c r="O880" s="64">
        <f t="shared" si="69"/>
        <v>594</v>
      </c>
      <c r="P880" s="64">
        <f t="shared" si="70"/>
        <v>565</v>
      </c>
      <c r="Q880" s="11" t="str">
        <f>IFERROR((VLOOKUP(A880,GM_Table,8,FALSE)-SUMIFS(D:D,A:A,A880,B:B,B880,C:C,C880)),"")</f>
        <v/>
      </c>
      <c r="R880" s="11" t="str">
        <f>IFERROR(CONCATENATE(VLOOKUP(A880,GM_Table,12,FALSE)," ",(VLOOKUP(A880,GM_Table,13,FALSE))),"")</f>
        <v/>
      </c>
      <c r="S880" s="178">
        <f>(CertifiedCrop[[#This Row],[Rendement 
estimé/ha]]-CertifiedCrop[[#This Row],[Rendement/ha
de l’année précédente]])/CertifiedCrop[[#This Row],[Rendement/ha
de l’année précédente]]</f>
        <v>5.1327433628318583E-2</v>
      </c>
    </row>
    <row r="881" spans="1:19" x14ac:dyDescent="0.25">
      <c r="A881" s="172" t="s">
        <v>3275</v>
      </c>
      <c r="B881" s="172" t="s">
        <v>3341</v>
      </c>
      <c r="C881" s="172" t="s">
        <v>667</v>
      </c>
      <c r="D881" s="173">
        <v>2</v>
      </c>
      <c r="E881" s="174">
        <v>1197</v>
      </c>
      <c r="F881" s="174">
        <v>1200</v>
      </c>
      <c r="G881" s="174">
        <v>0</v>
      </c>
      <c r="H881" s="174">
        <v>0</v>
      </c>
      <c r="I881" s="174">
        <v>0</v>
      </c>
      <c r="J881" s="170" t="b">
        <f>IF(ISBLANK(CertifiedCrop[[#This Row],[1. Identifiant interne d’exploitation agricole*]]),"",IF(ISERROR(MATCH(CertifiedCrop[[#This Row],[1. Identifiant interne d’exploitation agricole*]],GroupMember[1. Identifiant interne d’exploitation agricole*],0)),FALSE,TRUE))</f>
        <v>1</v>
      </c>
      <c r="K881" s="170" t="b">
        <f t="array" ref="K881">IF(ISBLANK(CertifiedCrop[[#This Row],[2. Produit agricole certifié*]]),"",IF(ISERROR(MATCH(1,(#REF!=CertifiedCrop[[#This Row],[2. Produit agricole certifié*]])*(#REF!=CertifiedCrop[[#This Row],[3. Variété**]]),0)),FALSE,TRUE))</f>
        <v>0</v>
      </c>
      <c r="L881" s="23" t="str">
        <f t="shared" si="66"/>
        <v/>
      </c>
      <c r="M881" s="63" t="str">
        <f t="shared" si="67"/>
        <v/>
      </c>
      <c r="N881" s="176" t="str">
        <f t="shared" si="68"/>
        <v/>
      </c>
      <c r="O881" s="64">
        <f t="shared" si="69"/>
        <v>598.5</v>
      </c>
      <c r="P881" s="64">
        <f t="shared" si="70"/>
        <v>600</v>
      </c>
      <c r="Q881" s="11" t="str">
        <f>IFERROR((VLOOKUP(A881,GM_Table,8,FALSE)-SUMIFS(D:D,A:A,A881,B:B,B881,C:C,C881)),"")</f>
        <v/>
      </c>
      <c r="R881" s="11" t="str">
        <f>IFERROR(CONCATENATE(VLOOKUP(A881,GM_Table,12,FALSE)," ",(VLOOKUP(A881,GM_Table,13,FALSE))),"")</f>
        <v/>
      </c>
      <c r="S881" s="178">
        <f>(CertifiedCrop[[#This Row],[Rendement 
estimé/ha]]-CertifiedCrop[[#This Row],[Rendement/ha
de l’année précédente]])/CertifiedCrop[[#This Row],[Rendement/ha
de l’année précédente]]</f>
        <v>-2.5000000000000001E-3</v>
      </c>
    </row>
    <row r="882" spans="1:19" x14ac:dyDescent="0.25">
      <c r="A882" s="172" t="s">
        <v>3276</v>
      </c>
      <c r="B882" s="172" t="s">
        <v>3341</v>
      </c>
      <c r="C882" s="172" t="s">
        <v>667</v>
      </c>
      <c r="D882" s="173">
        <v>3</v>
      </c>
      <c r="E882" s="174">
        <v>1782</v>
      </c>
      <c r="F882" s="174">
        <v>1750</v>
      </c>
      <c r="G882" s="174">
        <v>0</v>
      </c>
      <c r="H882" s="174">
        <v>0</v>
      </c>
      <c r="I882" s="174">
        <v>0</v>
      </c>
      <c r="J882" s="170" t="b">
        <f>IF(ISBLANK(CertifiedCrop[[#This Row],[1. Identifiant interne d’exploitation agricole*]]),"",IF(ISERROR(MATCH(CertifiedCrop[[#This Row],[1. Identifiant interne d’exploitation agricole*]],GroupMember[1. Identifiant interne d’exploitation agricole*],0)),FALSE,TRUE))</f>
        <v>1</v>
      </c>
      <c r="K882" s="170" t="b">
        <f t="array" ref="K882">IF(ISBLANK(CertifiedCrop[[#This Row],[2. Produit agricole certifié*]]),"",IF(ISERROR(MATCH(1,(#REF!=CertifiedCrop[[#This Row],[2. Produit agricole certifié*]])*(#REF!=CertifiedCrop[[#This Row],[3. Variété**]]),0)),FALSE,TRUE))</f>
        <v>0</v>
      </c>
      <c r="L882" s="23" t="str">
        <f t="shared" si="66"/>
        <v/>
      </c>
      <c r="M882" s="63" t="str">
        <f t="shared" si="67"/>
        <v/>
      </c>
      <c r="N882" s="176" t="str">
        <f t="shared" si="68"/>
        <v/>
      </c>
      <c r="O882" s="64">
        <f t="shared" si="69"/>
        <v>594</v>
      </c>
      <c r="P882" s="64">
        <f t="shared" si="70"/>
        <v>583.33333333333337</v>
      </c>
      <c r="Q882" s="11" t="str">
        <f>IFERROR((VLOOKUP(A882,GM_Table,8,FALSE)-SUMIFS(D:D,A:A,A882,B:B,B882,C:C,C882)),"")</f>
        <v/>
      </c>
      <c r="R882" s="11" t="str">
        <f>IFERROR(CONCATENATE(VLOOKUP(A882,GM_Table,12,FALSE)," ",(VLOOKUP(A882,GM_Table,13,FALSE))),"")</f>
        <v/>
      </c>
      <c r="S882" s="178">
        <f>(CertifiedCrop[[#This Row],[Rendement 
estimé/ha]]-CertifiedCrop[[#This Row],[Rendement/ha
de l’année précédente]])/CertifiedCrop[[#This Row],[Rendement/ha
de l’année précédente]]</f>
        <v>1.8285714285714221E-2</v>
      </c>
    </row>
    <row r="883" spans="1:19" x14ac:dyDescent="0.25">
      <c r="A883" s="172" t="s">
        <v>3278</v>
      </c>
      <c r="B883" s="172" t="s">
        <v>3341</v>
      </c>
      <c r="C883" s="172" t="s">
        <v>667</v>
      </c>
      <c r="D883" s="173">
        <v>1</v>
      </c>
      <c r="E883" s="174">
        <v>599</v>
      </c>
      <c r="F883" s="174">
        <v>580</v>
      </c>
      <c r="G883" s="174">
        <v>0</v>
      </c>
      <c r="H883" s="174">
        <v>0</v>
      </c>
      <c r="I883" s="174">
        <v>0</v>
      </c>
      <c r="J883" s="170" t="b">
        <f>IF(ISBLANK(CertifiedCrop[[#This Row],[1. Identifiant interne d’exploitation agricole*]]),"",IF(ISERROR(MATCH(CertifiedCrop[[#This Row],[1. Identifiant interne d’exploitation agricole*]],GroupMember[1. Identifiant interne d’exploitation agricole*],0)),FALSE,TRUE))</f>
        <v>1</v>
      </c>
      <c r="K883" s="170" t="b">
        <f t="array" ref="K883">IF(ISBLANK(CertifiedCrop[[#This Row],[2. Produit agricole certifié*]]),"",IF(ISERROR(MATCH(1,(#REF!=CertifiedCrop[[#This Row],[2. Produit agricole certifié*]])*(#REF!=CertifiedCrop[[#This Row],[3. Variété**]]),0)),FALSE,TRUE))</f>
        <v>0</v>
      </c>
      <c r="L883" s="23" t="str">
        <f t="shared" ref="L883:L913" si="71">IF((F883-G883)&lt;0,"!","")</f>
        <v/>
      </c>
      <c r="M883" s="63" t="str">
        <f t="shared" ref="M883:M913" si="72">IFERROR(IF((F883-G883)/G883&gt;25%,"!",IF((F883-G883)/G883&lt;-25%,"!","")),"")</f>
        <v/>
      </c>
      <c r="N883" s="176" t="str">
        <f t="shared" ref="N883:N913" si="73">IFERROR(IF((G883-H883)/H883&gt;25%,"!",IF((G883-H883)/H883&lt;-25%,"!","")),"")</f>
        <v/>
      </c>
      <c r="O883" s="64">
        <f t="shared" ref="O883:O912" si="74">IFERROR(E883/D883,"")</f>
        <v>599</v>
      </c>
      <c r="P883" s="64">
        <f t="shared" ref="P883:P913" si="75">IFERROR(F883/D883,"")</f>
        <v>580</v>
      </c>
      <c r="Q883" s="11" t="str">
        <f>IFERROR((VLOOKUP(A883,GM_Table,8,FALSE)-SUMIFS(D:D,A:A,A883,B:B,B883,C:C,C883)),"")</f>
        <v/>
      </c>
      <c r="R883" s="11" t="str">
        <f>IFERROR(CONCATENATE(VLOOKUP(A883,GM_Table,12,FALSE)," ",(VLOOKUP(A883,GM_Table,13,FALSE))),"")</f>
        <v/>
      </c>
      <c r="S883" s="178">
        <f>(CertifiedCrop[[#This Row],[Rendement 
estimé/ha]]-CertifiedCrop[[#This Row],[Rendement/ha
de l’année précédente]])/CertifiedCrop[[#This Row],[Rendement/ha
de l’année précédente]]</f>
        <v>3.2758620689655175E-2</v>
      </c>
    </row>
    <row r="884" spans="1:19" x14ac:dyDescent="0.25">
      <c r="A884" s="172" t="s">
        <v>3279</v>
      </c>
      <c r="B884" s="172" t="s">
        <v>3341</v>
      </c>
      <c r="C884" s="172" t="s">
        <v>667</v>
      </c>
      <c r="D884" s="173">
        <v>3</v>
      </c>
      <c r="E884" s="174">
        <v>1769</v>
      </c>
      <c r="F884" s="174">
        <v>1700</v>
      </c>
      <c r="G884" s="174">
        <v>0</v>
      </c>
      <c r="H884" s="174">
        <v>0</v>
      </c>
      <c r="I884" s="174">
        <v>0</v>
      </c>
      <c r="J884" s="170" t="b">
        <f>IF(ISBLANK(CertifiedCrop[[#This Row],[1. Identifiant interne d’exploitation agricole*]]),"",IF(ISERROR(MATCH(CertifiedCrop[[#This Row],[1. Identifiant interne d’exploitation agricole*]],GroupMember[1. Identifiant interne d’exploitation agricole*],0)),FALSE,TRUE))</f>
        <v>1</v>
      </c>
      <c r="K884" s="170" t="b">
        <f t="array" ref="K884">IF(ISBLANK(CertifiedCrop[[#This Row],[2. Produit agricole certifié*]]),"",IF(ISERROR(MATCH(1,(#REF!=CertifiedCrop[[#This Row],[2. Produit agricole certifié*]])*(#REF!=CertifiedCrop[[#This Row],[3. Variété**]]),0)),FALSE,TRUE))</f>
        <v>0</v>
      </c>
      <c r="L884" s="23" t="str">
        <f t="shared" si="71"/>
        <v/>
      </c>
      <c r="M884" s="63" t="str">
        <f t="shared" si="72"/>
        <v/>
      </c>
      <c r="N884" s="176" t="str">
        <f t="shared" si="73"/>
        <v/>
      </c>
      <c r="O884" s="64">
        <f t="shared" si="74"/>
        <v>589.66666666666663</v>
      </c>
      <c r="P884" s="64">
        <f t="shared" si="75"/>
        <v>566.66666666666663</v>
      </c>
      <c r="Q884" s="11" t="str">
        <f>IFERROR((VLOOKUP(A884,GM_Table,8,FALSE)-SUMIFS(D:D,A:A,A884,B:B,B884,C:C,C884)),"")</f>
        <v/>
      </c>
      <c r="R884" s="11" t="str">
        <f>IFERROR(CONCATENATE(VLOOKUP(A884,GM_Table,12,FALSE)," ",(VLOOKUP(A884,GM_Table,13,FALSE))),"")</f>
        <v/>
      </c>
      <c r="S884" s="178">
        <f>(CertifiedCrop[[#This Row],[Rendement 
estimé/ha]]-CertifiedCrop[[#This Row],[Rendement/ha
de l’année précédente]])/CertifiedCrop[[#This Row],[Rendement/ha
de l’année précédente]]</f>
        <v>4.0588235294117647E-2</v>
      </c>
    </row>
    <row r="885" spans="1:19" x14ac:dyDescent="0.25">
      <c r="A885" s="172" t="s">
        <v>3280</v>
      </c>
      <c r="B885" s="172" t="s">
        <v>3341</v>
      </c>
      <c r="C885" s="172" t="s">
        <v>667</v>
      </c>
      <c r="D885" s="173">
        <v>3</v>
      </c>
      <c r="E885" s="174">
        <v>1794</v>
      </c>
      <c r="F885" s="174">
        <v>1680</v>
      </c>
      <c r="G885" s="174">
        <v>0</v>
      </c>
      <c r="H885" s="174">
        <v>0</v>
      </c>
      <c r="I885" s="174">
        <v>0</v>
      </c>
      <c r="J885" s="170" t="b">
        <f>IF(ISBLANK(CertifiedCrop[[#This Row],[1. Identifiant interne d’exploitation agricole*]]),"",IF(ISERROR(MATCH(CertifiedCrop[[#This Row],[1. Identifiant interne d’exploitation agricole*]],GroupMember[1. Identifiant interne d’exploitation agricole*],0)),FALSE,TRUE))</f>
        <v>1</v>
      </c>
      <c r="K885" s="170" t="b">
        <f t="array" ref="K885">IF(ISBLANK(CertifiedCrop[[#This Row],[2. Produit agricole certifié*]]),"",IF(ISERROR(MATCH(1,(#REF!=CertifiedCrop[[#This Row],[2. Produit agricole certifié*]])*(#REF!=CertifiedCrop[[#This Row],[3. Variété**]]),0)),FALSE,TRUE))</f>
        <v>0</v>
      </c>
      <c r="L885" s="23" t="str">
        <f t="shared" si="71"/>
        <v/>
      </c>
      <c r="M885" s="63" t="str">
        <f t="shared" si="72"/>
        <v/>
      </c>
      <c r="N885" s="176" t="str">
        <f t="shared" si="73"/>
        <v/>
      </c>
      <c r="O885" s="64">
        <f t="shared" si="74"/>
        <v>598</v>
      </c>
      <c r="P885" s="64">
        <f t="shared" si="75"/>
        <v>560</v>
      </c>
      <c r="Q885" s="11" t="str">
        <f>IFERROR((VLOOKUP(A885,GM_Table,8,FALSE)-SUMIFS(D:D,A:A,A885,B:B,B885,C:C,C885)),"")</f>
        <v/>
      </c>
      <c r="R885" s="11" t="str">
        <f>IFERROR(CONCATENATE(VLOOKUP(A885,GM_Table,12,FALSE)," ",(VLOOKUP(A885,GM_Table,13,FALSE))),"")</f>
        <v/>
      </c>
      <c r="S885" s="178">
        <f>(CertifiedCrop[[#This Row],[Rendement 
estimé/ha]]-CertifiedCrop[[#This Row],[Rendement/ha
de l’année précédente]])/CertifiedCrop[[#This Row],[Rendement/ha
de l’année précédente]]</f>
        <v>6.7857142857142852E-2</v>
      </c>
    </row>
    <row r="886" spans="1:19" x14ac:dyDescent="0.25">
      <c r="A886" s="172" t="s">
        <v>3283</v>
      </c>
      <c r="B886" s="172" t="s">
        <v>3341</v>
      </c>
      <c r="C886" s="172" t="s">
        <v>667</v>
      </c>
      <c r="D886" s="173">
        <v>3</v>
      </c>
      <c r="E886" s="174">
        <v>1782</v>
      </c>
      <c r="F886" s="174">
        <v>1770</v>
      </c>
      <c r="G886" s="174">
        <v>0</v>
      </c>
      <c r="H886" s="174">
        <v>0</v>
      </c>
      <c r="I886" s="174">
        <v>0</v>
      </c>
      <c r="J886" s="170" t="b">
        <f>IF(ISBLANK(CertifiedCrop[[#This Row],[1. Identifiant interne d’exploitation agricole*]]),"",IF(ISERROR(MATCH(CertifiedCrop[[#This Row],[1. Identifiant interne d’exploitation agricole*]],GroupMember[1. Identifiant interne d’exploitation agricole*],0)),FALSE,TRUE))</f>
        <v>1</v>
      </c>
      <c r="K886" s="170" t="b">
        <f t="array" ref="K886">IF(ISBLANK(CertifiedCrop[[#This Row],[2. Produit agricole certifié*]]),"",IF(ISERROR(MATCH(1,(#REF!=CertifiedCrop[[#This Row],[2. Produit agricole certifié*]])*(#REF!=CertifiedCrop[[#This Row],[3. Variété**]]),0)),FALSE,TRUE))</f>
        <v>0</v>
      </c>
      <c r="L886" s="23" t="str">
        <f t="shared" si="71"/>
        <v/>
      </c>
      <c r="M886" s="63" t="str">
        <f t="shared" si="72"/>
        <v/>
      </c>
      <c r="N886" s="176" t="str">
        <f t="shared" si="73"/>
        <v/>
      </c>
      <c r="O886" s="64">
        <f t="shared" si="74"/>
        <v>594</v>
      </c>
      <c r="P886" s="64">
        <f t="shared" si="75"/>
        <v>590</v>
      </c>
      <c r="Q886" s="11" t="str">
        <f>IFERROR((VLOOKUP(A886,GM_Table,8,FALSE)-SUMIFS(D:D,A:A,A886,B:B,B886,C:C,C886)),"")</f>
        <v/>
      </c>
      <c r="R886" s="11" t="str">
        <f>IFERROR(CONCATENATE(VLOOKUP(A886,GM_Table,12,FALSE)," ",(VLOOKUP(A886,GM_Table,13,FALSE))),"")</f>
        <v/>
      </c>
      <c r="S886" s="178">
        <f>(CertifiedCrop[[#This Row],[Rendement 
estimé/ha]]-CertifiedCrop[[#This Row],[Rendement/ha
de l’année précédente]])/CertifiedCrop[[#This Row],[Rendement/ha
de l’année précédente]]</f>
        <v>6.7796610169491523E-3</v>
      </c>
    </row>
    <row r="887" spans="1:19" x14ac:dyDescent="0.25">
      <c r="A887" s="172" t="s">
        <v>3284</v>
      </c>
      <c r="B887" s="172" t="s">
        <v>3341</v>
      </c>
      <c r="C887" s="172" t="s">
        <v>667</v>
      </c>
      <c r="D887" s="173">
        <v>1</v>
      </c>
      <c r="E887" s="174">
        <v>586</v>
      </c>
      <c r="F887" s="174">
        <v>580</v>
      </c>
      <c r="G887" s="174">
        <v>0</v>
      </c>
      <c r="H887" s="174">
        <v>0</v>
      </c>
      <c r="I887" s="174">
        <v>0</v>
      </c>
      <c r="J887" s="170" t="b">
        <f>IF(ISBLANK(CertifiedCrop[[#This Row],[1. Identifiant interne d’exploitation agricole*]]),"",IF(ISERROR(MATCH(CertifiedCrop[[#This Row],[1. Identifiant interne d’exploitation agricole*]],GroupMember[1. Identifiant interne d’exploitation agricole*],0)),FALSE,TRUE))</f>
        <v>1</v>
      </c>
      <c r="K887" s="170" t="b">
        <f t="array" ref="K887">IF(ISBLANK(CertifiedCrop[[#This Row],[2. Produit agricole certifié*]]),"",IF(ISERROR(MATCH(1,(#REF!=CertifiedCrop[[#This Row],[2. Produit agricole certifié*]])*(#REF!=CertifiedCrop[[#This Row],[3. Variété**]]),0)),FALSE,TRUE))</f>
        <v>0</v>
      </c>
      <c r="L887" s="23" t="str">
        <f t="shared" si="71"/>
        <v/>
      </c>
      <c r="M887" s="63" t="str">
        <f t="shared" si="72"/>
        <v/>
      </c>
      <c r="N887" s="176" t="str">
        <f t="shared" si="73"/>
        <v/>
      </c>
      <c r="O887" s="64">
        <f t="shared" si="74"/>
        <v>586</v>
      </c>
      <c r="P887" s="64">
        <f t="shared" si="75"/>
        <v>580</v>
      </c>
      <c r="Q887" s="11" t="str">
        <f>IFERROR((VLOOKUP(A887,GM_Table,8,FALSE)-SUMIFS(D:D,A:A,A887,B:B,B887,C:C,C887)),"")</f>
        <v/>
      </c>
      <c r="R887" s="11" t="str">
        <f>IFERROR(CONCATENATE(VLOOKUP(A887,GM_Table,12,FALSE)," ",(VLOOKUP(A887,GM_Table,13,FALSE))),"")</f>
        <v/>
      </c>
      <c r="S887" s="178">
        <f>(CertifiedCrop[[#This Row],[Rendement 
estimé/ha]]-CertifiedCrop[[#This Row],[Rendement/ha
de l’année précédente]])/CertifiedCrop[[#This Row],[Rendement/ha
de l’année précédente]]</f>
        <v>1.0344827586206896E-2</v>
      </c>
    </row>
    <row r="888" spans="1:19" x14ac:dyDescent="0.25">
      <c r="A888" s="172" t="s">
        <v>3287</v>
      </c>
      <c r="B888" s="172" t="s">
        <v>3341</v>
      </c>
      <c r="C888" s="172" t="s">
        <v>667</v>
      </c>
      <c r="D888" s="173">
        <v>2</v>
      </c>
      <c r="E888" s="174">
        <v>1145</v>
      </c>
      <c r="F888" s="174">
        <v>1200</v>
      </c>
      <c r="G888" s="174">
        <v>0</v>
      </c>
      <c r="H888" s="174">
        <v>0</v>
      </c>
      <c r="I888" s="174">
        <v>0</v>
      </c>
      <c r="J888" s="170" t="b">
        <f>IF(ISBLANK(CertifiedCrop[[#This Row],[1. Identifiant interne d’exploitation agricole*]]),"",IF(ISERROR(MATCH(CertifiedCrop[[#This Row],[1. Identifiant interne d’exploitation agricole*]],GroupMember[1. Identifiant interne d’exploitation agricole*],0)),FALSE,TRUE))</f>
        <v>1</v>
      </c>
      <c r="K888" s="170" t="b">
        <f t="array" ref="K888">IF(ISBLANK(CertifiedCrop[[#This Row],[2. Produit agricole certifié*]]),"",IF(ISERROR(MATCH(1,(#REF!=CertifiedCrop[[#This Row],[2. Produit agricole certifié*]])*(#REF!=CertifiedCrop[[#This Row],[3. Variété**]]),0)),FALSE,TRUE))</f>
        <v>0</v>
      </c>
      <c r="L888" s="23" t="str">
        <f t="shared" si="71"/>
        <v/>
      </c>
      <c r="M888" s="63" t="str">
        <f t="shared" si="72"/>
        <v/>
      </c>
      <c r="N888" s="176" t="str">
        <f t="shared" si="73"/>
        <v/>
      </c>
      <c r="O888" s="64">
        <f t="shared" si="74"/>
        <v>572.5</v>
      </c>
      <c r="P888" s="64">
        <f t="shared" si="75"/>
        <v>600</v>
      </c>
      <c r="Q888" s="11" t="str">
        <f>IFERROR((VLOOKUP(A888,GM_Table,8,FALSE)-SUMIFS(D:D,A:A,A888,B:B,B888,C:C,C888)),"")</f>
        <v/>
      </c>
      <c r="R888" s="11" t="str">
        <f>IFERROR(CONCATENATE(VLOOKUP(A888,GM_Table,12,FALSE)," ",(VLOOKUP(A888,GM_Table,13,FALSE))),"")</f>
        <v/>
      </c>
      <c r="S888" s="178">
        <f>(CertifiedCrop[[#This Row],[Rendement 
estimé/ha]]-CertifiedCrop[[#This Row],[Rendement/ha
de l’année précédente]])/CertifiedCrop[[#This Row],[Rendement/ha
de l’année précédente]]</f>
        <v>-4.583333333333333E-2</v>
      </c>
    </row>
    <row r="889" spans="1:19" x14ac:dyDescent="0.25">
      <c r="A889" s="172" t="s">
        <v>3291</v>
      </c>
      <c r="B889" s="172" t="s">
        <v>3341</v>
      </c>
      <c r="C889" s="172" t="s">
        <v>667</v>
      </c>
      <c r="D889" s="173">
        <v>4</v>
      </c>
      <c r="E889" s="174">
        <v>2306</v>
      </c>
      <c r="F889" s="174">
        <v>2300</v>
      </c>
      <c r="G889" s="174">
        <v>0</v>
      </c>
      <c r="H889" s="174">
        <v>0</v>
      </c>
      <c r="I889" s="174">
        <v>0</v>
      </c>
      <c r="J889" s="170" t="b">
        <f>IF(ISBLANK(CertifiedCrop[[#This Row],[1. Identifiant interne d’exploitation agricole*]]),"",IF(ISERROR(MATCH(CertifiedCrop[[#This Row],[1. Identifiant interne d’exploitation agricole*]],GroupMember[1. Identifiant interne d’exploitation agricole*],0)),FALSE,TRUE))</f>
        <v>1</v>
      </c>
      <c r="K889" s="170" t="b">
        <f t="array" ref="K889">IF(ISBLANK(CertifiedCrop[[#This Row],[2. Produit agricole certifié*]]),"",IF(ISERROR(MATCH(1,(#REF!=CertifiedCrop[[#This Row],[2. Produit agricole certifié*]])*(#REF!=CertifiedCrop[[#This Row],[3. Variété**]]),0)),FALSE,TRUE))</f>
        <v>0</v>
      </c>
      <c r="L889" s="23" t="str">
        <f t="shared" si="71"/>
        <v/>
      </c>
      <c r="M889" s="63" t="str">
        <f t="shared" si="72"/>
        <v/>
      </c>
      <c r="N889" s="176" t="str">
        <f t="shared" si="73"/>
        <v/>
      </c>
      <c r="O889" s="64">
        <f t="shared" si="74"/>
        <v>576.5</v>
      </c>
      <c r="P889" s="64">
        <f t="shared" si="75"/>
        <v>575</v>
      </c>
      <c r="Q889" s="11" t="str">
        <f>IFERROR((VLOOKUP(A889,GM_Table,8,FALSE)-SUMIFS(D:D,A:A,A889,B:B,B889,C:C,C889)),"")</f>
        <v/>
      </c>
      <c r="R889" s="11" t="str">
        <f>IFERROR(CONCATENATE(VLOOKUP(A889,GM_Table,12,FALSE)," ",(VLOOKUP(A889,GM_Table,13,FALSE))),"")</f>
        <v/>
      </c>
      <c r="S889" s="178">
        <f>(CertifiedCrop[[#This Row],[Rendement 
estimé/ha]]-CertifiedCrop[[#This Row],[Rendement/ha
de l’année précédente]])/CertifiedCrop[[#This Row],[Rendement/ha
de l’année précédente]]</f>
        <v>2.6086956521739132E-3</v>
      </c>
    </row>
    <row r="890" spans="1:19" x14ac:dyDescent="0.25">
      <c r="A890" s="172" t="s">
        <v>3292</v>
      </c>
      <c r="B890" s="172" t="s">
        <v>3341</v>
      </c>
      <c r="C890" s="172" t="s">
        <v>667</v>
      </c>
      <c r="D890" s="173">
        <v>2</v>
      </c>
      <c r="E890" s="174">
        <v>1162</v>
      </c>
      <c r="F890" s="174">
        <v>1100</v>
      </c>
      <c r="G890" s="174">
        <v>0</v>
      </c>
      <c r="H890" s="174">
        <v>0</v>
      </c>
      <c r="I890" s="174">
        <v>0</v>
      </c>
      <c r="J890" s="170" t="b">
        <f>IF(ISBLANK(CertifiedCrop[[#This Row],[1. Identifiant interne d’exploitation agricole*]]),"",IF(ISERROR(MATCH(CertifiedCrop[[#This Row],[1. Identifiant interne d’exploitation agricole*]],GroupMember[1. Identifiant interne d’exploitation agricole*],0)),FALSE,TRUE))</f>
        <v>1</v>
      </c>
      <c r="K890" s="170" t="b">
        <f t="array" ref="K890">IF(ISBLANK(CertifiedCrop[[#This Row],[2. Produit agricole certifié*]]),"",IF(ISERROR(MATCH(1,(#REF!=CertifiedCrop[[#This Row],[2. Produit agricole certifié*]])*(#REF!=CertifiedCrop[[#This Row],[3. Variété**]]),0)),FALSE,TRUE))</f>
        <v>0</v>
      </c>
      <c r="L890" s="23" t="str">
        <f t="shared" si="71"/>
        <v/>
      </c>
      <c r="M890" s="63" t="str">
        <f t="shared" si="72"/>
        <v/>
      </c>
      <c r="N890" s="176" t="str">
        <f t="shared" si="73"/>
        <v/>
      </c>
      <c r="O890" s="64">
        <f t="shared" si="74"/>
        <v>581</v>
      </c>
      <c r="P890" s="64">
        <f t="shared" si="75"/>
        <v>550</v>
      </c>
      <c r="Q890" s="11" t="str">
        <f>IFERROR((VLOOKUP(A890,GM_Table,8,FALSE)-SUMIFS(D:D,A:A,A890,B:B,B890,C:C,C890)),"")</f>
        <v/>
      </c>
      <c r="R890" s="11" t="str">
        <f>IFERROR(CONCATENATE(VLOOKUP(A890,GM_Table,12,FALSE)," ",(VLOOKUP(A890,GM_Table,13,FALSE))),"")</f>
        <v/>
      </c>
      <c r="S890" s="178">
        <f>(CertifiedCrop[[#This Row],[Rendement 
estimé/ha]]-CertifiedCrop[[#This Row],[Rendement/ha
de l’année précédente]])/CertifiedCrop[[#This Row],[Rendement/ha
de l’année précédente]]</f>
        <v>5.6363636363636366E-2</v>
      </c>
    </row>
    <row r="891" spans="1:19" x14ac:dyDescent="0.25">
      <c r="A891" s="172" t="s">
        <v>3294</v>
      </c>
      <c r="B891" s="172" t="s">
        <v>3341</v>
      </c>
      <c r="C891" s="172" t="s">
        <v>667</v>
      </c>
      <c r="D891" s="173">
        <v>2</v>
      </c>
      <c r="E891" s="174">
        <v>1127</v>
      </c>
      <c r="F891" s="174">
        <v>1100</v>
      </c>
      <c r="G891" s="174">
        <v>0</v>
      </c>
      <c r="H891" s="174">
        <v>0</v>
      </c>
      <c r="I891" s="174">
        <v>0</v>
      </c>
      <c r="J891" s="170" t="b">
        <f>IF(ISBLANK(CertifiedCrop[[#This Row],[1. Identifiant interne d’exploitation agricole*]]),"",IF(ISERROR(MATCH(CertifiedCrop[[#This Row],[1. Identifiant interne d’exploitation agricole*]],GroupMember[1. Identifiant interne d’exploitation agricole*],0)),FALSE,TRUE))</f>
        <v>1</v>
      </c>
      <c r="K891" s="170" t="b">
        <f t="array" ref="K891">IF(ISBLANK(CertifiedCrop[[#This Row],[2. Produit agricole certifié*]]),"",IF(ISERROR(MATCH(1,(#REF!=CertifiedCrop[[#This Row],[2. Produit agricole certifié*]])*(#REF!=CertifiedCrop[[#This Row],[3. Variété**]]),0)),FALSE,TRUE))</f>
        <v>0</v>
      </c>
      <c r="L891" s="23" t="str">
        <f t="shared" si="71"/>
        <v/>
      </c>
      <c r="M891" s="63" t="str">
        <f t="shared" si="72"/>
        <v/>
      </c>
      <c r="N891" s="176" t="str">
        <f t="shared" si="73"/>
        <v/>
      </c>
      <c r="O891" s="64">
        <f t="shared" si="74"/>
        <v>563.5</v>
      </c>
      <c r="P891" s="64">
        <f t="shared" si="75"/>
        <v>550</v>
      </c>
      <c r="Q891" s="11" t="str">
        <f>IFERROR((VLOOKUP(A891,GM_Table,8,FALSE)-SUMIFS(D:D,A:A,A891,B:B,B891,C:C,C891)),"")</f>
        <v/>
      </c>
      <c r="R891" s="11" t="str">
        <f>IFERROR(CONCATENATE(VLOOKUP(A891,GM_Table,12,FALSE)," ",(VLOOKUP(A891,GM_Table,13,FALSE))),"")</f>
        <v/>
      </c>
      <c r="S891" s="178">
        <f>(CertifiedCrop[[#This Row],[Rendement 
estimé/ha]]-CertifiedCrop[[#This Row],[Rendement/ha
de l’année précédente]])/CertifiedCrop[[#This Row],[Rendement/ha
de l’année précédente]]</f>
        <v>2.4545454545454544E-2</v>
      </c>
    </row>
    <row r="892" spans="1:19" x14ac:dyDescent="0.25">
      <c r="A892" s="172" t="s">
        <v>3295</v>
      </c>
      <c r="B892" s="172" t="s">
        <v>3341</v>
      </c>
      <c r="C892" s="172" t="s">
        <v>667</v>
      </c>
      <c r="D892" s="173">
        <v>3</v>
      </c>
      <c r="E892" s="174">
        <v>1717</v>
      </c>
      <c r="F892" s="174">
        <v>1700</v>
      </c>
      <c r="G892" s="174">
        <v>0</v>
      </c>
      <c r="H892" s="174">
        <v>0</v>
      </c>
      <c r="I892" s="174">
        <v>0</v>
      </c>
      <c r="J892" s="170" t="b">
        <f>IF(ISBLANK(CertifiedCrop[[#This Row],[1. Identifiant interne d’exploitation agricole*]]),"",IF(ISERROR(MATCH(CertifiedCrop[[#This Row],[1. Identifiant interne d’exploitation agricole*]],GroupMember[1. Identifiant interne d’exploitation agricole*],0)),FALSE,TRUE))</f>
        <v>1</v>
      </c>
      <c r="K892" s="170" t="b">
        <f t="array" ref="K892">IF(ISBLANK(CertifiedCrop[[#This Row],[2. Produit agricole certifié*]]),"",IF(ISERROR(MATCH(1,(#REF!=CertifiedCrop[[#This Row],[2. Produit agricole certifié*]])*(#REF!=CertifiedCrop[[#This Row],[3. Variété**]]),0)),FALSE,TRUE))</f>
        <v>0</v>
      </c>
      <c r="L892" s="23" t="str">
        <f t="shared" si="71"/>
        <v/>
      </c>
      <c r="M892" s="63" t="str">
        <f t="shared" si="72"/>
        <v/>
      </c>
      <c r="N892" s="176" t="str">
        <f t="shared" si="73"/>
        <v/>
      </c>
      <c r="O892" s="64">
        <f t="shared" si="74"/>
        <v>572.33333333333337</v>
      </c>
      <c r="P892" s="64">
        <f t="shared" si="75"/>
        <v>566.66666666666663</v>
      </c>
      <c r="Q892" s="11" t="str">
        <f>IFERROR((VLOOKUP(A892,GM_Table,8,FALSE)-SUMIFS(D:D,A:A,A892,B:B,B892,C:C,C892)),"")</f>
        <v/>
      </c>
      <c r="R892" s="11" t="str">
        <f>IFERROR(CONCATENATE(VLOOKUP(A892,GM_Table,12,FALSE)," ",(VLOOKUP(A892,GM_Table,13,FALSE))),"")</f>
        <v/>
      </c>
      <c r="S892" s="178">
        <f>(CertifiedCrop[[#This Row],[Rendement 
estimé/ha]]-CertifiedCrop[[#This Row],[Rendement/ha
de l’année précédente]])/CertifiedCrop[[#This Row],[Rendement/ha
de l’année précédente]]</f>
        <v>1.0000000000000134E-2</v>
      </c>
    </row>
    <row r="893" spans="1:19" x14ac:dyDescent="0.25">
      <c r="A893" s="172" t="s">
        <v>3296</v>
      </c>
      <c r="B893" s="172" t="s">
        <v>3341</v>
      </c>
      <c r="C893" s="172" t="s">
        <v>667</v>
      </c>
      <c r="D893" s="173">
        <v>3</v>
      </c>
      <c r="E893" s="174">
        <v>1743</v>
      </c>
      <c r="F893" s="174">
        <v>1680</v>
      </c>
      <c r="G893" s="174">
        <v>0</v>
      </c>
      <c r="H893" s="174">
        <v>0</v>
      </c>
      <c r="I893" s="174">
        <v>0</v>
      </c>
      <c r="J893" s="170" t="b">
        <f>IF(ISBLANK(CertifiedCrop[[#This Row],[1. Identifiant interne d’exploitation agricole*]]),"",IF(ISERROR(MATCH(CertifiedCrop[[#This Row],[1. Identifiant interne d’exploitation agricole*]],GroupMember[1. Identifiant interne d’exploitation agricole*],0)),FALSE,TRUE))</f>
        <v>1</v>
      </c>
      <c r="K893" s="170" t="b">
        <f t="array" ref="K893">IF(ISBLANK(CertifiedCrop[[#This Row],[2. Produit agricole certifié*]]),"",IF(ISERROR(MATCH(1,(#REF!=CertifiedCrop[[#This Row],[2. Produit agricole certifié*]])*(#REF!=CertifiedCrop[[#This Row],[3. Variété**]]),0)),FALSE,TRUE))</f>
        <v>0</v>
      </c>
      <c r="L893" s="23" t="str">
        <f t="shared" si="71"/>
        <v/>
      </c>
      <c r="M893" s="63" t="str">
        <f t="shared" si="72"/>
        <v/>
      </c>
      <c r="N893" s="176" t="str">
        <f t="shared" si="73"/>
        <v/>
      </c>
      <c r="O893" s="64">
        <f t="shared" si="74"/>
        <v>581</v>
      </c>
      <c r="P893" s="64">
        <f t="shared" si="75"/>
        <v>560</v>
      </c>
      <c r="Q893" s="11" t="str">
        <f>IFERROR((VLOOKUP(A893,GM_Table,8,FALSE)-SUMIFS(D:D,A:A,A893,B:B,B893,C:C,C893)),"")</f>
        <v/>
      </c>
      <c r="R893" s="11" t="str">
        <f>IFERROR(CONCATENATE(VLOOKUP(A893,GM_Table,12,FALSE)," ",(VLOOKUP(A893,GM_Table,13,FALSE))),"")</f>
        <v/>
      </c>
      <c r="S893" s="178">
        <f>(CertifiedCrop[[#This Row],[Rendement 
estimé/ha]]-CertifiedCrop[[#This Row],[Rendement/ha
de l’année précédente]])/CertifiedCrop[[#This Row],[Rendement/ha
de l’année précédente]]</f>
        <v>3.7499999999999999E-2</v>
      </c>
    </row>
    <row r="894" spans="1:19" x14ac:dyDescent="0.25">
      <c r="A894" s="172" t="s">
        <v>3298</v>
      </c>
      <c r="B894" s="172" t="s">
        <v>3341</v>
      </c>
      <c r="C894" s="172" t="s">
        <v>667</v>
      </c>
      <c r="D894" s="173">
        <v>3</v>
      </c>
      <c r="E894" s="174">
        <v>1756</v>
      </c>
      <c r="F894" s="174">
        <v>1800</v>
      </c>
      <c r="G894" s="174">
        <v>0</v>
      </c>
      <c r="H894" s="174">
        <v>0</v>
      </c>
      <c r="I894" s="174">
        <v>0</v>
      </c>
      <c r="J894" s="170" t="b">
        <f>IF(ISBLANK(CertifiedCrop[[#This Row],[1. Identifiant interne d’exploitation agricole*]]),"",IF(ISERROR(MATCH(CertifiedCrop[[#This Row],[1. Identifiant interne d’exploitation agricole*]],GroupMember[1. Identifiant interne d’exploitation agricole*],0)),FALSE,TRUE))</f>
        <v>1</v>
      </c>
      <c r="K894" s="170" t="b">
        <f t="array" ref="K894">IF(ISBLANK(CertifiedCrop[[#This Row],[2. Produit agricole certifié*]]),"",IF(ISERROR(MATCH(1,(#REF!=CertifiedCrop[[#This Row],[2. Produit agricole certifié*]])*(#REF!=CertifiedCrop[[#This Row],[3. Variété**]]),0)),FALSE,TRUE))</f>
        <v>0</v>
      </c>
      <c r="L894" s="23" t="str">
        <f t="shared" si="71"/>
        <v/>
      </c>
      <c r="M894" s="63" t="str">
        <f t="shared" si="72"/>
        <v/>
      </c>
      <c r="N894" s="176" t="str">
        <f t="shared" si="73"/>
        <v/>
      </c>
      <c r="O894" s="64">
        <f t="shared" si="74"/>
        <v>585.33333333333337</v>
      </c>
      <c r="P894" s="64">
        <f t="shared" si="75"/>
        <v>600</v>
      </c>
      <c r="Q894" s="11" t="str">
        <f>IFERROR((VLOOKUP(A894,GM_Table,8,FALSE)-SUMIFS(D:D,A:A,A894,B:B,B894,C:C,C894)),"")</f>
        <v/>
      </c>
      <c r="R894" s="11" t="str">
        <f>IFERROR(CONCATENATE(VLOOKUP(A894,GM_Table,12,FALSE)," ",(VLOOKUP(A894,GM_Table,13,FALSE))),"")</f>
        <v/>
      </c>
      <c r="S894" s="178">
        <f>(CertifiedCrop[[#This Row],[Rendement 
estimé/ha]]-CertifiedCrop[[#This Row],[Rendement/ha
de l’année précédente]])/CertifiedCrop[[#This Row],[Rendement/ha
de l’année précédente]]</f>
        <v>-2.444444444444438E-2</v>
      </c>
    </row>
    <row r="895" spans="1:19" x14ac:dyDescent="0.25">
      <c r="A895" s="172" t="s">
        <v>3300</v>
      </c>
      <c r="B895" s="172" t="s">
        <v>3341</v>
      </c>
      <c r="C895" s="172" t="s">
        <v>667</v>
      </c>
      <c r="D895" s="173">
        <v>2</v>
      </c>
      <c r="E895" s="174">
        <v>1162</v>
      </c>
      <c r="F895" s="174">
        <v>1150</v>
      </c>
      <c r="G895" s="174">
        <v>0</v>
      </c>
      <c r="H895" s="174">
        <v>0</v>
      </c>
      <c r="I895" s="174">
        <v>0</v>
      </c>
      <c r="J895" s="170" t="b">
        <f>IF(ISBLANK(CertifiedCrop[[#This Row],[1. Identifiant interne d’exploitation agricole*]]),"",IF(ISERROR(MATCH(CertifiedCrop[[#This Row],[1. Identifiant interne d’exploitation agricole*]],GroupMember[1. Identifiant interne d’exploitation agricole*],0)),FALSE,TRUE))</f>
        <v>1</v>
      </c>
      <c r="K895" s="170" t="b">
        <f t="array" ref="K895">IF(ISBLANK(CertifiedCrop[[#This Row],[2. Produit agricole certifié*]]),"",IF(ISERROR(MATCH(1,(#REF!=CertifiedCrop[[#This Row],[2. Produit agricole certifié*]])*(#REF!=CertifiedCrop[[#This Row],[3. Variété**]]),0)),FALSE,TRUE))</f>
        <v>0</v>
      </c>
      <c r="L895" s="23" t="str">
        <f t="shared" si="71"/>
        <v/>
      </c>
      <c r="M895" s="63" t="str">
        <f t="shared" si="72"/>
        <v/>
      </c>
      <c r="N895" s="176" t="str">
        <f t="shared" si="73"/>
        <v/>
      </c>
      <c r="O895" s="64">
        <f t="shared" si="74"/>
        <v>581</v>
      </c>
      <c r="P895" s="64">
        <f t="shared" si="75"/>
        <v>575</v>
      </c>
      <c r="Q895" s="11" t="str">
        <f>IFERROR((VLOOKUP(A895,GM_Table,8,FALSE)-SUMIFS(D:D,A:A,A895,B:B,B895,C:C,C895)),"")</f>
        <v/>
      </c>
      <c r="R895" s="11" t="str">
        <f>IFERROR(CONCATENATE(VLOOKUP(A895,GM_Table,12,FALSE)," ",(VLOOKUP(A895,GM_Table,13,FALSE))),"")</f>
        <v/>
      </c>
      <c r="S895" s="178">
        <f>(CertifiedCrop[[#This Row],[Rendement 
estimé/ha]]-CertifiedCrop[[#This Row],[Rendement/ha
de l’année précédente]])/CertifiedCrop[[#This Row],[Rendement/ha
de l’année précédente]]</f>
        <v>1.0434782608695653E-2</v>
      </c>
    </row>
    <row r="896" spans="1:19" x14ac:dyDescent="0.25">
      <c r="A896" s="172" t="s">
        <v>3303</v>
      </c>
      <c r="B896" s="172" t="s">
        <v>3341</v>
      </c>
      <c r="C896" s="172" t="s">
        <v>667</v>
      </c>
      <c r="D896" s="173">
        <v>3</v>
      </c>
      <c r="E896" s="174">
        <v>1795</v>
      </c>
      <c r="F896" s="174">
        <v>1770</v>
      </c>
      <c r="G896" s="174">
        <v>0</v>
      </c>
      <c r="H896" s="174">
        <v>0</v>
      </c>
      <c r="I896" s="174">
        <v>0</v>
      </c>
      <c r="J896" s="170" t="b">
        <f>IF(ISBLANK(CertifiedCrop[[#This Row],[1. Identifiant interne d’exploitation agricole*]]),"",IF(ISERROR(MATCH(CertifiedCrop[[#This Row],[1. Identifiant interne d’exploitation agricole*]],GroupMember[1. Identifiant interne d’exploitation agricole*],0)),FALSE,TRUE))</f>
        <v>1</v>
      </c>
      <c r="K896" s="170" t="b">
        <f t="array" ref="K896">IF(ISBLANK(CertifiedCrop[[#This Row],[2. Produit agricole certifié*]]),"",IF(ISERROR(MATCH(1,(#REF!=CertifiedCrop[[#This Row],[2. Produit agricole certifié*]])*(#REF!=CertifiedCrop[[#This Row],[3. Variété**]]),0)),FALSE,TRUE))</f>
        <v>0</v>
      </c>
      <c r="L896" s="23" t="str">
        <f t="shared" si="71"/>
        <v/>
      </c>
      <c r="M896" s="63" t="str">
        <f t="shared" si="72"/>
        <v/>
      </c>
      <c r="N896" s="176" t="str">
        <f t="shared" si="73"/>
        <v/>
      </c>
      <c r="O896" s="64">
        <f t="shared" si="74"/>
        <v>598.33333333333337</v>
      </c>
      <c r="P896" s="64">
        <f t="shared" si="75"/>
        <v>590</v>
      </c>
      <c r="Q896" s="11" t="str">
        <f>IFERROR((VLOOKUP(A896,GM_Table,8,FALSE)-SUMIFS(D:D,A:A,A896,B:B,B896,C:C,C896)),"")</f>
        <v/>
      </c>
      <c r="R896" s="11" t="str">
        <f>IFERROR(CONCATENATE(VLOOKUP(A896,GM_Table,12,FALSE)," ",(VLOOKUP(A896,GM_Table,13,FALSE))),"")</f>
        <v/>
      </c>
      <c r="S896" s="178">
        <f>(CertifiedCrop[[#This Row],[Rendement 
estimé/ha]]-CertifiedCrop[[#This Row],[Rendement/ha
de l’année précédente]])/CertifiedCrop[[#This Row],[Rendement/ha
de l’année précédente]]</f>
        <v>1.4124293785310799E-2</v>
      </c>
    </row>
    <row r="897" spans="1:19" x14ac:dyDescent="0.25">
      <c r="A897" s="172" t="s">
        <v>3304</v>
      </c>
      <c r="B897" s="172" t="s">
        <v>3341</v>
      </c>
      <c r="C897" s="172" t="s">
        <v>667</v>
      </c>
      <c r="D897" s="173">
        <v>1.5</v>
      </c>
      <c r="E897" s="174">
        <v>898</v>
      </c>
      <c r="F897" s="174">
        <v>890</v>
      </c>
      <c r="G897" s="174">
        <v>0</v>
      </c>
      <c r="H897" s="174">
        <v>0</v>
      </c>
      <c r="I897" s="174">
        <v>0</v>
      </c>
      <c r="J897" s="170" t="b">
        <f>IF(ISBLANK(CertifiedCrop[[#This Row],[1. Identifiant interne d’exploitation agricole*]]),"",IF(ISERROR(MATCH(CertifiedCrop[[#This Row],[1. Identifiant interne d’exploitation agricole*]],GroupMember[1. Identifiant interne d’exploitation agricole*],0)),FALSE,TRUE))</f>
        <v>1</v>
      </c>
      <c r="K897" s="170" t="b">
        <f t="array" ref="K897">IF(ISBLANK(CertifiedCrop[[#This Row],[2. Produit agricole certifié*]]),"",IF(ISERROR(MATCH(1,(#REF!=CertifiedCrop[[#This Row],[2. Produit agricole certifié*]])*(#REF!=CertifiedCrop[[#This Row],[3. Variété**]]),0)),FALSE,TRUE))</f>
        <v>0</v>
      </c>
      <c r="L897" s="23" t="str">
        <f t="shared" si="71"/>
        <v/>
      </c>
      <c r="M897" s="63" t="str">
        <f t="shared" si="72"/>
        <v/>
      </c>
      <c r="N897" s="176" t="str">
        <f t="shared" si="73"/>
        <v/>
      </c>
      <c r="O897" s="64">
        <f t="shared" si="74"/>
        <v>598.66666666666663</v>
      </c>
      <c r="P897" s="64">
        <f t="shared" si="75"/>
        <v>593.33333333333337</v>
      </c>
      <c r="Q897" s="11" t="str">
        <f>IFERROR((VLOOKUP(A897,GM_Table,8,FALSE)-SUMIFS(D:D,A:A,A897,B:B,B897,C:C,C897)),"")</f>
        <v/>
      </c>
      <c r="R897" s="11" t="str">
        <f>IFERROR(CONCATENATE(VLOOKUP(A897,GM_Table,12,FALSE)," ",(VLOOKUP(A897,GM_Table,13,FALSE))),"")</f>
        <v/>
      </c>
      <c r="S897" s="178">
        <f>(CertifiedCrop[[#This Row],[Rendement 
estimé/ha]]-CertifiedCrop[[#This Row],[Rendement/ha
de l’année précédente]])/CertifiedCrop[[#This Row],[Rendement/ha
de l’année précédente]]</f>
        <v>8.9887640449436926E-3</v>
      </c>
    </row>
    <row r="898" spans="1:19" x14ac:dyDescent="0.25">
      <c r="A898" s="172" t="s">
        <v>3306</v>
      </c>
      <c r="B898" s="172" t="s">
        <v>3341</v>
      </c>
      <c r="C898" s="172" t="s">
        <v>667</v>
      </c>
      <c r="D898" s="173">
        <v>3</v>
      </c>
      <c r="E898" s="174">
        <v>1743</v>
      </c>
      <c r="F898" s="174">
        <v>1750</v>
      </c>
      <c r="G898" s="174">
        <v>0</v>
      </c>
      <c r="H898" s="174">
        <v>0</v>
      </c>
      <c r="I898" s="174">
        <v>0</v>
      </c>
      <c r="J898" s="170" t="b">
        <f>IF(ISBLANK(CertifiedCrop[[#This Row],[1. Identifiant interne d’exploitation agricole*]]),"",IF(ISERROR(MATCH(CertifiedCrop[[#This Row],[1. Identifiant interne d’exploitation agricole*]],GroupMember[1. Identifiant interne d’exploitation agricole*],0)),FALSE,TRUE))</f>
        <v>1</v>
      </c>
      <c r="K898" s="170" t="b">
        <f t="array" ref="K898">IF(ISBLANK(CertifiedCrop[[#This Row],[2. Produit agricole certifié*]]),"",IF(ISERROR(MATCH(1,(#REF!=CertifiedCrop[[#This Row],[2. Produit agricole certifié*]])*(#REF!=CertifiedCrop[[#This Row],[3. Variété**]]),0)),FALSE,TRUE))</f>
        <v>0</v>
      </c>
      <c r="L898" s="23" t="str">
        <f t="shared" si="71"/>
        <v/>
      </c>
      <c r="M898" s="63" t="str">
        <f t="shared" si="72"/>
        <v/>
      </c>
      <c r="N898" s="176" t="str">
        <f t="shared" si="73"/>
        <v/>
      </c>
      <c r="O898" s="64">
        <f t="shared" si="74"/>
        <v>581</v>
      </c>
      <c r="P898" s="64">
        <f t="shared" si="75"/>
        <v>583.33333333333337</v>
      </c>
      <c r="Q898" s="11" t="str">
        <f>IFERROR((VLOOKUP(A898,GM_Table,8,FALSE)-SUMIFS(D:D,A:A,A898,B:B,B898,C:C,C898)),"")</f>
        <v/>
      </c>
      <c r="R898" s="11" t="str">
        <f>IFERROR(CONCATENATE(VLOOKUP(A898,GM_Table,12,FALSE)," ",(VLOOKUP(A898,GM_Table,13,FALSE))),"")</f>
        <v/>
      </c>
      <c r="S898" s="178">
        <f>(CertifiedCrop[[#This Row],[Rendement 
estimé/ha]]-CertifiedCrop[[#This Row],[Rendement/ha
de l’année précédente]])/CertifiedCrop[[#This Row],[Rendement/ha
de l’année précédente]]</f>
        <v>-4.0000000000000651E-3</v>
      </c>
    </row>
    <row r="899" spans="1:19" x14ac:dyDescent="0.25">
      <c r="A899" s="172" t="s">
        <v>3309</v>
      </c>
      <c r="B899" s="172" t="s">
        <v>3341</v>
      </c>
      <c r="C899" s="172" t="s">
        <v>667</v>
      </c>
      <c r="D899" s="173">
        <v>3</v>
      </c>
      <c r="E899" s="174">
        <v>1756</v>
      </c>
      <c r="F899" s="174">
        <v>1700</v>
      </c>
      <c r="G899" s="174">
        <v>0</v>
      </c>
      <c r="H899" s="174">
        <v>0</v>
      </c>
      <c r="I899" s="174">
        <v>0</v>
      </c>
      <c r="J899" s="170" t="b">
        <f>IF(ISBLANK(CertifiedCrop[[#This Row],[1. Identifiant interne d’exploitation agricole*]]),"",IF(ISERROR(MATCH(CertifiedCrop[[#This Row],[1. Identifiant interne d’exploitation agricole*]],GroupMember[1. Identifiant interne d’exploitation agricole*],0)),FALSE,TRUE))</f>
        <v>1</v>
      </c>
      <c r="K899" s="170" t="b">
        <f t="array" ref="K899">IF(ISBLANK(CertifiedCrop[[#This Row],[2. Produit agricole certifié*]]),"",IF(ISERROR(MATCH(1,(#REF!=CertifiedCrop[[#This Row],[2. Produit agricole certifié*]])*(#REF!=CertifiedCrop[[#This Row],[3. Variété**]]),0)),FALSE,TRUE))</f>
        <v>0</v>
      </c>
      <c r="L899" s="23" t="str">
        <f t="shared" si="71"/>
        <v/>
      </c>
      <c r="M899" s="63" t="str">
        <f t="shared" si="72"/>
        <v/>
      </c>
      <c r="N899" s="176" t="str">
        <f t="shared" si="73"/>
        <v/>
      </c>
      <c r="O899" s="64">
        <f t="shared" si="74"/>
        <v>585.33333333333337</v>
      </c>
      <c r="P899" s="64">
        <f t="shared" si="75"/>
        <v>566.66666666666663</v>
      </c>
      <c r="Q899" s="11" t="str">
        <f>IFERROR((VLOOKUP(A899,GM_Table,8,FALSE)-SUMIFS(D:D,A:A,A899,B:B,B899,C:C,C899)),"")</f>
        <v/>
      </c>
      <c r="R899" s="11" t="str">
        <f>IFERROR(CONCATENATE(VLOOKUP(A899,GM_Table,12,FALSE)," ",(VLOOKUP(A899,GM_Table,13,FALSE))),"")</f>
        <v/>
      </c>
      <c r="S899" s="178">
        <f>(CertifiedCrop[[#This Row],[Rendement 
estimé/ha]]-CertifiedCrop[[#This Row],[Rendement/ha
de l’année précédente]])/CertifiedCrop[[#This Row],[Rendement/ha
de l’année précédente]]</f>
        <v>3.2941176470588369E-2</v>
      </c>
    </row>
    <row r="900" spans="1:19" x14ac:dyDescent="0.25">
      <c r="A900" s="172" t="s">
        <v>3311</v>
      </c>
      <c r="B900" s="172" t="s">
        <v>3341</v>
      </c>
      <c r="C900" s="172" t="s">
        <v>667</v>
      </c>
      <c r="D900" s="173">
        <v>2</v>
      </c>
      <c r="E900" s="174">
        <v>1152</v>
      </c>
      <c r="F900" s="174">
        <v>1180</v>
      </c>
      <c r="G900" s="174">
        <v>0</v>
      </c>
      <c r="H900" s="174">
        <v>0</v>
      </c>
      <c r="I900" s="174">
        <v>0</v>
      </c>
      <c r="J900" s="170" t="b">
        <f>IF(ISBLANK(CertifiedCrop[[#This Row],[1. Identifiant interne d’exploitation agricole*]]),"",IF(ISERROR(MATCH(CertifiedCrop[[#This Row],[1. Identifiant interne d’exploitation agricole*]],GroupMember[1. Identifiant interne d’exploitation agricole*],0)),FALSE,TRUE))</f>
        <v>1</v>
      </c>
      <c r="K900" s="170" t="b">
        <f t="array" ref="K900">IF(ISBLANK(CertifiedCrop[[#This Row],[2. Produit agricole certifié*]]),"",IF(ISERROR(MATCH(1,(#REF!=CertifiedCrop[[#This Row],[2. Produit agricole certifié*]])*(#REF!=CertifiedCrop[[#This Row],[3. Variété**]]),0)),FALSE,TRUE))</f>
        <v>0</v>
      </c>
      <c r="L900" s="23" t="str">
        <f t="shared" si="71"/>
        <v/>
      </c>
      <c r="M900" s="63" t="str">
        <f t="shared" si="72"/>
        <v/>
      </c>
      <c r="N900" s="176" t="str">
        <f t="shared" si="73"/>
        <v/>
      </c>
      <c r="O900" s="64">
        <f t="shared" si="74"/>
        <v>576</v>
      </c>
      <c r="P900" s="64">
        <f t="shared" si="75"/>
        <v>590</v>
      </c>
      <c r="Q900" s="11" t="str">
        <f>IFERROR((VLOOKUP(A900,GM_Table,8,FALSE)-SUMIFS(D:D,A:A,A900,B:B,B900,C:C,C900)),"")</f>
        <v/>
      </c>
      <c r="R900" s="11" t="str">
        <f>IFERROR(CONCATENATE(VLOOKUP(A900,GM_Table,12,FALSE)," ",(VLOOKUP(A900,GM_Table,13,FALSE))),"")</f>
        <v/>
      </c>
      <c r="S900" s="178">
        <f>(CertifiedCrop[[#This Row],[Rendement 
estimé/ha]]-CertifiedCrop[[#This Row],[Rendement/ha
de l’année précédente]])/CertifiedCrop[[#This Row],[Rendement/ha
de l’année précédente]]</f>
        <v>-2.3728813559322035E-2</v>
      </c>
    </row>
    <row r="901" spans="1:19" x14ac:dyDescent="0.25">
      <c r="A901" s="172" t="s">
        <v>3312</v>
      </c>
      <c r="B901" s="172" t="s">
        <v>3341</v>
      </c>
      <c r="C901" s="172" t="s">
        <v>667</v>
      </c>
      <c r="D901" s="173">
        <v>3</v>
      </c>
      <c r="E901" s="174">
        <v>1756</v>
      </c>
      <c r="F901" s="174">
        <v>1790</v>
      </c>
      <c r="G901" s="174">
        <v>0</v>
      </c>
      <c r="H901" s="174">
        <v>0</v>
      </c>
      <c r="I901" s="174">
        <v>0</v>
      </c>
      <c r="J901" s="170" t="b">
        <f>IF(ISBLANK(CertifiedCrop[[#This Row],[1. Identifiant interne d’exploitation agricole*]]),"",IF(ISERROR(MATCH(CertifiedCrop[[#This Row],[1. Identifiant interne d’exploitation agricole*]],GroupMember[1. Identifiant interne d’exploitation agricole*],0)),FALSE,TRUE))</f>
        <v>1</v>
      </c>
      <c r="K901" s="170" t="b">
        <f t="array" ref="K901">IF(ISBLANK(CertifiedCrop[[#This Row],[2. Produit agricole certifié*]]),"",IF(ISERROR(MATCH(1,(#REF!=CertifiedCrop[[#This Row],[2. Produit agricole certifié*]])*(#REF!=CertifiedCrop[[#This Row],[3. Variété**]]),0)),FALSE,TRUE))</f>
        <v>0</v>
      </c>
      <c r="L901" s="23" t="str">
        <f t="shared" si="71"/>
        <v/>
      </c>
      <c r="M901" s="63" t="str">
        <f t="shared" si="72"/>
        <v/>
      </c>
      <c r="N901" s="176" t="str">
        <f t="shared" si="73"/>
        <v/>
      </c>
      <c r="O901" s="64">
        <f t="shared" si="74"/>
        <v>585.33333333333337</v>
      </c>
      <c r="P901" s="64">
        <f t="shared" si="75"/>
        <v>596.66666666666663</v>
      </c>
      <c r="Q901" s="11" t="str">
        <f>IFERROR((VLOOKUP(A901,GM_Table,8,FALSE)-SUMIFS(D:D,A:A,A901,B:B,B901,C:C,C901)),"")</f>
        <v/>
      </c>
      <c r="R901" s="11" t="str">
        <f>IFERROR(CONCATENATE(VLOOKUP(A901,GM_Table,12,FALSE)," ",(VLOOKUP(A901,GM_Table,13,FALSE))),"")</f>
        <v/>
      </c>
      <c r="S901" s="178">
        <f>(CertifiedCrop[[#This Row],[Rendement 
estimé/ha]]-CertifiedCrop[[#This Row],[Rendement/ha
de l’année précédente]])/CertifiedCrop[[#This Row],[Rendement/ha
de l’année précédente]]</f>
        <v>-1.8994413407821105E-2</v>
      </c>
    </row>
    <row r="902" spans="1:19" x14ac:dyDescent="0.25">
      <c r="A902" s="172" t="s">
        <v>3315</v>
      </c>
      <c r="B902" s="172" t="s">
        <v>3341</v>
      </c>
      <c r="C902" s="172" t="s">
        <v>667</v>
      </c>
      <c r="D902" s="173">
        <v>3</v>
      </c>
      <c r="E902" s="174">
        <v>1795</v>
      </c>
      <c r="F902" s="174">
        <v>1680</v>
      </c>
      <c r="G902" s="174">
        <v>0</v>
      </c>
      <c r="H902" s="174">
        <v>0</v>
      </c>
      <c r="I902" s="174">
        <v>0</v>
      </c>
      <c r="J902" s="170" t="b">
        <f>IF(ISBLANK(CertifiedCrop[[#This Row],[1. Identifiant interne d’exploitation agricole*]]),"",IF(ISERROR(MATCH(CertifiedCrop[[#This Row],[1. Identifiant interne d’exploitation agricole*]],GroupMember[1. Identifiant interne d’exploitation agricole*],0)),FALSE,TRUE))</f>
        <v>1</v>
      </c>
      <c r="K902" s="170" t="b">
        <f t="array" ref="K902">IF(ISBLANK(CertifiedCrop[[#This Row],[2. Produit agricole certifié*]]),"",IF(ISERROR(MATCH(1,(#REF!=CertifiedCrop[[#This Row],[2. Produit agricole certifié*]])*(#REF!=CertifiedCrop[[#This Row],[3. Variété**]]),0)),FALSE,TRUE))</f>
        <v>0</v>
      </c>
      <c r="L902" s="23" t="str">
        <f t="shared" si="71"/>
        <v/>
      </c>
      <c r="M902" s="63" t="str">
        <f t="shared" si="72"/>
        <v/>
      </c>
      <c r="N902" s="176" t="str">
        <f t="shared" si="73"/>
        <v/>
      </c>
      <c r="O902" s="64">
        <f t="shared" si="74"/>
        <v>598.33333333333337</v>
      </c>
      <c r="P902" s="64">
        <f t="shared" si="75"/>
        <v>560</v>
      </c>
      <c r="Q902" s="11" t="str">
        <f>IFERROR((VLOOKUP(A902,GM_Table,8,FALSE)-SUMIFS(D:D,A:A,A902,B:B,B902,C:C,C902)),"")</f>
        <v/>
      </c>
      <c r="R902" s="11" t="str">
        <f>IFERROR(CONCATENATE(VLOOKUP(A902,GM_Table,12,FALSE)," ",(VLOOKUP(A902,GM_Table,13,FALSE))),"")</f>
        <v/>
      </c>
      <c r="S902" s="178">
        <f>(CertifiedCrop[[#This Row],[Rendement 
estimé/ha]]-CertifiedCrop[[#This Row],[Rendement/ha
de l’année précédente]])/CertifiedCrop[[#This Row],[Rendement/ha
de l’année précédente]]</f>
        <v>6.8452380952381015E-2</v>
      </c>
    </row>
    <row r="903" spans="1:19" x14ac:dyDescent="0.25">
      <c r="A903" s="172" t="s">
        <v>3317</v>
      </c>
      <c r="B903" s="172" t="s">
        <v>3341</v>
      </c>
      <c r="C903" s="172" t="s">
        <v>667</v>
      </c>
      <c r="D903" s="173">
        <v>2</v>
      </c>
      <c r="E903" s="174">
        <v>1188</v>
      </c>
      <c r="F903" s="174">
        <v>1100</v>
      </c>
      <c r="G903" s="174">
        <v>0</v>
      </c>
      <c r="H903" s="174">
        <v>0</v>
      </c>
      <c r="I903" s="174">
        <v>0</v>
      </c>
      <c r="J903" s="170" t="b">
        <f>IF(ISBLANK(CertifiedCrop[[#This Row],[1. Identifiant interne d’exploitation agricole*]]),"",IF(ISERROR(MATCH(CertifiedCrop[[#This Row],[1. Identifiant interne d’exploitation agricole*]],GroupMember[1. Identifiant interne d’exploitation agricole*],0)),FALSE,TRUE))</f>
        <v>1</v>
      </c>
      <c r="K903" s="170" t="b">
        <f t="array" ref="K903">IF(ISBLANK(CertifiedCrop[[#This Row],[2. Produit agricole certifié*]]),"",IF(ISERROR(MATCH(1,(#REF!=CertifiedCrop[[#This Row],[2. Produit agricole certifié*]])*(#REF!=CertifiedCrop[[#This Row],[3. Variété**]]),0)),FALSE,TRUE))</f>
        <v>0</v>
      </c>
      <c r="L903" s="23" t="str">
        <f t="shared" si="71"/>
        <v/>
      </c>
      <c r="M903" s="63" t="str">
        <f t="shared" si="72"/>
        <v/>
      </c>
      <c r="N903" s="176" t="str">
        <f t="shared" si="73"/>
        <v/>
      </c>
      <c r="O903" s="64">
        <f t="shared" si="74"/>
        <v>594</v>
      </c>
      <c r="P903" s="64">
        <f t="shared" si="75"/>
        <v>550</v>
      </c>
      <c r="Q903" s="11" t="str">
        <f>IFERROR((VLOOKUP(A903,GM_Table,8,FALSE)-SUMIFS(D:D,A:A,A903,B:B,B903,C:C,C903)),"")</f>
        <v/>
      </c>
      <c r="R903" s="11" t="str">
        <f>IFERROR(CONCATENATE(VLOOKUP(A903,GM_Table,12,FALSE)," ",(VLOOKUP(A903,GM_Table,13,FALSE))),"")</f>
        <v/>
      </c>
      <c r="S903" s="178">
        <f>(CertifiedCrop[[#This Row],[Rendement 
estimé/ha]]-CertifiedCrop[[#This Row],[Rendement/ha
de l’année précédente]])/CertifiedCrop[[#This Row],[Rendement/ha
de l’année précédente]]</f>
        <v>0.08</v>
      </c>
    </row>
    <row r="904" spans="1:19" x14ac:dyDescent="0.25">
      <c r="A904" s="172" t="s">
        <v>3319</v>
      </c>
      <c r="B904" s="172" t="s">
        <v>3341</v>
      </c>
      <c r="C904" s="172" t="s">
        <v>667</v>
      </c>
      <c r="D904" s="173">
        <v>2.5</v>
      </c>
      <c r="E904" s="174">
        <v>1463</v>
      </c>
      <c r="F904" s="174">
        <v>1400</v>
      </c>
      <c r="G904" s="174">
        <v>0</v>
      </c>
      <c r="H904" s="174">
        <v>0</v>
      </c>
      <c r="I904" s="174">
        <v>0</v>
      </c>
      <c r="J904" s="170" t="b">
        <f>IF(ISBLANK(CertifiedCrop[[#This Row],[1. Identifiant interne d’exploitation agricole*]]),"",IF(ISERROR(MATCH(CertifiedCrop[[#This Row],[1. Identifiant interne d’exploitation agricole*]],GroupMember[1. Identifiant interne d’exploitation agricole*],0)),FALSE,TRUE))</f>
        <v>1</v>
      </c>
      <c r="K904" s="170" t="b">
        <f t="array" ref="K904">IF(ISBLANK(CertifiedCrop[[#This Row],[2. Produit agricole certifié*]]),"",IF(ISERROR(MATCH(1,(#REF!=CertifiedCrop[[#This Row],[2. Produit agricole certifié*]])*(#REF!=CertifiedCrop[[#This Row],[3. Variété**]]),0)),FALSE,TRUE))</f>
        <v>0</v>
      </c>
      <c r="L904" s="23" t="str">
        <f t="shared" si="71"/>
        <v/>
      </c>
      <c r="M904" s="63" t="str">
        <f t="shared" si="72"/>
        <v/>
      </c>
      <c r="N904" s="176" t="str">
        <f t="shared" si="73"/>
        <v/>
      </c>
      <c r="O904" s="64">
        <f t="shared" si="74"/>
        <v>585.20000000000005</v>
      </c>
      <c r="P904" s="64">
        <f t="shared" si="75"/>
        <v>560</v>
      </c>
      <c r="Q904" s="11" t="str">
        <f>IFERROR((VLOOKUP(A904,GM_Table,8,FALSE)-SUMIFS(D:D,A:A,A904,B:B,B904,C:C,C904)),"")</f>
        <v/>
      </c>
      <c r="R904" s="11" t="str">
        <f>IFERROR(CONCATENATE(VLOOKUP(A904,GM_Table,12,FALSE)," ",(VLOOKUP(A904,GM_Table,13,FALSE))),"")</f>
        <v/>
      </c>
      <c r="S904" s="178">
        <f>(CertifiedCrop[[#This Row],[Rendement 
estimé/ha]]-CertifiedCrop[[#This Row],[Rendement/ha
de l’année précédente]])/CertifiedCrop[[#This Row],[Rendement/ha
de l’année précédente]]</f>
        <v>4.5000000000000082E-2</v>
      </c>
    </row>
    <row r="905" spans="1:19" x14ac:dyDescent="0.25">
      <c r="A905" s="172" t="s">
        <v>3322</v>
      </c>
      <c r="B905" s="172" t="s">
        <v>3341</v>
      </c>
      <c r="C905" s="172" t="s">
        <v>667</v>
      </c>
      <c r="D905" s="173">
        <v>1.8</v>
      </c>
      <c r="E905" s="174">
        <v>950</v>
      </c>
      <c r="F905" s="174">
        <v>1000</v>
      </c>
      <c r="G905" s="174">
        <v>0</v>
      </c>
      <c r="H905" s="174">
        <v>0</v>
      </c>
      <c r="I905" s="174">
        <v>0</v>
      </c>
      <c r="J905" s="170" t="b">
        <f>IF(ISBLANK(CertifiedCrop[[#This Row],[1. Identifiant interne d’exploitation agricole*]]),"",IF(ISERROR(MATCH(CertifiedCrop[[#This Row],[1. Identifiant interne d’exploitation agricole*]],GroupMember[1. Identifiant interne d’exploitation agricole*],0)),FALSE,TRUE))</f>
        <v>1</v>
      </c>
      <c r="K905" s="170" t="b">
        <f t="array" ref="K905">IF(ISBLANK(CertifiedCrop[[#This Row],[2. Produit agricole certifié*]]),"",IF(ISERROR(MATCH(1,(#REF!=CertifiedCrop[[#This Row],[2. Produit agricole certifié*]])*(#REF!=CertifiedCrop[[#This Row],[3. Variété**]]),0)),FALSE,TRUE))</f>
        <v>0</v>
      </c>
      <c r="L905" s="23" t="str">
        <f t="shared" si="71"/>
        <v/>
      </c>
      <c r="M905" s="63" t="str">
        <f t="shared" si="72"/>
        <v/>
      </c>
      <c r="N905" s="176" t="str">
        <f t="shared" si="73"/>
        <v/>
      </c>
      <c r="O905" s="64">
        <f t="shared" si="74"/>
        <v>527.77777777777771</v>
      </c>
      <c r="P905" s="64">
        <f t="shared" si="75"/>
        <v>555.55555555555554</v>
      </c>
      <c r="Q905" s="11" t="str">
        <f>IFERROR((VLOOKUP(A905,GM_Table,8,FALSE)-SUMIFS(D:D,A:A,A905,B:B,B905,C:C,C905)),"")</f>
        <v/>
      </c>
      <c r="R905" s="11" t="str">
        <f>IFERROR(CONCATENATE(VLOOKUP(A905,GM_Table,12,FALSE)," ",(VLOOKUP(A905,GM_Table,13,FALSE))),"")</f>
        <v/>
      </c>
      <c r="S905" s="178">
        <f>(CertifiedCrop[[#This Row],[Rendement 
estimé/ha]]-CertifiedCrop[[#This Row],[Rendement/ha
de l’année précédente]])/CertifiedCrop[[#This Row],[Rendement/ha
de l’année précédente]]</f>
        <v>-5.0000000000000093E-2</v>
      </c>
    </row>
    <row r="906" spans="1:19" x14ac:dyDescent="0.25">
      <c r="A906" s="172" t="s">
        <v>3324</v>
      </c>
      <c r="B906" s="172" t="s">
        <v>3341</v>
      </c>
      <c r="C906" s="172" t="s">
        <v>667</v>
      </c>
      <c r="D906" s="173">
        <v>2.25</v>
      </c>
      <c r="E906" s="174">
        <v>1336</v>
      </c>
      <c r="F906" s="174">
        <v>1300</v>
      </c>
      <c r="G906" s="174">
        <v>0</v>
      </c>
      <c r="H906" s="174">
        <v>0</v>
      </c>
      <c r="I906" s="174">
        <v>0</v>
      </c>
      <c r="J906" s="170" t="b">
        <f>IF(ISBLANK(CertifiedCrop[[#This Row],[1. Identifiant interne d’exploitation agricole*]]),"",IF(ISERROR(MATCH(CertifiedCrop[[#This Row],[1. Identifiant interne d’exploitation agricole*]],GroupMember[1. Identifiant interne d’exploitation agricole*],0)),FALSE,TRUE))</f>
        <v>1</v>
      </c>
      <c r="K906" s="170" t="b">
        <f t="array" ref="K906">IF(ISBLANK(CertifiedCrop[[#This Row],[2. Produit agricole certifié*]]),"",IF(ISERROR(MATCH(1,(#REF!=CertifiedCrop[[#This Row],[2. Produit agricole certifié*]])*(#REF!=CertifiedCrop[[#This Row],[3. Variété**]]),0)),FALSE,TRUE))</f>
        <v>0</v>
      </c>
      <c r="L906" s="23" t="str">
        <f t="shared" si="71"/>
        <v/>
      </c>
      <c r="M906" s="63" t="str">
        <f t="shared" si="72"/>
        <v/>
      </c>
      <c r="N906" s="176" t="str">
        <f t="shared" si="73"/>
        <v/>
      </c>
      <c r="O906" s="64">
        <f t="shared" si="74"/>
        <v>593.77777777777783</v>
      </c>
      <c r="P906" s="64">
        <f t="shared" si="75"/>
        <v>577.77777777777783</v>
      </c>
      <c r="Q906" s="11" t="str">
        <f>IFERROR((VLOOKUP(A906,GM_Table,8,FALSE)-SUMIFS(D:D,A:A,A906,B:B,B906,C:C,C906)),"")</f>
        <v/>
      </c>
      <c r="R906" s="11" t="str">
        <f>IFERROR(CONCATENATE(VLOOKUP(A906,GM_Table,12,FALSE)," ",(VLOOKUP(A906,GM_Table,13,FALSE))),"")</f>
        <v/>
      </c>
      <c r="S906" s="178">
        <f>(CertifiedCrop[[#This Row],[Rendement 
estimé/ha]]-CertifiedCrop[[#This Row],[Rendement/ha
de l’année précédente]])/CertifiedCrop[[#This Row],[Rendement/ha
de l’année précédente]]</f>
        <v>2.769230769230769E-2</v>
      </c>
    </row>
    <row r="907" spans="1:19" x14ac:dyDescent="0.25">
      <c r="A907" s="172" t="s">
        <v>3327</v>
      </c>
      <c r="B907" s="172" t="s">
        <v>3341</v>
      </c>
      <c r="C907" s="172" t="s">
        <v>667</v>
      </c>
      <c r="D907" s="173">
        <v>2.2000000000000002</v>
      </c>
      <c r="E907" s="174">
        <v>1278</v>
      </c>
      <c r="F907" s="174">
        <v>1300</v>
      </c>
      <c r="G907" s="174">
        <v>0</v>
      </c>
      <c r="H907" s="174">
        <v>0</v>
      </c>
      <c r="I907" s="174">
        <v>0</v>
      </c>
      <c r="J907" s="170" t="b">
        <f>IF(ISBLANK(CertifiedCrop[[#This Row],[1. Identifiant interne d’exploitation agricole*]]),"",IF(ISERROR(MATCH(CertifiedCrop[[#This Row],[1. Identifiant interne d’exploitation agricole*]],GroupMember[1. Identifiant interne d’exploitation agricole*],0)),FALSE,TRUE))</f>
        <v>1</v>
      </c>
      <c r="K907" s="170" t="b">
        <f t="array" ref="K907">IF(ISBLANK(CertifiedCrop[[#This Row],[2. Produit agricole certifié*]]),"",IF(ISERROR(MATCH(1,(#REF!=CertifiedCrop[[#This Row],[2. Produit agricole certifié*]])*(#REF!=CertifiedCrop[[#This Row],[3. Variété**]]),0)),FALSE,TRUE))</f>
        <v>0</v>
      </c>
      <c r="L907" s="23" t="str">
        <f t="shared" si="71"/>
        <v/>
      </c>
      <c r="M907" s="63" t="str">
        <f t="shared" si="72"/>
        <v/>
      </c>
      <c r="N907" s="176" t="str">
        <f t="shared" si="73"/>
        <v/>
      </c>
      <c r="O907" s="64">
        <f t="shared" si="74"/>
        <v>580.90909090909088</v>
      </c>
      <c r="P907" s="64">
        <f t="shared" si="75"/>
        <v>590.90909090909088</v>
      </c>
      <c r="Q907" s="11" t="str">
        <f>IFERROR((VLOOKUP(A907,GM_Table,8,FALSE)-SUMIFS(D:D,A:A,A907,B:B,B907,C:C,C907)),"")</f>
        <v/>
      </c>
      <c r="R907" s="11" t="str">
        <f>IFERROR(CONCATENATE(VLOOKUP(A907,GM_Table,12,FALSE)," ",(VLOOKUP(A907,GM_Table,13,FALSE))),"")</f>
        <v/>
      </c>
      <c r="S907" s="178">
        <f>(CertifiedCrop[[#This Row],[Rendement 
estimé/ha]]-CertifiedCrop[[#This Row],[Rendement/ha
de l’année précédente]])/CertifiedCrop[[#This Row],[Rendement/ha
de l’année précédente]]</f>
        <v>-1.6923076923076923E-2</v>
      </c>
    </row>
    <row r="908" spans="1:19" x14ac:dyDescent="0.25">
      <c r="A908" s="172" t="s">
        <v>3329</v>
      </c>
      <c r="B908" s="172" t="s">
        <v>3341</v>
      </c>
      <c r="C908" s="172" t="s">
        <v>667</v>
      </c>
      <c r="D908" s="173">
        <v>1.2</v>
      </c>
      <c r="E908" s="174">
        <v>703</v>
      </c>
      <c r="F908" s="174">
        <v>690</v>
      </c>
      <c r="G908" s="174">
        <v>0</v>
      </c>
      <c r="H908" s="174">
        <v>0</v>
      </c>
      <c r="I908" s="174">
        <v>0</v>
      </c>
      <c r="J908" s="170" t="b">
        <f>IF(ISBLANK(CertifiedCrop[[#This Row],[1. Identifiant interne d’exploitation agricole*]]),"",IF(ISERROR(MATCH(CertifiedCrop[[#This Row],[1. Identifiant interne d’exploitation agricole*]],GroupMember[1. Identifiant interne d’exploitation agricole*],0)),FALSE,TRUE))</f>
        <v>1</v>
      </c>
      <c r="K908" s="170" t="b">
        <f t="array" ref="K908">IF(ISBLANK(CertifiedCrop[[#This Row],[2. Produit agricole certifié*]]),"",IF(ISERROR(MATCH(1,(#REF!=CertifiedCrop[[#This Row],[2. Produit agricole certifié*]])*(#REF!=CertifiedCrop[[#This Row],[3. Variété**]]),0)),FALSE,TRUE))</f>
        <v>0</v>
      </c>
      <c r="L908" s="23" t="str">
        <f t="shared" si="71"/>
        <v/>
      </c>
      <c r="M908" s="63" t="str">
        <f t="shared" si="72"/>
        <v/>
      </c>
      <c r="N908" s="176" t="str">
        <f t="shared" si="73"/>
        <v/>
      </c>
      <c r="O908" s="64">
        <f t="shared" si="74"/>
        <v>585.83333333333337</v>
      </c>
      <c r="P908" s="64">
        <f t="shared" si="75"/>
        <v>575</v>
      </c>
      <c r="Q908" s="11" t="str">
        <f>IFERROR((VLOOKUP(A908,GM_Table,8,FALSE)-SUMIFS(D:D,A:A,A908,B:B,B908,C:C,C908)),"")</f>
        <v/>
      </c>
      <c r="R908" s="11" t="str">
        <f>IFERROR(CONCATENATE(VLOOKUP(A908,GM_Table,12,FALSE)," ",(VLOOKUP(A908,GM_Table,13,FALSE))),"")</f>
        <v/>
      </c>
      <c r="S908" s="178">
        <f>(CertifiedCrop[[#This Row],[Rendement 
estimé/ha]]-CertifiedCrop[[#This Row],[Rendement/ha
de l’année précédente]])/CertifiedCrop[[#This Row],[Rendement/ha
de l’année précédente]]</f>
        <v>1.8840579710144995E-2</v>
      </c>
    </row>
    <row r="909" spans="1:19" x14ac:dyDescent="0.25">
      <c r="A909" s="172" t="s">
        <v>3331</v>
      </c>
      <c r="B909" s="172" t="s">
        <v>3341</v>
      </c>
      <c r="C909" s="172" t="s">
        <v>667</v>
      </c>
      <c r="D909" s="173">
        <v>1.5</v>
      </c>
      <c r="E909" s="174">
        <v>891</v>
      </c>
      <c r="F909" s="174">
        <v>880</v>
      </c>
      <c r="G909" s="174">
        <v>0</v>
      </c>
      <c r="H909" s="174">
        <v>0</v>
      </c>
      <c r="I909" s="174">
        <v>0</v>
      </c>
      <c r="J909" s="170" t="b">
        <f>IF(ISBLANK(CertifiedCrop[[#This Row],[1. Identifiant interne d’exploitation agricole*]]),"",IF(ISERROR(MATCH(CertifiedCrop[[#This Row],[1. Identifiant interne d’exploitation agricole*]],GroupMember[1. Identifiant interne d’exploitation agricole*],0)),FALSE,TRUE))</f>
        <v>1</v>
      </c>
      <c r="K909" s="170" t="b">
        <f t="array" ref="K909">IF(ISBLANK(CertifiedCrop[[#This Row],[2. Produit agricole certifié*]]),"",IF(ISERROR(MATCH(1,(#REF!=CertifiedCrop[[#This Row],[2. Produit agricole certifié*]])*(#REF!=CertifiedCrop[[#This Row],[3. Variété**]]),0)),FALSE,TRUE))</f>
        <v>0</v>
      </c>
      <c r="L909" s="23" t="str">
        <f t="shared" si="71"/>
        <v/>
      </c>
      <c r="M909" s="63" t="str">
        <f t="shared" si="72"/>
        <v/>
      </c>
      <c r="N909" s="176" t="str">
        <f t="shared" si="73"/>
        <v/>
      </c>
      <c r="O909" s="64">
        <f t="shared" si="74"/>
        <v>594</v>
      </c>
      <c r="P909" s="64">
        <f t="shared" si="75"/>
        <v>586.66666666666663</v>
      </c>
      <c r="Q909" s="11" t="str">
        <f>IFERROR((VLOOKUP(A909,GM_Table,8,FALSE)-SUMIFS(D:D,A:A,A909,B:B,B909,C:C,C909)),"")</f>
        <v/>
      </c>
      <c r="R909" s="11" t="str">
        <f>IFERROR(CONCATENATE(VLOOKUP(A909,GM_Table,12,FALSE)," ",(VLOOKUP(A909,GM_Table,13,FALSE))),"")</f>
        <v/>
      </c>
      <c r="S909" s="178">
        <f>(CertifiedCrop[[#This Row],[Rendement 
estimé/ha]]-CertifiedCrop[[#This Row],[Rendement/ha
de l’année précédente]])/CertifiedCrop[[#This Row],[Rendement/ha
de l’année précédente]]</f>
        <v>1.2500000000000065E-2</v>
      </c>
    </row>
    <row r="910" spans="1:19" x14ac:dyDescent="0.25">
      <c r="A910" s="172" t="s">
        <v>3333</v>
      </c>
      <c r="B910" s="172" t="s">
        <v>3341</v>
      </c>
      <c r="C910" s="172" t="s">
        <v>667</v>
      </c>
      <c r="D910" s="173">
        <v>2.12</v>
      </c>
      <c r="E910" s="174">
        <v>1268</v>
      </c>
      <c r="F910" s="174">
        <v>1250</v>
      </c>
      <c r="G910" s="174">
        <v>0</v>
      </c>
      <c r="H910" s="174">
        <v>0</v>
      </c>
      <c r="I910" s="174">
        <v>0</v>
      </c>
      <c r="J910" s="170" t="b">
        <f>IF(ISBLANK(CertifiedCrop[[#This Row],[1. Identifiant interne d’exploitation agricole*]]),"",IF(ISERROR(MATCH(CertifiedCrop[[#This Row],[1. Identifiant interne d’exploitation agricole*]],GroupMember[1. Identifiant interne d’exploitation agricole*],0)),FALSE,TRUE))</f>
        <v>1</v>
      </c>
      <c r="K910" s="170" t="b">
        <f t="array" ref="K910">IF(ISBLANK(CertifiedCrop[[#This Row],[2. Produit agricole certifié*]]),"",IF(ISERROR(MATCH(1,(#REF!=CertifiedCrop[[#This Row],[2. Produit agricole certifié*]])*(#REF!=CertifiedCrop[[#This Row],[3. Variété**]]),0)),FALSE,TRUE))</f>
        <v>0</v>
      </c>
      <c r="L910" s="23" t="str">
        <f t="shared" si="71"/>
        <v/>
      </c>
      <c r="M910" s="63" t="str">
        <f t="shared" si="72"/>
        <v/>
      </c>
      <c r="N910" s="176" t="str">
        <f t="shared" si="73"/>
        <v/>
      </c>
      <c r="O910" s="64">
        <f t="shared" si="74"/>
        <v>598.11320754716974</v>
      </c>
      <c r="P910" s="64">
        <f t="shared" si="75"/>
        <v>589.62264150943395</v>
      </c>
      <c r="Q910" s="11" t="str">
        <f>IFERROR((VLOOKUP(A910,GM_Table,8,FALSE)-SUMIFS(D:D,A:A,A910,B:B,B910,C:C,C910)),"")</f>
        <v/>
      </c>
      <c r="R910" s="11" t="str">
        <f>IFERROR(CONCATENATE(VLOOKUP(A910,GM_Table,12,FALSE)," ",(VLOOKUP(A910,GM_Table,13,FALSE))),"")</f>
        <v/>
      </c>
      <c r="S910" s="178">
        <f>(CertifiedCrop[[#This Row],[Rendement 
estimé/ha]]-CertifiedCrop[[#This Row],[Rendement/ha
de l’année précédente]])/CertifiedCrop[[#This Row],[Rendement/ha
de l’année précédente]]</f>
        <v>1.4399999999999899E-2</v>
      </c>
    </row>
    <row r="911" spans="1:19" x14ac:dyDescent="0.25">
      <c r="A911" s="172" t="s">
        <v>3335</v>
      </c>
      <c r="B911" s="172" t="s">
        <v>3341</v>
      </c>
      <c r="C911" s="172" t="s">
        <v>667</v>
      </c>
      <c r="D911" s="173">
        <v>1.6</v>
      </c>
      <c r="E911" s="174">
        <v>951</v>
      </c>
      <c r="F911" s="174">
        <v>950</v>
      </c>
      <c r="G911" s="174">
        <v>0</v>
      </c>
      <c r="H911" s="174">
        <v>0</v>
      </c>
      <c r="I911" s="174">
        <v>0</v>
      </c>
      <c r="J911" s="170" t="b">
        <f>IF(ISBLANK(CertifiedCrop[[#This Row],[1. Identifiant interne d’exploitation agricole*]]),"",IF(ISERROR(MATCH(CertifiedCrop[[#This Row],[1. Identifiant interne d’exploitation agricole*]],GroupMember[1. Identifiant interne d’exploitation agricole*],0)),FALSE,TRUE))</f>
        <v>1</v>
      </c>
      <c r="K911" s="170" t="b">
        <f t="array" ref="K911">IF(ISBLANK(CertifiedCrop[[#This Row],[2. Produit agricole certifié*]]),"",IF(ISERROR(MATCH(1,(#REF!=CertifiedCrop[[#This Row],[2. Produit agricole certifié*]])*(#REF!=CertifiedCrop[[#This Row],[3. Variété**]]),0)),FALSE,TRUE))</f>
        <v>0</v>
      </c>
      <c r="L911" s="23" t="str">
        <f t="shared" si="71"/>
        <v/>
      </c>
      <c r="M911" s="63" t="str">
        <f t="shared" si="72"/>
        <v/>
      </c>
      <c r="N911" s="176" t="str">
        <f t="shared" si="73"/>
        <v/>
      </c>
      <c r="O911" s="64">
        <f t="shared" si="74"/>
        <v>594.375</v>
      </c>
      <c r="P911" s="64">
        <f t="shared" si="75"/>
        <v>593.75</v>
      </c>
      <c r="Q911" s="11" t="str">
        <f>IFERROR((VLOOKUP(A911,GM_Table,8,FALSE)-SUMIFS(D:D,A:A,A911,B:B,B911,C:C,C911)),"")</f>
        <v/>
      </c>
      <c r="R911" s="11" t="str">
        <f>IFERROR(CONCATENATE(VLOOKUP(A911,GM_Table,12,FALSE)," ",(VLOOKUP(A911,GM_Table,13,FALSE))),"")</f>
        <v/>
      </c>
      <c r="S911" s="178">
        <f>(CertifiedCrop[[#This Row],[Rendement 
estimé/ha]]-CertifiedCrop[[#This Row],[Rendement/ha
de l’année précédente]])/CertifiedCrop[[#This Row],[Rendement/ha
de l’année précédente]]</f>
        <v>1.0526315789473684E-3</v>
      </c>
    </row>
    <row r="912" spans="1:19" x14ac:dyDescent="0.25">
      <c r="A912" s="172" t="s">
        <v>3337</v>
      </c>
      <c r="B912" s="172" t="s">
        <v>3341</v>
      </c>
      <c r="C912" s="172" t="s">
        <v>667</v>
      </c>
      <c r="D912" s="173">
        <v>2.2999999999999998</v>
      </c>
      <c r="E912" s="174">
        <v>1300</v>
      </c>
      <c r="F912" s="174">
        <v>1350</v>
      </c>
      <c r="G912" s="174">
        <v>0</v>
      </c>
      <c r="H912" s="174">
        <v>0</v>
      </c>
      <c r="I912" s="174">
        <v>0</v>
      </c>
      <c r="J912" s="170" t="b">
        <f>IF(ISBLANK(CertifiedCrop[[#This Row],[1. Identifiant interne d’exploitation agricole*]]),"",IF(ISERROR(MATCH(CertifiedCrop[[#This Row],[1. Identifiant interne d’exploitation agricole*]],GroupMember[1. Identifiant interne d’exploitation agricole*],0)),FALSE,TRUE))</f>
        <v>1</v>
      </c>
      <c r="K912" s="170" t="b">
        <f t="array" ref="K912">IF(ISBLANK(CertifiedCrop[[#This Row],[2. Produit agricole certifié*]]),"",IF(ISERROR(MATCH(1,(#REF!=CertifiedCrop[[#This Row],[2. Produit agricole certifié*]])*(#REF!=CertifiedCrop[[#This Row],[3. Variété**]]),0)),FALSE,TRUE))</f>
        <v>0</v>
      </c>
      <c r="L912" s="23" t="str">
        <f t="shared" si="71"/>
        <v/>
      </c>
      <c r="M912" s="63" t="str">
        <f t="shared" si="72"/>
        <v/>
      </c>
      <c r="N912" s="176" t="str">
        <f t="shared" si="73"/>
        <v/>
      </c>
      <c r="O912" s="64">
        <f t="shared" si="74"/>
        <v>565.21739130434787</v>
      </c>
      <c r="P912" s="64">
        <f t="shared" si="75"/>
        <v>586.95652173913049</v>
      </c>
      <c r="Q912" s="11" t="str">
        <f>IFERROR((VLOOKUP(A912,GM_Table,8,FALSE)-SUMIFS(D:D,A:A,A912,B:B,B912,C:C,C912)),"")</f>
        <v/>
      </c>
      <c r="R912" s="11" t="str">
        <f>IFERROR(CONCATENATE(VLOOKUP(A912,GM_Table,12,FALSE)," ",(VLOOKUP(A912,GM_Table,13,FALSE))),"")</f>
        <v/>
      </c>
      <c r="S912" s="178">
        <f>(CertifiedCrop[[#This Row],[Rendement 
estimé/ha]]-CertifiedCrop[[#This Row],[Rendement/ha
de l’année précédente]])/CertifiedCrop[[#This Row],[Rendement/ha
de l’année précédente]]</f>
        <v>-3.7037037037037056E-2</v>
      </c>
    </row>
    <row r="913" spans="1:19" x14ac:dyDescent="0.25">
      <c r="A913" s="172" t="s">
        <v>3339</v>
      </c>
      <c r="B913" s="172" t="s">
        <v>3341</v>
      </c>
      <c r="C913" s="172" t="s">
        <v>667</v>
      </c>
      <c r="D913" s="173">
        <v>1</v>
      </c>
      <c r="E913" s="174">
        <v>581</v>
      </c>
      <c r="F913" s="174">
        <v>570</v>
      </c>
      <c r="G913" s="174">
        <v>0</v>
      </c>
      <c r="H913" s="174">
        <v>0</v>
      </c>
      <c r="I913" s="174">
        <v>0</v>
      </c>
      <c r="J913" s="170" t="b">
        <f>IF(ISBLANK(CertifiedCrop[[#This Row],[1. Identifiant interne d’exploitation agricole*]]),"",IF(ISERROR(MATCH(CertifiedCrop[[#This Row],[1. Identifiant interne d’exploitation agricole*]],GroupMember[1. Identifiant interne d’exploitation agricole*],0)),FALSE,TRUE))</f>
        <v>1</v>
      </c>
      <c r="K913" s="170" t="b">
        <f t="array" ref="K913">IF(ISBLANK(CertifiedCrop[[#This Row],[2. Produit agricole certifié*]]),"",IF(ISERROR(MATCH(1,(#REF!=CertifiedCrop[[#This Row],[2. Produit agricole certifié*]])*(#REF!=CertifiedCrop[[#This Row],[3. Variété**]]),0)),FALSE,TRUE))</f>
        <v>0</v>
      </c>
      <c r="L913" s="23" t="str">
        <f t="shared" si="71"/>
        <v/>
      </c>
      <c r="M913" s="63" t="str">
        <f t="shared" si="72"/>
        <v/>
      </c>
      <c r="N913" s="176" t="str">
        <f t="shared" si="73"/>
        <v/>
      </c>
      <c r="O913" s="64">
        <f>IFERROR(E913/D913,"")</f>
        <v>581</v>
      </c>
      <c r="P913" s="64">
        <f t="shared" si="75"/>
        <v>570</v>
      </c>
      <c r="Q913" s="11" t="str">
        <f>IFERROR((VLOOKUP(A913,GM_Table,8,FALSE)-SUMIFS(D:D,A:A,A913,B:B,B913,C:C,C913)),"")</f>
        <v/>
      </c>
      <c r="R913" s="11" t="str">
        <f>IFERROR(CONCATENATE(VLOOKUP(A913,GM_Table,12,FALSE)," ",(VLOOKUP(A913,GM_Table,13,FALSE))),"")</f>
        <v/>
      </c>
      <c r="S913" s="178">
        <f>(CertifiedCrop[[#This Row],[Rendement 
estimé/ha]]-CertifiedCrop[[#This Row],[Rendement/ha
de l’année précédente]])/CertifiedCrop[[#This Row],[Rendement/ha
de l’année précédente]]</f>
        <v>1.9298245614035089E-2</v>
      </c>
    </row>
  </sheetData>
  <sheetProtection insertRows="0" deleteRows="0"/>
  <protectedRanges>
    <protectedRange sqref="J1 J3:R1048576 N1:R1" name="DataValidation"/>
    <protectedRange sqref="J2:R2" name="DataValidation_1"/>
    <protectedRange sqref="K1:M1" name="DataValidation_2"/>
  </protectedRanges>
  <autoFilter ref="S2:S913" xr:uid="{00000000-0001-0000-0200-000000000000}">
    <sortState xmlns:xlrd2="http://schemas.microsoft.com/office/spreadsheetml/2017/richdata2" ref="S3:S913">
      <sortCondition descending="1" ref="S2:S913"/>
    </sortState>
  </autoFilter>
  <conditionalFormatting sqref="L3:L913">
    <cfRule type="cellIs" dxfId="71" priority="6" operator="lessThan">
      <formula>0</formula>
    </cfRule>
  </conditionalFormatting>
  <conditionalFormatting sqref="L3:N913">
    <cfRule type="containsText" dxfId="70" priority="105" operator="containsText" text="!">
      <formula>NOT(ISERROR(SEARCH("!",L3)))</formula>
    </cfRule>
  </conditionalFormatting>
  <conditionalFormatting sqref="Q3:Q913">
    <cfRule type="cellIs" dxfId="69" priority="3" operator="equal">
      <formula>0</formula>
    </cfRule>
  </conditionalFormatting>
  <conditionalFormatting sqref="O3:O913">
    <cfRule type="top10" dxfId="68" priority="14" percent="1" rank="10"/>
  </conditionalFormatting>
  <conditionalFormatting sqref="P3:P913">
    <cfRule type="top10" dxfId="67" priority="104" percent="1" rank="10"/>
  </conditionalFormatting>
  <conditionalFormatting sqref="J3:K913">
    <cfRule type="containsText" dxfId="66" priority="1" operator="containsText" text="FALSE">
      <formula>NOT(ISERROR(SEARCH("FALSE",J3)))</formula>
    </cfRule>
  </conditionalFormatting>
  <dataValidations xWindow="658" yWindow="351" count="16">
    <dataValidation allowBlank="1" showErrorMessage="1" promptTitle="Harvest estimation" prompt="Please put the correct value" sqref="E3 E23 E17 E10 E44 E78 E112 E135 E146 E165 E180 E214 E248 E274 E306 E912 E769 E339 E347 E349 E354 E358 E368 E373 E376 E381:E382 E315 E399 E407 E441 E475 E490 E329:E330 E387:E388 E538 E572 E604 E615 E495 E667 E669 E505:E506 E701 E735 E637 E803 E837 E871 E905 E710" xr:uid="{00000000-0002-0000-0200-000000000000}"/>
    <dataValidation allowBlank="1" showInputMessage="1" showErrorMessage="1" promptTitle="Top performers" prompt="The yield is kg of estimated harvest (5.) per hectare (4.)._x000a_Most of the group members would have similar yields. _x000a_Here, the 10% highest values are highlighted in yellow, as the difference may indicate an error in the data. _x000a_Please verify them." sqref="O2" xr:uid="{00000000-0002-0000-0200-000001000000}"/>
    <dataValidation allowBlank="1" showInputMessage="1" showErrorMessage="1" promptTitle="Sold=&gt;Harvest" prompt="A farmer cannot sell more certified product than harvested in the previous year._x000a__x000a_If you see an !, please check the numbers again." sqref="L2" xr:uid="{00000000-0002-0000-0200-000002000000}"/>
    <dataValidation allowBlank="1" showInputMessage="1" showErrorMessage="1" promptTitle="This year - last year harvest" prompt="The harvest changes from year to year, but large changes may indicate a mistake in the data. In here we indicate changes higher than 25%._x000a__x000a_Please double-check the harvest data (5. and 6.) if the cell is yellow." sqref="M2" xr:uid="{00000000-0002-0000-0200-000003000000}"/>
    <dataValidation allowBlank="1" showInputMessage="1" showErrorMessage="1" promptTitle="Sold previous year - 2 years ago" prompt="The amount of product that the group member sells to the group may change from year to year, but a large difference may indicate an error in the data. _x000a__x000a_If the cell is yellow, please double-check the sale/delivery data (7. and 8.)." sqref="N2" xr:uid="{00000000-0002-0000-0200-000004000000}"/>
    <dataValidation allowBlank="1" showInputMessage="1" showErrorMessage="1" promptTitle="Top performers " prompt="The yield is kg of last year's harvest (6.) per hectare (4.)._x000a_Most of the group members would have similar yields. _x000a__x000a_Here, the 10% highest values are highlighted in yellow, as the difference may indicate an error in the data. _x000a_Please verify them" sqref="P2" xr:uid="{00000000-0002-0000-0200-000005000000}"/>
    <dataValidation allowBlank="1" showInputMessage="1" showErrorMessage="1" promptTitle="Check the farm area" prompt="This column compares the sum of the certified area for a group member with the total farm area. _x000a_Positive if the farm has forests or pastur or non-certified crops (e.g. corn)._x000a_Negative if intercropping e.g. coffee and pepper._x000a__x000a_Please check yellow cells." sqref="Q2" xr:uid="{00000000-0002-0000-0200-000006000000}"/>
    <dataValidation allowBlank="1" showInputMessage="1" showErrorMessage="1" promptTitle="Please select an option" prompt="Copy-pasting may generate errors when uploading the file. Make sure no typos are present. " sqref="B2" xr:uid="{00000000-0002-0000-0200-000007000000}"/>
    <dataValidation allowBlank="1" showInputMessage="1" showErrorMessage="1" promptTitle="Mandatory if available" prompt="Copy-pasting may generate errors when uploading the file. Make sure no typos are present. " sqref="C2" xr:uid="{00000000-0002-0000-0200-000008000000}"/>
    <dataValidation allowBlank="1" showInputMessage="1" showErrorMessage="1" promptTitle="Certified Volume Current Year" prompt="This represents the Certified Volume for current year._x000a__x000a_Use format of the cell as &quot;Number&quot;" sqref="E2" xr:uid="{00000000-0002-0000-0200-000009000000}"/>
    <dataValidation allowBlank="1" showInputMessage="1" showErrorMessage="1" promptTitle="Certified Harvest Previous Year" prompt="This represents the actual volume certified for the specific crop in the previous year. _x000a__x000a_Use format of the cell as &quot;Number&quot;" sqref="F2" xr:uid="{00000000-0002-0000-0200-00000A000000}"/>
    <dataValidation allowBlank="1" showInputMessage="1" showErrorMessage="1" promptTitle="Mandatory Information" prompt="This represents the certified volume sold/delivered by the member to the Group._x000a__x000a_Use format of the cell as &quot;Number&quot;" sqref="G2" xr:uid="{00000000-0002-0000-0200-00000B000000}"/>
    <dataValidation allowBlank="1" showInputMessage="1" showErrorMessage="1" prompt="Make sure to use the same ID presented on tab 1. Group member, column A_x000a__x000a_If a group member produces more than one crop (e.g. coffee and oranges), or variety (arabica and robusta), in different places must be the same ID with the same Group Member." sqref="A2" xr:uid="{00000000-0002-0000-0200-00000C000000}"/>
    <dataValidation allowBlank="1" showInputMessage="1" showErrorMessage="1" promptTitle="Mandatory Information" prompt="All of the farm area covered by this crop, e.g. coffee, even if these are several farm units._x000a__x000a_Use format of the cell as &quot;Number&quot;" sqref="D2" xr:uid="{00000000-0002-0000-0200-00000D000000}"/>
    <dataValidation allowBlank="1" showInputMessage="1" showErrorMessage="1" prompt="Use format of the cell as &quot;Number&quot;" sqref="H2:I2" xr:uid="{00000000-0002-0000-0200-00000E000000}"/>
    <dataValidation allowBlank="1" showInputMessage="1" showErrorMessage="1" promptTitle="No need to fill in" prompt="The information indicate here will be automatically presented. There is no need to fill in the colunms._x000a__x000a_You need to interpretate it was described below." sqref="M1" xr:uid="{00000000-0002-0000-0200-00000F000000}"/>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94BA29"/>
  </sheetPr>
  <dimension ref="A1:L913"/>
  <sheetViews>
    <sheetView topLeftCell="A7" zoomScale="80" zoomScaleNormal="80" workbookViewId="0">
      <pane xSplit="1" topLeftCell="D1" activePane="topRight" state="frozen"/>
      <selection activeCell="B4" sqref="B4"/>
      <selection pane="topRight" activeCell="D3" sqref="D3:E33"/>
    </sheetView>
  </sheetViews>
  <sheetFormatPr baseColWidth="10" defaultColWidth="8.7109375" defaultRowHeight="13.5" x14ac:dyDescent="0.25"/>
  <cols>
    <col min="1" max="1" width="25.5703125" style="6" customWidth="1"/>
    <col min="2" max="2" width="23.5703125" style="6" customWidth="1"/>
    <col min="3" max="3" width="21" style="9" customWidth="1"/>
    <col min="4" max="4" width="24.28515625" style="10" customWidth="1"/>
    <col min="5" max="5" width="26.28515625" style="10" customWidth="1"/>
    <col min="6" max="6" width="30.42578125" style="68" customWidth="1"/>
    <col min="7" max="7" width="18" style="68" customWidth="1"/>
    <col min="8" max="8" width="21.28515625" style="68" customWidth="1"/>
    <col min="9" max="9" width="24.7109375" style="68" customWidth="1"/>
    <col min="10" max="10" width="29.28515625" style="68" customWidth="1"/>
    <col min="11" max="11" width="13.42578125" style="6" customWidth="1"/>
    <col min="12" max="12" width="13" style="6" customWidth="1"/>
    <col min="13" max="16384" width="8.7109375" style="6"/>
  </cols>
  <sheetData>
    <row r="1" spans="1:12" s="80" customFormat="1" ht="17.25" x14ac:dyDescent="0.3">
      <c r="A1" s="218" t="s">
        <v>166</v>
      </c>
      <c r="B1" s="218"/>
      <c r="C1" s="218"/>
      <c r="D1" s="218"/>
      <c r="E1" s="218"/>
      <c r="F1" s="79"/>
      <c r="G1" s="219" t="s">
        <v>170</v>
      </c>
      <c r="H1" s="220"/>
      <c r="I1" s="220"/>
      <c r="J1" s="220"/>
      <c r="K1" s="221" t="s">
        <v>3364</v>
      </c>
      <c r="L1" s="221"/>
    </row>
    <row r="2" spans="1:12" s="80" customFormat="1" ht="60.75" thickBot="1" x14ac:dyDescent="0.35">
      <c r="A2" s="78" t="s">
        <v>100</v>
      </c>
      <c r="B2" s="85" t="s">
        <v>162</v>
      </c>
      <c r="C2" s="86" t="s">
        <v>163</v>
      </c>
      <c r="D2" s="85" t="s">
        <v>164</v>
      </c>
      <c r="E2" s="85" t="s">
        <v>165</v>
      </c>
      <c r="F2" s="131" t="s">
        <v>152</v>
      </c>
      <c r="G2" s="148" t="s">
        <v>167</v>
      </c>
      <c r="H2" s="149" t="s">
        <v>168</v>
      </c>
      <c r="I2" s="148" t="s">
        <v>169</v>
      </c>
      <c r="J2" s="148" t="s">
        <v>160</v>
      </c>
      <c r="K2" s="84" t="s">
        <v>3362</v>
      </c>
      <c r="L2" s="80" t="s">
        <v>3363</v>
      </c>
    </row>
    <row r="3" spans="1:12" ht="14.25" thickBot="1" x14ac:dyDescent="0.3">
      <c r="A3" s="181" t="s">
        <v>1517</v>
      </c>
      <c r="B3" s="182" t="s">
        <v>1517</v>
      </c>
      <c r="C3" s="183">
        <v>2.5</v>
      </c>
      <c r="D3" s="191">
        <v>7.7339000000000002</v>
      </c>
      <c r="E3" s="191">
        <v>-7.4939</v>
      </c>
      <c r="F3" s="184" t="b">
        <f>IF(ISBLANK(FarmUnit[[#This Row],[1. Identifiant interne d’exploitation agricole*]]),"",IF(ISERROR(MATCH(FarmUnit[[#This Row],[1. Identifiant interne d’exploitation agricole*]],GroupMember[1. Identifiant interne d’exploitation agricole*],0)),FALSE,TRUE))</f>
        <v>1</v>
      </c>
      <c r="G3" s="185">
        <f t="shared" ref="G3:G66" si="0">IF(D3=0,"",D3)</f>
        <v>7.7339000000000002</v>
      </c>
      <c r="H3" s="185">
        <f t="shared" ref="H3:H66" si="1">IF(E3=0,"",E3)</f>
        <v>-7.4939</v>
      </c>
      <c r="I3" s="186" t="str">
        <f t="array" ref="I3">IF(ISBLANK(C3),"",IF(C3=MAX(IF(FarmUnit[1. Identifiant interne d’exploitation agricole*]=A3,FarmUnit[3. Superficie de l’unité agricole (ha)*])),"!","-"))</f>
        <v>!</v>
      </c>
      <c r="J3" s="187" t="str">
        <f>IFERROR(CONCATENATE(VLOOKUP(A3,GM_Table,12,FALSE)," ",(VLOOKUP(A3,GM_Table,13,FALSE))),"")</f>
        <v/>
      </c>
      <c r="K3" s="190">
        <v>7.734</v>
      </c>
      <c r="L3" s="190">
        <v>-7.492</v>
      </c>
    </row>
    <row r="4" spans="1:12" ht="14.25" thickBot="1" x14ac:dyDescent="0.3">
      <c r="A4" s="181" t="s">
        <v>1527</v>
      </c>
      <c r="B4" s="182" t="s">
        <v>1527</v>
      </c>
      <c r="C4" s="183">
        <v>3</v>
      </c>
      <c r="D4" s="191">
        <v>7.7276999999999996</v>
      </c>
      <c r="E4" s="191">
        <v>-7.4965999999999999</v>
      </c>
      <c r="F4" s="184" t="b">
        <f>IF(ISBLANK(FarmUnit[[#This Row],[1. Identifiant interne d’exploitation agricole*]]),"",IF(ISERROR(MATCH(FarmUnit[[#This Row],[1. Identifiant interne d’exploitation agricole*]],GroupMember[1. Identifiant interne d’exploitation agricole*],0)),FALSE,TRUE))</f>
        <v>1</v>
      </c>
      <c r="G4" s="185">
        <f t="shared" si="0"/>
        <v>7.7276999999999996</v>
      </c>
      <c r="H4" s="185">
        <f t="shared" si="1"/>
        <v>-7.4965999999999999</v>
      </c>
      <c r="I4" s="186" t="str">
        <f t="array" ref="I4">IF(ISBLANK(C4),"",IF(C4=MAX(IF(FarmUnit[1. Identifiant interne d’exploitation agricole*]=A4,FarmUnit[3. Superficie de l’unité agricole (ha)*])),"!","-"))</f>
        <v>!</v>
      </c>
      <c r="J4" s="187" t="str">
        <f>IFERROR(CONCATENATE(VLOOKUP(A4,GM_Table,12,FALSE)," ",(VLOOKUP(A4,GM_Table,13,FALSE))),"")</f>
        <v/>
      </c>
      <c r="K4" s="190" t="s">
        <v>3344</v>
      </c>
      <c r="L4" s="190" t="s">
        <v>3345</v>
      </c>
    </row>
    <row r="5" spans="1:12" ht="14.25" thickBot="1" x14ac:dyDescent="0.3">
      <c r="A5" s="181" t="s">
        <v>1531</v>
      </c>
      <c r="B5" s="182" t="s">
        <v>1531</v>
      </c>
      <c r="C5" s="183">
        <v>2</v>
      </c>
      <c r="D5" s="191">
        <v>7.7142169999999997</v>
      </c>
      <c r="E5" s="191">
        <v>-7.4951230000000004</v>
      </c>
      <c r="F5" s="184" t="b">
        <f>IF(ISBLANK(FarmUnit[[#This Row],[1. Identifiant interne d’exploitation agricole*]]),"",IF(ISERROR(MATCH(FarmUnit[[#This Row],[1. Identifiant interne d’exploitation agricole*]],GroupMember[1. Identifiant interne d’exploitation agricole*],0)),FALSE,TRUE))</f>
        <v>1</v>
      </c>
      <c r="G5" s="185">
        <f t="shared" si="0"/>
        <v>7.7142169999999997</v>
      </c>
      <c r="H5" s="185">
        <f t="shared" si="1"/>
        <v>-7.4951230000000004</v>
      </c>
      <c r="I5" s="186" t="str">
        <f t="array" ref="I5">IF(ISBLANK(C5),"",IF(C5=MAX(IF(FarmUnit[1. Identifiant interne d’exploitation agricole*]=A5,FarmUnit[3. Superficie de l’unité agricole (ha)*])),"!","-"))</f>
        <v>!</v>
      </c>
      <c r="J5" s="187" t="str">
        <f>IFERROR(CONCATENATE(VLOOKUP(A5,GM_Table,12,FALSE)," ",(VLOOKUP(A5,GM_Table,13,FALSE))),"")</f>
        <v/>
      </c>
      <c r="K5" s="190">
        <v>7.7134999999999998</v>
      </c>
      <c r="L5" s="190">
        <v>-7.4930000000000003</v>
      </c>
    </row>
    <row r="6" spans="1:12" ht="14.25" thickBot="1" x14ac:dyDescent="0.3">
      <c r="A6" s="181" t="s">
        <v>1714</v>
      </c>
      <c r="B6" s="182" t="s">
        <v>1714</v>
      </c>
      <c r="C6" s="183">
        <v>2.5</v>
      </c>
      <c r="D6" s="191">
        <v>7.6348000000000003</v>
      </c>
      <c r="E6" s="191">
        <v>-7.5537000000000001</v>
      </c>
      <c r="F6" s="184" t="b">
        <f>IF(ISBLANK(FarmUnit[[#This Row],[1. Identifiant interne d’exploitation agricole*]]),"",IF(ISERROR(MATCH(FarmUnit[[#This Row],[1. Identifiant interne d’exploitation agricole*]],GroupMember[1. Identifiant interne d’exploitation agricole*],0)),FALSE,TRUE))</f>
        <v>1</v>
      </c>
      <c r="G6" s="185">
        <f t="shared" si="0"/>
        <v>7.6348000000000003</v>
      </c>
      <c r="H6" s="185">
        <f t="shared" si="1"/>
        <v>-7.5537000000000001</v>
      </c>
      <c r="I6" s="186" t="str">
        <f t="array" ref="I6">IF(ISBLANK(C6),"",IF(C6=MAX(IF(FarmUnit[1. Identifiant interne d’exploitation agricole*]=A6,FarmUnit[3. Superficie de l’unité agricole (ha)*])),"!","-"))</f>
        <v>!</v>
      </c>
      <c r="J6" s="187" t="str">
        <f>IFERROR(CONCATENATE(VLOOKUP(A6,GM_Table,12,FALSE)," ",(VLOOKUP(A6,GM_Table,13,FALSE))),"")</f>
        <v/>
      </c>
      <c r="K6" s="190">
        <v>7.6349999999999998</v>
      </c>
      <c r="L6" s="190">
        <v>-7.5519999999999996</v>
      </c>
    </row>
    <row r="7" spans="1:12" ht="14.25" thickBot="1" x14ac:dyDescent="0.3">
      <c r="A7" s="181" t="s">
        <v>1728</v>
      </c>
      <c r="B7" s="182" t="s">
        <v>1728</v>
      </c>
      <c r="C7" s="183">
        <v>2</v>
      </c>
      <c r="D7" s="191">
        <v>7.7275980000000004</v>
      </c>
      <c r="E7" s="191">
        <v>-7.5010899999999996</v>
      </c>
      <c r="F7" s="184" t="b">
        <f>IF(ISBLANK(FarmUnit[[#This Row],[1. Identifiant interne d’exploitation agricole*]]),"",IF(ISERROR(MATCH(FarmUnit[[#This Row],[1. Identifiant interne d’exploitation agricole*]],GroupMember[1. Identifiant interne d’exploitation agricole*],0)),FALSE,TRUE))</f>
        <v>1</v>
      </c>
      <c r="G7" s="185">
        <f t="shared" si="0"/>
        <v>7.7275980000000004</v>
      </c>
      <c r="H7" s="185">
        <f t="shared" si="1"/>
        <v>-7.5010899999999996</v>
      </c>
      <c r="I7" s="186" t="str">
        <f t="array" ref="I7">IF(ISBLANK(C7),"",IF(C7=MAX(IF(FarmUnit[1. Identifiant interne d’exploitation agricole*]=A7,FarmUnit[3. Superficie de l’unité agricole (ha)*])),"!","-"))</f>
        <v>!</v>
      </c>
      <c r="J7" s="187" t="str">
        <f>IFERROR(CONCATENATE(VLOOKUP(A7,GM_Table,12,FALSE)," ",(VLOOKUP(A7,GM_Table,13,FALSE))),"")</f>
        <v/>
      </c>
      <c r="K7" s="190" t="s">
        <v>3346</v>
      </c>
      <c r="L7" s="190" t="s">
        <v>3347</v>
      </c>
    </row>
    <row r="8" spans="1:12" ht="14.25" thickBot="1" x14ac:dyDescent="0.3">
      <c r="A8" s="181" t="s">
        <v>1733</v>
      </c>
      <c r="B8" s="182" t="s">
        <v>1733</v>
      </c>
      <c r="C8" s="183">
        <v>3.5</v>
      </c>
      <c r="D8" s="191">
        <v>7.7260270000000002</v>
      </c>
      <c r="E8" s="191">
        <v>-7.5011479999999997</v>
      </c>
      <c r="F8" s="184" t="b">
        <f>IF(ISBLANK(FarmUnit[[#This Row],[1. Identifiant interne d’exploitation agricole*]]),"",IF(ISERROR(MATCH(FarmUnit[[#This Row],[1. Identifiant interne d’exploitation agricole*]],GroupMember[1. Identifiant interne d’exploitation agricole*],0)),FALSE,TRUE))</f>
        <v>1</v>
      </c>
      <c r="G8" s="185">
        <f t="shared" si="0"/>
        <v>7.7260270000000002</v>
      </c>
      <c r="H8" s="185">
        <f t="shared" si="1"/>
        <v>-7.5011479999999997</v>
      </c>
      <c r="I8" s="186" t="str">
        <f t="array" ref="I8">IF(ISBLANK(C8),"",IF(C8=MAX(IF(FarmUnit[1. Identifiant interne d’exploitation agricole*]=A8,FarmUnit[3. Superficie de l’unité agricole (ha)*])),"!","-"))</f>
        <v>!</v>
      </c>
      <c r="J8" s="187" t="str">
        <f>IFERROR(CONCATENATE(VLOOKUP(A8,GM_Table,12,FALSE)," ",(VLOOKUP(A8,GM_Table,13,FALSE))),"")</f>
        <v/>
      </c>
      <c r="K8" s="190" t="s">
        <v>3348</v>
      </c>
      <c r="L8" s="190" t="s">
        <v>3349</v>
      </c>
    </row>
    <row r="9" spans="1:12" ht="14.25" thickBot="1" x14ac:dyDescent="0.3">
      <c r="A9" s="181" t="s">
        <v>1821</v>
      </c>
      <c r="B9" s="182" t="s">
        <v>1821</v>
      </c>
      <c r="C9" s="183">
        <v>3.5</v>
      </c>
      <c r="D9" s="191">
        <v>7.7294</v>
      </c>
      <c r="E9" s="191">
        <v>-7.5011000000000001</v>
      </c>
      <c r="F9" s="184" t="b">
        <f>IF(ISBLANK(FarmUnit[[#This Row],[1. Identifiant interne d’exploitation agricole*]]),"",IF(ISERROR(MATCH(FarmUnit[[#This Row],[1. Identifiant interne d’exploitation agricole*]],GroupMember[1. Identifiant interne d’exploitation agricole*],0)),FALSE,TRUE))</f>
        <v>1</v>
      </c>
      <c r="G9" s="185">
        <f t="shared" si="0"/>
        <v>7.7294</v>
      </c>
      <c r="H9" s="185">
        <f t="shared" si="1"/>
        <v>-7.5011000000000001</v>
      </c>
      <c r="I9" s="186" t="str">
        <f t="array" ref="I9">IF(ISBLANK(C9),"",IF(C9=MAX(IF(FarmUnit[1. Identifiant interne d’exploitation agricole*]=A9,FarmUnit[3. Superficie de l’unité agricole (ha)*])),"!","-"))</f>
        <v>!</v>
      </c>
      <c r="J9" s="187" t="str">
        <f>IFERROR(CONCATENATE(VLOOKUP(A9,GM_Table,12,FALSE)," ",(VLOOKUP(A9,GM_Table,13,FALSE))),"")</f>
        <v/>
      </c>
      <c r="K9" s="190" t="s">
        <v>3350</v>
      </c>
      <c r="L9" s="190" t="s">
        <v>3351</v>
      </c>
    </row>
    <row r="10" spans="1:12" ht="14.25" thickBot="1" x14ac:dyDescent="0.3">
      <c r="A10" s="181" t="s">
        <v>2701</v>
      </c>
      <c r="B10" s="182" t="s">
        <v>2701</v>
      </c>
      <c r="C10" s="183">
        <v>4.8600000000000003</v>
      </c>
      <c r="D10" s="191">
        <v>7.622808</v>
      </c>
      <c r="E10" s="191">
        <v>-7.6835990000000001</v>
      </c>
      <c r="F10" s="184" t="b">
        <f>IF(ISBLANK(FarmUnit[[#This Row],[1. Identifiant interne d’exploitation agricole*]]),"",IF(ISERROR(MATCH(FarmUnit[[#This Row],[1. Identifiant interne d’exploitation agricole*]],GroupMember[1. Identifiant interne d’exploitation agricole*],0)),FALSE,TRUE))</f>
        <v>1</v>
      </c>
      <c r="G10" s="185">
        <f t="shared" si="0"/>
        <v>7.622808</v>
      </c>
      <c r="H10" s="185">
        <f t="shared" si="1"/>
        <v>-7.6835990000000001</v>
      </c>
      <c r="I10" s="186" t="str">
        <f t="array" ref="I10">IF(ISBLANK(C10),"",IF(C10=MAX(IF(FarmUnit[1. Identifiant interne d’exploitation agricole*]=A10,FarmUnit[3. Superficie de l’unité agricole (ha)*])),"!","-"))</f>
        <v>!</v>
      </c>
      <c r="J10" s="187" t="str">
        <f>IFERROR(CONCATENATE(VLOOKUP(A10,GM_Table,12,FALSE)," ",(VLOOKUP(A10,GM_Table,13,FALSE))),"")</f>
        <v/>
      </c>
      <c r="K10" s="190">
        <v>7.6222000000000003</v>
      </c>
      <c r="L10" s="190">
        <v>-7.6829000000000001</v>
      </c>
    </row>
    <row r="11" spans="1:12" ht="14.25" thickBot="1" x14ac:dyDescent="0.3">
      <c r="A11" s="181" t="s">
        <v>2711</v>
      </c>
      <c r="B11" s="182" t="s">
        <v>2711</v>
      </c>
      <c r="C11" s="183">
        <v>1</v>
      </c>
      <c r="D11" s="191">
        <v>7.6212629999999999</v>
      </c>
      <c r="E11" s="191">
        <v>-7.6907930000000002</v>
      </c>
      <c r="F11" s="184" t="b">
        <f>IF(ISBLANK(FarmUnit[[#This Row],[1. Identifiant interne d’exploitation agricole*]]),"",IF(ISERROR(MATCH(FarmUnit[[#This Row],[1. Identifiant interne d’exploitation agricole*]],GroupMember[1. Identifiant interne d’exploitation agricole*],0)),FALSE,TRUE))</f>
        <v>1</v>
      </c>
      <c r="G11" s="185">
        <f t="shared" si="0"/>
        <v>7.6212629999999999</v>
      </c>
      <c r="H11" s="185">
        <f t="shared" si="1"/>
        <v>-7.6907930000000002</v>
      </c>
      <c r="I11" s="186" t="str">
        <f t="array" ref="I11">IF(ISBLANK(C11),"",IF(C11=MAX(IF(FarmUnit[1. Identifiant interne d’exploitation agricole*]=A11,FarmUnit[3. Superficie de l’unité agricole (ha)*])),"!","-"))</f>
        <v>!</v>
      </c>
      <c r="J11" s="187" t="str">
        <f>IFERROR(CONCATENATE(VLOOKUP(A11,GM_Table,12,FALSE)," ",(VLOOKUP(A11,GM_Table,13,FALSE))),"")</f>
        <v/>
      </c>
      <c r="K11" s="190">
        <v>7.6155999999999997</v>
      </c>
      <c r="L11" s="190">
        <v>-7.6944999999999997</v>
      </c>
    </row>
    <row r="12" spans="1:12" ht="14.25" thickBot="1" x14ac:dyDescent="0.3">
      <c r="A12" s="181" t="s">
        <v>2845</v>
      </c>
      <c r="B12" s="182" t="s">
        <v>2845</v>
      </c>
      <c r="C12" s="183">
        <v>1.42</v>
      </c>
      <c r="D12" s="191">
        <v>7.593712</v>
      </c>
      <c r="E12" s="191">
        <v>-7.716933</v>
      </c>
      <c r="F12" s="184" t="b">
        <f>IF(ISBLANK(FarmUnit[[#This Row],[1. Identifiant interne d’exploitation agricole*]]),"",IF(ISERROR(MATCH(FarmUnit[[#This Row],[1. Identifiant interne d’exploitation agricole*]],GroupMember[1. Identifiant interne d’exploitation agricole*],0)),FALSE,TRUE))</f>
        <v>1</v>
      </c>
      <c r="G12" s="185">
        <f t="shared" si="0"/>
        <v>7.593712</v>
      </c>
      <c r="H12" s="185">
        <f t="shared" si="1"/>
        <v>-7.716933</v>
      </c>
      <c r="I12" s="186" t="str">
        <f t="array" ref="I12">IF(ISBLANK(C12),"",IF(C12=MAX(IF(FarmUnit[1. Identifiant interne d’exploitation agricole*]=A12,FarmUnit[3. Superficie de l’unité agricole (ha)*])),"!","-"))</f>
        <v>!</v>
      </c>
      <c r="J12" s="187" t="str">
        <f>IFERROR(CONCATENATE(VLOOKUP(A12,GM_Table,12,FALSE)," ",(VLOOKUP(A12,GM_Table,13,FALSE))),"")</f>
        <v/>
      </c>
      <c r="K12" s="190" t="s">
        <v>3352</v>
      </c>
      <c r="L12" s="190" t="s">
        <v>3353</v>
      </c>
    </row>
    <row r="13" spans="1:12" ht="14.25" thickBot="1" x14ac:dyDescent="0.3">
      <c r="A13" s="181" t="s">
        <v>2853</v>
      </c>
      <c r="B13" s="182" t="s">
        <v>2853</v>
      </c>
      <c r="C13" s="183">
        <v>4</v>
      </c>
      <c r="D13" s="191">
        <v>7.609</v>
      </c>
      <c r="E13" s="191">
        <v>-7.6874219999999998</v>
      </c>
      <c r="F13" s="184" t="b">
        <f>IF(ISBLANK(FarmUnit[[#This Row],[1. Identifiant interne d’exploitation agricole*]]),"",IF(ISERROR(MATCH(FarmUnit[[#This Row],[1. Identifiant interne d’exploitation agricole*]],GroupMember[1. Identifiant interne d’exploitation agricole*],0)),FALSE,TRUE))</f>
        <v>1</v>
      </c>
      <c r="G13" s="185">
        <f t="shared" si="0"/>
        <v>7.609</v>
      </c>
      <c r="H13" s="185">
        <f t="shared" si="1"/>
        <v>-7.6874219999999998</v>
      </c>
      <c r="I13" s="186" t="str">
        <f t="array" ref="I13">IF(ISBLANK(C13),"",IF(C13=MAX(IF(FarmUnit[1. Identifiant interne d’exploitation agricole*]=A13,FarmUnit[3. Superficie de l’unité agricole (ha)*])),"!","-"))</f>
        <v>!</v>
      </c>
      <c r="J13" s="187" t="str">
        <f>IFERROR(CONCATENATE(VLOOKUP(A13,GM_Table,12,FALSE)," ",(VLOOKUP(A13,GM_Table,13,FALSE))),"")</f>
        <v/>
      </c>
      <c r="K13" s="190">
        <v>7.6036000000000001</v>
      </c>
      <c r="L13" s="190">
        <v>-7.6870000000000003</v>
      </c>
    </row>
    <row r="14" spans="1:12" ht="14.25" thickBot="1" x14ac:dyDescent="0.3">
      <c r="A14" s="181" t="s">
        <v>2860</v>
      </c>
      <c r="B14" s="182" t="s">
        <v>2860</v>
      </c>
      <c r="C14" s="183">
        <v>3.25</v>
      </c>
      <c r="D14" s="191">
        <v>7.6615289999999998</v>
      </c>
      <c r="E14" s="191">
        <v>-7.7075009999999997</v>
      </c>
      <c r="F14" s="184" t="b">
        <f>IF(ISBLANK(FarmUnit[[#This Row],[1. Identifiant interne d’exploitation agricole*]]),"",IF(ISERROR(MATCH(FarmUnit[[#This Row],[1. Identifiant interne d’exploitation agricole*]],GroupMember[1. Identifiant interne d’exploitation agricole*],0)),FALSE,TRUE))</f>
        <v>1</v>
      </c>
      <c r="G14" s="185">
        <f t="shared" si="0"/>
        <v>7.6615289999999998</v>
      </c>
      <c r="H14" s="185">
        <f t="shared" si="1"/>
        <v>-7.7075009999999997</v>
      </c>
      <c r="I14" s="186" t="str">
        <f t="array" ref="I14">IF(ISBLANK(C14),"",IF(C14=MAX(IF(FarmUnit[1. Identifiant interne d’exploitation agricole*]=A14,FarmUnit[3. Superficie de l’unité agricole (ha)*])),"!","-"))</f>
        <v>!</v>
      </c>
      <c r="J14" s="187" t="str">
        <f>IFERROR(CONCATENATE(VLOOKUP(A14,GM_Table,12,FALSE)," ",(VLOOKUP(A14,GM_Table,13,FALSE))),"")</f>
        <v/>
      </c>
      <c r="K14" s="190">
        <v>7.6680000000000001</v>
      </c>
      <c r="L14" s="190">
        <v>-7.7073</v>
      </c>
    </row>
    <row r="15" spans="1:12" ht="14.25" thickBot="1" x14ac:dyDescent="0.3">
      <c r="A15" s="181" t="s">
        <v>2863</v>
      </c>
      <c r="B15" s="182" t="s">
        <v>2863</v>
      </c>
      <c r="C15" s="183">
        <v>3</v>
      </c>
      <c r="D15" s="191">
        <v>7.612082</v>
      </c>
      <c r="E15" s="191">
        <v>-7.7007570000000003</v>
      </c>
      <c r="F15" s="184" t="b">
        <f>IF(ISBLANK(FarmUnit[[#This Row],[1. Identifiant interne d’exploitation agricole*]]),"",IF(ISERROR(MATCH(FarmUnit[[#This Row],[1. Identifiant interne d’exploitation agricole*]],GroupMember[1. Identifiant interne d’exploitation agricole*],0)),FALSE,TRUE))</f>
        <v>1</v>
      </c>
      <c r="G15" s="185">
        <f t="shared" si="0"/>
        <v>7.612082</v>
      </c>
      <c r="H15" s="185">
        <f t="shared" si="1"/>
        <v>-7.7007570000000003</v>
      </c>
      <c r="I15" s="186" t="str">
        <f t="array" ref="I15">IF(ISBLANK(C15),"",IF(C15=MAX(IF(FarmUnit[1. Identifiant interne d’exploitation agricole*]=A15,FarmUnit[3. Superficie de l’unité agricole (ha)*])),"!","-"))</f>
        <v>!</v>
      </c>
      <c r="J15" s="187" t="str">
        <f>IFERROR(CONCATENATE(VLOOKUP(A15,GM_Table,12,FALSE)," ",(VLOOKUP(A15,GM_Table,13,FALSE))),"")</f>
        <v/>
      </c>
      <c r="K15" s="190">
        <v>7.6112000000000002</v>
      </c>
      <c r="L15" s="190">
        <v>-7.7072000000000003</v>
      </c>
    </row>
    <row r="16" spans="1:12" ht="14.25" thickBot="1" x14ac:dyDescent="0.3">
      <c r="A16" s="181" t="s">
        <v>2865</v>
      </c>
      <c r="B16" s="182" t="s">
        <v>2865</v>
      </c>
      <c r="C16" s="183">
        <v>3</v>
      </c>
      <c r="D16" s="191">
        <v>7.6157709999999996</v>
      </c>
      <c r="E16" s="191">
        <v>-7.6932429999999998</v>
      </c>
      <c r="F16" s="184" t="b">
        <f>IF(ISBLANK(FarmUnit[[#This Row],[1. Identifiant interne d’exploitation agricole*]]),"",IF(ISERROR(MATCH(FarmUnit[[#This Row],[1. Identifiant interne d’exploitation agricole*]],GroupMember[1. Identifiant interne d’exploitation agricole*],0)),FALSE,TRUE))</f>
        <v>1</v>
      </c>
      <c r="G16" s="185">
        <f t="shared" si="0"/>
        <v>7.6157709999999996</v>
      </c>
      <c r="H16" s="185">
        <f t="shared" si="1"/>
        <v>-7.6932429999999998</v>
      </c>
      <c r="I16" s="186" t="str">
        <f t="array" ref="I16">IF(ISBLANK(C16),"",IF(C16=MAX(IF(FarmUnit[1. Identifiant interne d’exploitation agricole*]=A16,FarmUnit[3. Superficie de l’unité agricole (ha)*])),"!","-"))</f>
        <v>!</v>
      </c>
      <c r="J16" s="187" t="str">
        <f>IFERROR(CONCATENATE(VLOOKUP(A16,GM_Table,12,FALSE)," ",(VLOOKUP(A16,GM_Table,13,FALSE))),"")</f>
        <v/>
      </c>
      <c r="K16" s="190">
        <v>7.617</v>
      </c>
      <c r="L16" s="190">
        <v>-7.6905999999999999</v>
      </c>
    </row>
    <row r="17" spans="1:12" ht="14.25" thickBot="1" x14ac:dyDescent="0.3">
      <c r="A17" s="181" t="s">
        <v>2873</v>
      </c>
      <c r="B17" s="182" t="s">
        <v>2873</v>
      </c>
      <c r="C17" s="183">
        <v>3</v>
      </c>
      <c r="D17" s="191">
        <v>7.6228490000000004</v>
      </c>
      <c r="E17" s="191">
        <v>-7.6882020000000004</v>
      </c>
      <c r="F17" s="184" t="b">
        <f>IF(ISBLANK(FarmUnit[[#This Row],[1. Identifiant interne d’exploitation agricole*]]),"",IF(ISERROR(MATCH(FarmUnit[[#This Row],[1. Identifiant interne d’exploitation agricole*]],GroupMember[1. Identifiant interne d’exploitation agricole*],0)),FALSE,TRUE))</f>
        <v>1</v>
      </c>
      <c r="G17" s="185">
        <f t="shared" si="0"/>
        <v>7.6228490000000004</v>
      </c>
      <c r="H17" s="185">
        <f t="shared" si="1"/>
        <v>-7.6882020000000004</v>
      </c>
      <c r="I17" s="186" t="str">
        <f t="array" ref="I17">IF(ISBLANK(C17),"",IF(C17=MAX(IF(FarmUnit[1. Identifiant interne d’exploitation agricole*]=A17,FarmUnit[3. Superficie de l’unité agricole (ha)*])),"!","-"))</f>
        <v>!</v>
      </c>
      <c r="J17" s="187" t="str">
        <f>IFERROR(CONCATENATE(VLOOKUP(A17,GM_Table,12,FALSE)," ",(VLOOKUP(A17,GM_Table,13,FALSE))),"")</f>
        <v/>
      </c>
      <c r="K17" s="190">
        <v>7.6257999999999999</v>
      </c>
      <c r="L17" s="190">
        <v>-7.6932999999999998</v>
      </c>
    </row>
    <row r="18" spans="1:12" ht="14.25" thickBot="1" x14ac:dyDescent="0.3">
      <c r="A18" s="181" t="s">
        <v>2933</v>
      </c>
      <c r="B18" s="182" t="s">
        <v>2933</v>
      </c>
      <c r="C18" s="183">
        <v>3</v>
      </c>
      <c r="D18" s="191">
        <v>7.5917089999999998</v>
      </c>
      <c r="E18" s="191">
        <v>-7.6928520000000002</v>
      </c>
      <c r="F18" s="184" t="b">
        <f>IF(ISBLANK(FarmUnit[[#This Row],[1. Identifiant interne d’exploitation agricole*]]),"",IF(ISERROR(MATCH(FarmUnit[[#This Row],[1. Identifiant interne d’exploitation agricole*]],GroupMember[1. Identifiant interne d’exploitation agricole*],0)),FALSE,TRUE))</f>
        <v>1</v>
      </c>
      <c r="G18" s="185">
        <f t="shared" si="0"/>
        <v>7.5917089999999998</v>
      </c>
      <c r="H18" s="185">
        <f t="shared" si="1"/>
        <v>-7.6928520000000002</v>
      </c>
      <c r="I18" s="186" t="str">
        <f t="array" ref="I18">IF(ISBLANK(C18),"",IF(C18=MAX(IF(FarmUnit[1. Identifiant interne d’exploitation agricole*]=A18,FarmUnit[3. Superficie de l’unité agricole (ha)*])),"!","-"))</f>
        <v>!</v>
      </c>
      <c r="J18" s="187" t="str">
        <f>IFERROR(CONCATENATE(VLOOKUP(A18,GM_Table,12,FALSE)," ",(VLOOKUP(A18,GM_Table,13,FALSE))),"")</f>
        <v/>
      </c>
      <c r="K18" s="190" t="s">
        <v>3354</v>
      </c>
      <c r="L18" s="190" t="s">
        <v>3355</v>
      </c>
    </row>
    <row r="19" spans="1:12" ht="14.25" thickBot="1" x14ac:dyDescent="0.3">
      <c r="A19" s="181" t="s">
        <v>2954</v>
      </c>
      <c r="B19" s="182" t="s">
        <v>2954</v>
      </c>
      <c r="C19" s="183">
        <v>4</v>
      </c>
      <c r="D19" s="191">
        <v>7.6355370000000002</v>
      </c>
      <c r="E19" s="191">
        <v>-7.7216139999999998</v>
      </c>
      <c r="F19" s="184" t="b">
        <f>IF(ISBLANK(FarmUnit[[#This Row],[1. Identifiant interne d’exploitation agricole*]]),"",IF(ISERROR(MATCH(FarmUnit[[#This Row],[1. Identifiant interne d’exploitation agricole*]],GroupMember[1. Identifiant interne d’exploitation agricole*],0)),FALSE,TRUE))</f>
        <v>1</v>
      </c>
      <c r="G19" s="185">
        <f t="shared" si="0"/>
        <v>7.6355370000000002</v>
      </c>
      <c r="H19" s="185">
        <f t="shared" si="1"/>
        <v>-7.7216139999999998</v>
      </c>
      <c r="I19" s="186" t="str">
        <f t="array" ref="I19">IF(ISBLANK(C19),"",IF(C19=MAX(IF(FarmUnit[1. Identifiant interne d’exploitation agricole*]=A19,FarmUnit[3. Superficie de l’unité agricole (ha)*])),"!","-"))</f>
        <v>!</v>
      </c>
      <c r="J19" s="187" t="str">
        <f>IFERROR(CONCATENATE(VLOOKUP(A19,GM_Table,12,FALSE)," ",(VLOOKUP(A19,GM_Table,13,FALSE))),"")</f>
        <v/>
      </c>
      <c r="K19" s="190">
        <v>7.6349999999999998</v>
      </c>
      <c r="L19" s="190">
        <v>-7.7262000000000004</v>
      </c>
    </row>
    <row r="20" spans="1:12" ht="14.25" thickBot="1" x14ac:dyDescent="0.3">
      <c r="A20" s="181" t="s">
        <v>2958</v>
      </c>
      <c r="B20" s="182" t="s">
        <v>2958</v>
      </c>
      <c r="C20" s="183">
        <v>3</v>
      </c>
      <c r="D20" s="191">
        <v>7.6221569999999996</v>
      </c>
      <c r="E20" s="191">
        <v>-7.7021280000000001</v>
      </c>
      <c r="F20" s="184" t="b">
        <f>IF(ISBLANK(FarmUnit[[#This Row],[1. Identifiant interne d’exploitation agricole*]]),"",IF(ISERROR(MATCH(FarmUnit[[#This Row],[1. Identifiant interne d’exploitation agricole*]],GroupMember[1. Identifiant interne d’exploitation agricole*],0)),FALSE,TRUE))</f>
        <v>1</v>
      </c>
      <c r="G20" s="185">
        <f t="shared" si="0"/>
        <v>7.6221569999999996</v>
      </c>
      <c r="H20" s="185">
        <f t="shared" si="1"/>
        <v>-7.7021280000000001</v>
      </c>
      <c r="I20" s="186" t="str">
        <f t="array" ref="I20">IF(ISBLANK(C20),"",IF(C20=MAX(IF(FarmUnit[1. Identifiant interne d’exploitation agricole*]=A20,FarmUnit[3. Superficie de l’unité agricole (ha)*])),"!","-"))</f>
        <v>!</v>
      </c>
      <c r="J20" s="187" t="str">
        <f>IFERROR(CONCATENATE(VLOOKUP(A20,GM_Table,12,FALSE)," ",(VLOOKUP(A20,GM_Table,13,FALSE))),"")</f>
        <v/>
      </c>
      <c r="K20" s="190">
        <v>7.6257000000000001</v>
      </c>
      <c r="L20" s="190">
        <v>-7.7015000000000002</v>
      </c>
    </row>
    <row r="21" spans="1:12" ht="14.25" thickBot="1" x14ac:dyDescent="0.3">
      <c r="A21" s="181" t="s">
        <v>2965</v>
      </c>
      <c r="B21" s="182" t="s">
        <v>2965</v>
      </c>
      <c r="C21" s="183">
        <v>5</v>
      </c>
      <c r="D21" s="191">
        <v>7.5924040000000002</v>
      </c>
      <c r="E21" s="191">
        <v>-7.6891170000000004</v>
      </c>
      <c r="F21" s="184" t="b">
        <f>IF(ISBLANK(FarmUnit[[#This Row],[1. Identifiant interne d’exploitation agricole*]]),"",IF(ISERROR(MATCH(FarmUnit[[#This Row],[1. Identifiant interne d’exploitation agricole*]],GroupMember[1. Identifiant interne d’exploitation agricole*],0)),FALSE,TRUE))</f>
        <v>1</v>
      </c>
      <c r="G21" s="185">
        <f t="shared" si="0"/>
        <v>7.5924040000000002</v>
      </c>
      <c r="H21" s="185">
        <f t="shared" si="1"/>
        <v>-7.6891170000000004</v>
      </c>
      <c r="I21" s="186" t="str">
        <f t="array" ref="I21">IF(ISBLANK(C21),"",IF(C21=MAX(IF(FarmUnit[1. Identifiant interne d’exploitation agricole*]=A21,FarmUnit[3. Superficie de l’unité agricole (ha)*])),"!","-"))</f>
        <v>!</v>
      </c>
      <c r="J21" s="187" t="str">
        <f>IFERROR(CONCATENATE(VLOOKUP(A21,GM_Table,12,FALSE)," ",(VLOOKUP(A21,GM_Table,13,FALSE))),"")</f>
        <v/>
      </c>
      <c r="K21" s="190" t="s">
        <v>3356</v>
      </c>
      <c r="L21" s="190" t="s">
        <v>3357</v>
      </c>
    </row>
    <row r="22" spans="1:12" ht="14.25" thickBot="1" x14ac:dyDescent="0.3">
      <c r="A22" s="181" t="s">
        <v>2986</v>
      </c>
      <c r="B22" s="182" t="s">
        <v>2986</v>
      </c>
      <c r="C22" s="183">
        <v>2</v>
      </c>
      <c r="D22" s="191">
        <v>7.6211710000000004</v>
      </c>
      <c r="E22" s="191">
        <v>-7.7182599999999999</v>
      </c>
      <c r="F22" s="184" t="b">
        <f>IF(ISBLANK(FarmUnit[[#This Row],[1. Identifiant interne d’exploitation agricole*]]),"",IF(ISERROR(MATCH(FarmUnit[[#This Row],[1. Identifiant interne d’exploitation agricole*]],GroupMember[1. Identifiant interne d’exploitation agricole*],0)),FALSE,TRUE))</f>
        <v>1</v>
      </c>
      <c r="G22" s="185">
        <f t="shared" si="0"/>
        <v>7.6211710000000004</v>
      </c>
      <c r="H22" s="185">
        <f t="shared" si="1"/>
        <v>-7.7182599999999999</v>
      </c>
      <c r="I22" s="186" t="str">
        <f t="array" ref="I22">IF(ISBLANK(C22),"",IF(C22=MAX(IF(FarmUnit[1. Identifiant interne d’exploitation agricole*]=A22,FarmUnit[3. Superficie de l’unité agricole (ha)*])),"!","-"))</f>
        <v>!</v>
      </c>
      <c r="J22" s="187" t="str">
        <f>IFERROR(CONCATENATE(VLOOKUP(A22,GM_Table,12,FALSE)," ",(VLOOKUP(A22,GM_Table,13,FALSE))),"")</f>
        <v/>
      </c>
      <c r="K22" s="190">
        <v>7.6222000000000003</v>
      </c>
      <c r="L22" s="190">
        <v>-7.7190000000000003</v>
      </c>
    </row>
    <row r="23" spans="1:12" ht="14.25" thickBot="1" x14ac:dyDescent="0.3">
      <c r="A23" s="181" t="s">
        <v>2998</v>
      </c>
      <c r="B23" s="182" t="s">
        <v>2998</v>
      </c>
      <c r="C23" s="183">
        <v>3.9</v>
      </c>
      <c r="D23" s="191">
        <v>7.6234919999999997</v>
      </c>
      <c r="E23" s="191">
        <v>-7.6864600000000003</v>
      </c>
      <c r="F23" s="184" t="b">
        <f>IF(ISBLANK(FarmUnit[[#This Row],[1. Identifiant interne d’exploitation agricole*]]),"",IF(ISERROR(MATCH(FarmUnit[[#This Row],[1. Identifiant interne d’exploitation agricole*]],GroupMember[1. Identifiant interne d’exploitation agricole*],0)),FALSE,TRUE))</f>
        <v>1</v>
      </c>
      <c r="G23" s="185">
        <f t="shared" si="0"/>
        <v>7.6234919999999997</v>
      </c>
      <c r="H23" s="185">
        <f t="shared" si="1"/>
        <v>-7.6864600000000003</v>
      </c>
      <c r="I23" s="186" t="str">
        <f t="array" ref="I23">IF(ISBLANK(C23),"",IF(C23=MAX(IF(FarmUnit[1. Identifiant interne d’exploitation agricole*]=A23,FarmUnit[3. Superficie de l’unité agricole (ha)*])),"!","-"))</f>
        <v>!</v>
      </c>
      <c r="J23" s="187" t="str">
        <f>IFERROR(CONCATENATE(VLOOKUP(A23,GM_Table,12,FALSE)," ",(VLOOKUP(A23,GM_Table,13,FALSE))),"")</f>
        <v/>
      </c>
      <c r="K23" s="190" t="s">
        <v>3358</v>
      </c>
      <c r="L23" s="190" t="s">
        <v>3359</v>
      </c>
    </row>
    <row r="24" spans="1:12" ht="14.25" thickBot="1" x14ac:dyDescent="0.3">
      <c r="A24" s="181" t="s">
        <v>3012</v>
      </c>
      <c r="B24" s="182" t="s">
        <v>3012</v>
      </c>
      <c r="C24" s="183">
        <v>2</v>
      </c>
      <c r="D24" s="191">
        <v>7.6067499999999999</v>
      </c>
      <c r="E24" s="191">
        <v>-7.6856540000000004</v>
      </c>
      <c r="F24" s="184" t="b">
        <f>IF(ISBLANK(FarmUnit[[#This Row],[1. Identifiant interne d’exploitation agricole*]]),"",IF(ISERROR(MATCH(FarmUnit[[#This Row],[1. Identifiant interne d’exploitation agricole*]],GroupMember[1. Identifiant interne d’exploitation agricole*],0)),FALSE,TRUE))</f>
        <v>1</v>
      </c>
      <c r="G24" s="185">
        <f t="shared" si="0"/>
        <v>7.6067499999999999</v>
      </c>
      <c r="H24" s="185">
        <f t="shared" si="1"/>
        <v>-7.6856540000000004</v>
      </c>
      <c r="I24" s="186" t="str">
        <f t="array" ref="I24">IF(ISBLANK(C24),"",IF(C24=MAX(IF(FarmUnit[1. Identifiant interne d’exploitation agricole*]=A24,FarmUnit[3. Superficie de l’unité agricole (ha)*])),"!","-"))</f>
        <v>!</v>
      </c>
      <c r="J24" s="187" t="str">
        <f>IFERROR(CONCATENATE(VLOOKUP(A24,GM_Table,12,FALSE)," ",(VLOOKUP(A24,GM_Table,13,FALSE))),"")</f>
        <v/>
      </c>
      <c r="K24" s="190" t="s">
        <v>3360</v>
      </c>
      <c r="L24" s="190" t="s">
        <v>3361</v>
      </c>
    </row>
    <row r="25" spans="1:12" ht="14.25" thickBot="1" x14ac:dyDescent="0.3">
      <c r="A25" s="181" t="s">
        <v>3029</v>
      </c>
      <c r="B25" s="182" t="s">
        <v>3029</v>
      </c>
      <c r="C25" s="183">
        <v>2</v>
      </c>
      <c r="D25" s="191">
        <v>7.6228150000000001</v>
      </c>
      <c r="E25" s="191">
        <v>-7.6983199999999998</v>
      </c>
      <c r="F25" s="184" t="b">
        <f>IF(ISBLANK(FarmUnit[[#This Row],[1. Identifiant interne d’exploitation agricole*]]),"",IF(ISERROR(MATCH(FarmUnit[[#This Row],[1. Identifiant interne d’exploitation agricole*]],GroupMember[1. Identifiant interne d’exploitation agricole*],0)),FALSE,TRUE))</f>
        <v>1</v>
      </c>
      <c r="G25" s="185">
        <f t="shared" si="0"/>
        <v>7.6228150000000001</v>
      </c>
      <c r="H25" s="185">
        <f t="shared" si="1"/>
        <v>-7.6983199999999998</v>
      </c>
      <c r="I25" s="186" t="str">
        <f t="array" ref="I25">IF(ISBLANK(C25),"",IF(C25=MAX(IF(FarmUnit[1. Identifiant interne d’exploitation agricole*]=A25,FarmUnit[3. Superficie de l’unité agricole (ha)*])),"!","-"))</f>
        <v>!</v>
      </c>
      <c r="J25" s="187" t="str">
        <f>IFERROR(CONCATENATE(VLOOKUP(A25,GM_Table,12,FALSE)," ",(VLOOKUP(A25,GM_Table,13,FALSE))),"")</f>
        <v/>
      </c>
      <c r="K25" s="190">
        <v>7.6288</v>
      </c>
      <c r="L25" s="190">
        <v>-7.6985999999999999</v>
      </c>
    </row>
    <row r="26" spans="1:12" ht="14.25" thickBot="1" x14ac:dyDescent="0.3">
      <c r="A26" s="181" t="s">
        <v>2205</v>
      </c>
      <c r="B26" s="182" t="s">
        <v>2205</v>
      </c>
      <c r="C26" s="183">
        <v>2.4500000000000002</v>
      </c>
      <c r="D26" s="191">
        <v>7.7475050000000003</v>
      </c>
      <c r="E26" s="191">
        <v>-7.5276829999999997</v>
      </c>
      <c r="F26" s="184" t="b">
        <f>IF(ISBLANK(FarmUnit[[#This Row],[1. Identifiant interne d’exploitation agricole*]]),"",IF(ISERROR(MATCH(FarmUnit[[#This Row],[1. Identifiant interne d’exploitation agricole*]],GroupMember[1. Identifiant interne d’exploitation agricole*],0)),FALSE,TRUE))</f>
        <v>1</v>
      </c>
      <c r="G26" s="185">
        <f t="shared" si="0"/>
        <v>7.7475050000000003</v>
      </c>
      <c r="H26" s="185">
        <f t="shared" si="1"/>
        <v>-7.5276829999999997</v>
      </c>
      <c r="I26" s="186" t="str">
        <f t="array" ref="I26">IF(ISBLANK(C26),"",IF(C26=MAX(IF(FarmUnit[1. Identifiant interne d’exploitation agricole*]=A26,FarmUnit[3. Superficie de l’unité agricole (ha)*])),"!","-"))</f>
        <v>!</v>
      </c>
      <c r="J26" s="187" t="str">
        <f>IFERROR(CONCATENATE(VLOOKUP(A26,GM_Table,12,FALSE)," ",(VLOOKUP(A26,GM_Table,13,FALSE))),"")</f>
        <v/>
      </c>
      <c r="K26" s="190">
        <v>7.7474999999999996</v>
      </c>
      <c r="L26" s="190">
        <v>-7.5275999999999996</v>
      </c>
    </row>
    <row r="27" spans="1:12" ht="14.25" thickBot="1" x14ac:dyDescent="0.3">
      <c r="A27" s="181" t="s">
        <v>2250</v>
      </c>
      <c r="B27" s="182" t="s">
        <v>2250</v>
      </c>
      <c r="C27" s="183">
        <v>1.0289999999999999</v>
      </c>
      <c r="D27" s="191">
        <v>7.7581619999999996</v>
      </c>
      <c r="E27" s="191">
        <v>-7.536003</v>
      </c>
      <c r="F27" s="184" t="b">
        <f>IF(ISBLANK(FarmUnit[[#This Row],[1. Identifiant interne d’exploitation agricole*]]),"",IF(ISERROR(MATCH(FarmUnit[[#This Row],[1. Identifiant interne d’exploitation agricole*]],GroupMember[1. Identifiant interne d’exploitation agricole*],0)),FALSE,TRUE))</f>
        <v>1</v>
      </c>
      <c r="G27" s="185">
        <f t="shared" si="0"/>
        <v>7.7581619999999996</v>
      </c>
      <c r="H27" s="185">
        <f t="shared" si="1"/>
        <v>-7.536003</v>
      </c>
      <c r="I27" s="186" t="str">
        <f t="array" ref="I27">IF(ISBLANK(C27),"",IF(C27=MAX(IF(FarmUnit[1. Identifiant interne d’exploitation agricole*]=A27,FarmUnit[3. Superficie de l’unité agricole (ha)*])),"!","-"))</f>
        <v>!</v>
      </c>
      <c r="J27" s="187" t="str">
        <f>IFERROR(CONCATENATE(VLOOKUP(A27,GM_Table,12,FALSE)," ",(VLOOKUP(A27,GM_Table,13,FALSE))),"")</f>
        <v/>
      </c>
      <c r="K27" s="190">
        <v>7.7577999999999996</v>
      </c>
      <c r="L27" s="190">
        <v>-7.5355999999999996</v>
      </c>
    </row>
    <row r="28" spans="1:12" ht="14.25" thickBot="1" x14ac:dyDescent="0.3">
      <c r="A28" s="181" t="s">
        <v>2269</v>
      </c>
      <c r="B28" s="182" t="s">
        <v>2269</v>
      </c>
      <c r="C28" s="183">
        <v>1</v>
      </c>
      <c r="D28" s="191">
        <v>7.7637080000000003</v>
      </c>
      <c r="E28" s="191">
        <v>-7.5381119999999999</v>
      </c>
      <c r="F28" s="184" t="b">
        <f>IF(ISBLANK(FarmUnit[[#This Row],[1. Identifiant interne d’exploitation agricole*]]),"",IF(ISERROR(MATCH(FarmUnit[[#This Row],[1. Identifiant interne d’exploitation agricole*]],GroupMember[1. Identifiant interne d’exploitation agricole*],0)),FALSE,TRUE))</f>
        <v>1</v>
      </c>
      <c r="G28" s="185">
        <f t="shared" si="0"/>
        <v>7.7637080000000003</v>
      </c>
      <c r="H28" s="185">
        <f t="shared" si="1"/>
        <v>-7.5381119999999999</v>
      </c>
      <c r="I28" s="186" t="str">
        <f t="array" ref="I28">IF(ISBLANK(C28),"",IF(C28=MAX(IF(FarmUnit[1. Identifiant interne d’exploitation agricole*]=A28,FarmUnit[3. Superficie de l’unité agricole (ha)*])),"!","-"))</f>
        <v>!</v>
      </c>
      <c r="J28" s="187" t="str">
        <f>IFERROR(CONCATENATE(VLOOKUP(A28,GM_Table,12,FALSE)," ",(VLOOKUP(A28,GM_Table,13,FALSE))),"")</f>
        <v/>
      </c>
      <c r="K28" s="190">
        <v>7.7596999999999996</v>
      </c>
      <c r="L28" s="190">
        <v>-7.5377999999999998</v>
      </c>
    </row>
    <row r="29" spans="1:12" ht="14.25" thickBot="1" x14ac:dyDescent="0.3">
      <c r="A29" s="181" t="s">
        <v>2311</v>
      </c>
      <c r="B29" s="182" t="s">
        <v>2311</v>
      </c>
      <c r="C29" s="183">
        <v>6.41</v>
      </c>
      <c r="D29" s="191">
        <v>7.750845</v>
      </c>
      <c r="E29" s="191">
        <v>-7.539987</v>
      </c>
      <c r="F29" s="184" t="b">
        <f>IF(ISBLANK(FarmUnit[[#This Row],[1. Identifiant interne d’exploitation agricole*]]),"",IF(ISERROR(MATCH(FarmUnit[[#This Row],[1. Identifiant interne d’exploitation agricole*]],GroupMember[1. Identifiant interne d’exploitation agricole*],0)),FALSE,TRUE))</f>
        <v>1</v>
      </c>
      <c r="G29" s="185">
        <f t="shared" si="0"/>
        <v>7.750845</v>
      </c>
      <c r="H29" s="185">
        <f t="shared" si="1"/>
        <v>-7.539987</v>
      </c>
      <c r="I29" s="186" t="str">
        <f t="array" ref="I29">IF(ISBLANK(C29),"",IF(C29=MAX(IF(FarmUnit[1. Identifiant interne d’exploitation agricole*]=A29,FarmUnit[3. Superficie de l’unité agricole (ha)*])),"!","-"))</f>
        <v>!</v>
      </c>
      <c r="J29" s="187" t="str">
        <f>IFERROR(CONCATENATE(VLOOKUP(A29,GM_Table,12,FALSE)," ",(VLOOKUP(A29,GM_Table,13,FALSE))),"")</f>
        <v/>
      </c>
      <c r="K29" s="190">
        <v>7.7507000000000001</v>
      </c>
      <c r="L29" s="190">
        <v>-7.5389999999999997</v>
      </c>
    </row>
    <row r="30" spans="1:12" ht="14.25" thickBot="1" x14ac:dyDescent="0.3">
      <c r="A30" s="181" t="s">
        <v>2323</v>
      </c>
      <c r="B30" s="182" t="s">
        <v>2323</v>
      </c>
      <c r="C30" s="183">
        <v>1.87</v>
      </c>
      <c r="D30" s="191">
        <v>7.7580020000000003</v>
      </c>
      <c r="E30" s="191">
        <v>-7.5370249999999999</v>
      </c>
      <c r="F30" s="184" t="b">
        <f>IF(ISBLANK(FarmUnit[[#This Row],[1. Identifiant interne d’exploitation agricole*]]),"",IF(ISERROR(MATCH(FarmUnit[[#This Row],[1. Identifiant interne d’exploitation agricole*]],GroupMember[1. Identifiant interne d’exploitation agricole*],0)),FALSE,TRUE))</f>
        <v>1</v>
      </c>
      <c r="G30" s="185">
        <f t="shared" si="0"/>
        <v>7.7580020000000003</v>
      </c>
      <c r="H30" s="185">
        <f t="shared" si="1"/>
        <v>-7.5370249999999999</v>
      </c>
      <c r="I30" s="186" t="str">
        <f t="array" ref="I30">IF(ISBLANK(C30),"",IF(C30=MAX(IF(FarmUnit[1. Identifiant interne d’exploitation agricole*]=A30,FarmUnit[3. Superficie de l’unité agricole (ha)*])),"!","-"))</f>
        <v>!</v>
      </c>
      <c r="J30" s="187" t="str">
        <f>IFERROR(CONCATENATE(VLOOKUP(A30,GM_Table,12,FALSE)," ",(VLOOKUP(A30,GM_Table,13,FALSE))),"")</f>
        <v/>
      </c>
      <c r="K30" s="190">
        <v>7.7603999999999997</v>
      </c>
      <c r="L30" s="190">
        <v>-7.5373999999999999</v>
      </c>
    </row>
    <row r="31" spans="1:12" ht="14.25" thickBot="1" x14ac:dyDescent="0.3">
      <c r="A31" s="181" t="s">
        <v>2329</v>
      </c>
      <c r="B31" s="182" t="s">
        <v>2329</v>
      </c>
      <c r="C31" s="183">
        <v>3</v>
      </c>
      <c r="D31" s="191">
        <v>7.7536120000000004</v>
      </c>
      <c r="E31" s="191">
        <v>-7.5159529999999997</v>
      </c>
      <c r="F31" s="184" t="b">
        <f>IF(ISBLANK(FarmUnit[[#This Row],[1. Identifiant interne d’exploitation agricole*]]),"",IF(ISERROR(MATCH(FarmUnit[[#This Row],[1. Identifiant interne d’exploitation agricole*]],GroupMember[1. Identifiant interne d’exploitation agricole*],0)),FALSE,TRUE))</f>
        <v>1</v>
      </c>
      <c r="G31" s="185">
        <f t="shared" si="0"/>
        <v>7.7536120000000004</v>
      </c>
      <c r="H31" s="185">
        <f t="shared" si="1"/>
        <v>-7.5159529999999997</v>
      </c>
      <c r="I31" s="186" t="str">
        <f t="array" ref="I31">IF(ISBLANK(C31),"",IF(C31=MAX(IF(FarmUnit[1. Identifiant interne d’exploitation agricole*]=A31,FarmUnit[3. Superficie de l’unité agricole (ha)*])),"!","-"))</f>
        <v>!</v>
      </c>
      <c r="J31" s="187" t="str">
        <f>IFERROR(CONCATENATE(VLOOKUP(A31,GM_Table,12,FALSE)," ",(VLOOKUP(A31,GM_Table,13,FALSE))),"")</f>
        <v/>
      </c>
      <c r="K31" s="190">
        <v>7.7538</v>
      </c>
      <c r="L31" s="190">
        <v>-7.5122999999999998</v>
      </c>
    </row>
    <row r="32" spans="1:12" ht="14.25" thickBot="1" x14ac:dyDescent="0.3">
      <c r="A32" s="181" t="s">
        <v>2363</v>
      </c>
      <c r="B32" s="182" t="s">
        <v>2363</v>
      </c>
      <c r="C32" s="183">
        <v>2</v>
      </c>
      <c r="D32" s="191">
        <v>7.7361700000000004</v>
      </c>
      <c r="E32" s="191">
        <v>-7.5300399999999996</v>
      </c>
      <c r="F32" s="184" t="b">
        <f>IF(ISBLANK(FarmUnit[[#This Row],[1. Identifiant interne d’exploitation agricole*]]),"",IF(ISERROR(MATCH(FarmUnit[[#This Row],[1. Identifiant interne d’exploitation agricole*]],GroupMember[1. Identifiant interne d’exploitation agricole*],0)),FALSE,TRUE))</f>
        <v>1</v>
      </c>
      <c r="G32" s="185">
        <f t="shared" si="0"/>
        <v>7.7361700000000004</v>
      </c>
      <c r="H32" s="185">
        <f t="shared" si="1"/>
        <v>-7.5300399999999996</v>
      </c>
      <c r="I32" s="186" t="str">
        <f t="array" ref="I32">IF(ISBLANK(C32),"",IF(C32=MAX(IF(FarmUnit[1. Identifiant interne d’exploitation agricole*]=A32,FarmUnit[3. Superficie de l’unité agricole (ha)*])),"!","-"))</f>
        <v>!</v>
      </c>
      <c r="J32" s="187" t="str">
        <f>IFERROR(CONCATENATE(VLOOKUP(A32,GM_Table,12,FALSE)," ",(VLOOKUP(A32,GM_Table,13,FALSE))),"")</f>
        <v/>
      </c>
      <c r="K32" s="190">
        <v>7.7362000000000002</v>
      </c>
      <c r="L32" s="190">
        <v>-7.5301</v>
      </c>
    </row>
    <row r="33" spans="1:12" x14ac:dyDescent="0.25">
      <c r="A33" s="181" t="s">
        <v>2552</v>
      </c>
      <c r="B33" s="182" t="s">
        <v>2552</v>
      </c>
      <c r="C33" s="183">
        <v>2</v>
      </c>
      <c r="D33" s="191">
        <v>7.748348</v>
      </c>
      <c r="E33" s="191">
        <v>-7.538106</v>
      </c>
      <c r="F33" s="184" t="b">
        <f>IF(ISBLANK(FarmUnit[[#This Row],[1. Identifiant interne d’exploitation agricole*]]),"",IF(ISERROR(MATCH(FarmUnit[[#This Row],[1. Identifiant interne d’exploitation agricole*]],GroupMember[1. Identifiant interne d’exploitation agricole*],0)),FALSE,TRUE))</f>
        <v>1</v>
      </c>
      <c r="G33" s="185">
        <f t="shared" si="0"/>
        <v>7.748348</v>
      </c>
      <c r="H33" s="185">
        <f t="shared" si="1"/>
        <v>-7.538106</v>
      </c>
      <c r="I33" s="186" t="str">
        <f t="array" ref="I33">IF(ISBLANK(C33),"",IF(C33=MAX(IF(FarmUnit[1. Identifiant interne d’exploitation agricole*]=A33,FarmUnit[3. Superficie de l’unité agricole (ha)*])),"!","-"))</f>
        <v>!</v>
      </c>
      <c r="J33" s="187" t="str">
        <f>IFERROR(CONCATENATE(VLOOKUP(A33,GM_Table,12,FALSE)," ",(VLOOKUP(A33,GM_Table,13,FALSE))),"")</f>
        <v/>
      </c>
      <c r="K33" s="190">
        <v>7.7484999999999999</v>
      </c>
      <c r="L33" s="190">
        <v>-7.5381</v>
      </c>
    </row>
    <row r="34" spans="1:12" x14ac:dyDescent="0.25">
      <c r="A34" s="62" t="s">
        <v>1485</v>
      </c>
      <c r="B34" s="7" t="s">
        <v>1485</v>
      </c>
      <c r="C34" s="8">
        <v>2</v>
      </c>
      <c r="D34" s="26">
        <v>7.7391480000000001</v>
      </c>
      <c r="E34" s="26">
        <v>-7.4818949999999997</v>
      </c>
      <c r="F34" s="170" t="b">
        <f>IF(ISBLANK(FarmUnit[[#This Row],[1. Identifiant interne d’exploitation agricole*]]),"",IF(ISERROR(MATCH(FarmUnit[[#This Row],[1. Identifiant interne d’exploitation agricole*]],GroupMember[1. Identifiant interne d’exploitation agricole*],0)),FALSE,TRUE))</f>
        <v>1</v>
      </c>
      <c r="G34" s="5">
        <f t="shared" si="0"/>
        <v>7.7391480000000001</v>
      </c>
      <c r="H34" s="5">
        <f t="shared" si="1"/>
        <v>-7.4818949999999997</v>
      </c>
      <c r="I34" s="177" t="str">
        <f t="array" ref="I34">IF(ISBLANK(C34),"",IF(C34=MAX(IF(FarmUnit[1. Identifiant interne d’exploitation agricole*]=A34,FarmUnit[3. Superficie de l’unité agricole (ha)*])),"!","-"))</f>
        <v>!</v>
      </c>
      <c r="J34" s="11" t="str">
        <f>IFERROR(CONCATENATE(VLOOKUP(A34,GM_Table,12,FALSE)," ",(VLOOKUP(A34,GM_Table,13,FALSE))),"")</f>
        <v/>
      </c>
    </row>
    <row r="35" spans="1:12" x14ac:dyDescent="0.25">
      <c r="A35" s="62" t="s">
        <v>1489</v>
      </c>
      <c r="B35" s="7" t="s">
        <v>1489</v>
      </c>
      <c r="C35" s="8">
        <v>4</v>
      </c>
      <c r="D35" s="26">
        <v>7.7273620000000003</v>
      </c>
      <c r="E35" s="26">
        <v>-7.4963769999999998</v>
      </c>
      <c r="F35" s="170" t="b">
        <f>IF(ISBLANK(FarmUnit[[#This Row],[1. Identifiant interne d’exploitation agricole*]]),"",IF(ISERROR(MATCH(FarmUnit[[#This Row],[1. Identifiant interne d’exploitation agricole*]],GroupMember[1. Identifiant interne d’exploitation agricole*],0)),FALSE,TRUE))</f>
        <v>1</v>
      </c>
      <c r="G35" s="5">
        <f t="shared" si="0"/>
        <v>7.7273620000000003</v>
      </c>
      <c r="H35" s="5">
        <f t="shared" si="1"/>
        <v>-7.4963769999999998</v>
      </c>
      <c r="I35" s="177" t="str">
        <f t="array" ref="I35">IF(ISBLANK(C35),"",IF(C35=MAX(IF(FarmUnit[1. Identifiant interne d’exploitation agricole*]=A35,FarmUnit[3. Superficie de l’unité agricole (ha)*])),"!","-"))</f>
        <v>!</v>
      </c>
      <c r="J35" s="11" t="str">
        <f>IFERROR(CONCATENATE(VLOOKUP(A35,GM_Table,12,FALSE)," ",(VLOOKUP(A35,GM_Table,13,FALSE))),"")</f>
        <v/>
      </c>
    </row>
    <row r="36" spans="1:12" x14ac:dyDescent="0.25">
      <c r="A36" s="62" t="s">
        <v>1494</v>
      </c>
      <c r="B36" s="7" t="s">
        <v>1494</v>
      </c>
      <c r="C36" s="8">
        <v>2</v>
      </c>
      <c r="D36" s="26">
        <v>7.7343099999999998</v>
      </c>
      <c r="E36" s="26">
        <v>-7.487425</v>
      </c>
      <c r="F36" s="170" t="b">
        <f>IF(ISBLANK(FarmUnit[[#This Row],[1. Identifiant interne d’exploitation agricole*]]),"",IF(ISERROR(MATCH(FarmUnit[[#This Row],[1. Identifiant interne d’exploitation agricole*]],GroupMember[1. Identifiant interne d’exploitation agricole*],0)),FALSE,TRUE))</f>
        <v>1</v>
      </c>
      <c r="G36" s="5">
        <f t="shared" si="0"/>
        <v>7.7343099999999998</v>
      </c>
      <c r="H36" s="5">
        <f t="shared" si="1"/>
        <v>-7.487425</v>
      </c>
      <c r="I36" s="177" t="str">
        <f t="array" ref="I36">IF(ISBLANK(C36),"",IF(C36=MAX(IF(FarmUnit[1. Identifiant interne d’exploitation agricole*]=A36,FarmUnit[3. Superficie de l’unité agricole (ha)*])),"!","-"))</f>
        <v>!</v>
      </c>
      <c r="J36" s="11" t="str">
        <f>IFERROR(CONCATENATE(VLOOKUP(A36,GM_Table,12,FALSE)," ",(VLOOKUP(A36,GM_Table,13,FALSE))),"")</f>
        <v/>
      </c>
    </row>
    <row r="37" spans="1:12" x14ac:dyDescent="0.25">
      <c r="A37" s="62" t="s">
        <v>1499</v>
      </c>
      <c r="B37" s="7" t="s">
        <v>1499</v>
      </c>
      <c r="C37" s="8">
        <v>3</v>
      </c>
      <c r="D37" s="26">
        <v>7.7269579999999998</v>
      </c>
      <c r="E37" s="26">
        <v>-7.4957180000000001</v>
      </c>
      <c r="F37" s="170" t="b">
        <f>IF(ISBLANK(FarmUnit[[#This Row],[1. Identifiant interne d’exploitation agricole*]]),"",IF(ISERROR(MATCH(FarmUnit[[#This Row],[1. Identifiant interne d’exploitation agricole*]],GroupMember[1. Identifiant interne d’exploitation agricole*],0)),FALSE,TRUE))</f>
        <v>1</v>
      </c>
      <c r="G37" s="5">
        <f t="shared" si="0"/>
        <v>7.7269579999999998</v>
      </c>
      <c r="H37" s="5">
        <f t="shared" si="1"/>
        <v>-7.4957180000000001</v>
      </c>
      <c r="I37" s="177" t="str">
        <f t="array" ref="I37">IF(ISBLANK(C37),"",IF(C37=MAX(IF(FarmUnit[1. Identifiant interne d’exploitation agricole*]=A37,FarmUnit[3. Superficie de l’unité agricole (ha)*])),"!","-"))</f>
        <v>!</v>
      </c>
      <c r="J37" s="11" t="str">
        <f>IFERROR(CONCATENATE(VLOOKUP(A37,GM_Table,12,FALSE)," ",(VLOOKUP(A37,GM_Table,13,FALSE))),"")</f>
        <v/>
      </c>
    </row>
    <row r="38" spans="1:12" x14ac:dyDescent="0.25">
      <c r="A38" s="62" t="s">
        <v>1503</v>
      </c>
      <c r="B38" s="7" t="s">
        <v>1503</v>
      </c>
      <c r="C38" s="8">
        <v>2.5</v>
      </c>
      <c r="D38" s="26">
        <v>7.7197300000000002</v>
      </c>
      <c r="E38" s="26">
        <v>-7.5080830000000001</v>
      </c>
      <c r="F38" s="170" t="b">
        <f>IF(ISBLANK(FarmUnit[[#This Row],[1. Identifiant interne d’exploitation agricole*]]),"",IF(ISERROR(MATCH(FarmUnit[[#This Row],[1. Identifiant interne d’exploitation agricole*]],GroupMember[1. Identifiant interne d’exploitation agricole*],0)),FALSE,TRUE))</f>
        <v>1</v>
      </c>
      <c r="G38" s="5">
        <f t="shared" si="0"/>
        <v>7.7197300000000002</v>
      </c>
      <c r="H38" s="5">
        <f t="shared" si="1"/>
        <v>-7.5080830000000001</v>
      </c>
      <c r="I38" s="177" t="str">
        <f t="array" ref="I38">IF(ISBLANK(C38),"",IF(C38=MAX(IF(FarmUnit[1. Identifiant interne d’exploitation agricole*]=A38,FarmUnit[3. Superficie de l’unité agricole (ha)*])),"!","-"))</f>
        <v>!</v>
      </c>
      <c r="J38" s="11" t="str">
        <f>IFERROR(CONCATENATE(VLOOKUP(A38,GM_Table,12,FALSE)," ",(VLOOKUP(A38,GM_Table,13,FALSE))),"")</f>
        <v/>
      </c>
    </row>
    <row r="39" spans="1:12" x14ac:dyDescent="0.25">
      <c r="A39" s="62" t="s">
        <v>1506</v>
      </c>
      <c r="B39" s="7" t="s">
        <v>1506</v>
      </c>
      <c r="C39" s="8">
        <v>1.5</v>
      </c>
      <c r="D39" s="26">
        <v>7.7336679999999998</v>
      </c>
      <c r="E39" s="26">
        <v>-7.4849880000000004</v>
      </c>
      <c r="F39" s="170" t="b">
        <f>IF(ISBLANK(FarmUnit[[#This Row],[1. Identifiant interne d’exploitation agricole*]]),"",IF(ISERROR(MATCH(FarmUnit[[#This Row],[1. Identifiant interne d’exploitation agricole*]],GroupMember[1. Identifiant interne d’exploitation agricole*],0)),FALSE,TRUE))</f>
        <v>1</v>
      </c>
      <c r="G39" s="5">
        <f t="shared" si="0"/>
        <v>7.7336679999999998</v>
      </c>
      <c r="H39" s="5">
        <f t="shared" si="1"/>
        <v>-7.4849880000000004</v>
      </c>
      <c r="I39" s="177" t="str">
        <f t="array" ref="I39">IF(ISBLANK(C39),"",IF(C39=MAX(IF(FarmUnit[1. Identifiant interne d’exploitation agricole*]=A39,FarmUnit[3. Superficie de l’unité agricole (ha)*])),"!","-"))</f>
        <v>!</v>
      </c>
      <c r="J39" s="11" t="str">
        <f>IFERROR(CONCATENATE(VLOOKUP(A39,GM_Table,12,FALSE)," ",(VLOOKUP(A39,GM_Table,13,FALSE))),"")</f>
        <v/>
      </c>
    </row>
    <row r="40" spans="1:12" x14ac:dyDescent="0.25">
      <c r="A40" s="62" t="s">
        <v>1508</v>
      </c>
      <c r="B40" s="7" t="s">
        <v>1508</v>
      </c>
      <c r="C40" s="8">
        <v>3</v>
      </c>
      <c r="D40" s="26">
        <v>7.7152050000000001</v>
      </c>
      <c r="E40" s="26">
        <v>-7.4966499999999998</v>
      </c>
      <c r="F40" s="170" t="b">
        <f>IF(ISBLANK(FarmUnit[[#This Row],[1. Identifiant interne d’exploitation agricole*]]),"",IF(ISERROR(MATCH(FarmUnit[[#This Row],[1. Identifiant interne d’exploitation agricole*]],GroupMember[1. Identifiant interne d’exploitation agricole*],0)),FALSE,TRUE))</f>
        <v>1</v>
      </c>
      <c r="G40" s="5">
        <f t="shared" si="0"/>
        <v>7.7152050000000001</v>
      </c>
      <c r="H40" s="5">
        <f t="shared" si="1"/>
        <v>-7.4966499999999998</v>
      </c>
      <c r="I40" s="177" t="str">
        <f t="array" ref="I40">IF(ISBLANK(C40),"",IF(C40=MAX(IF(FarmUnit[1. Identifiant interne d’exploitation agricole*]=A40,FarmUnit[3. Superficie de l’unité agricole (ha)*])),"!","-"))</f>
        <v>!</v>
      </c>
      <c r="J40" s="11" t="str">
        <f>IFERROR(CONCATENATE(VLOOKUP(A40,GM_Table,12,FALSE)," ",(VLOOKUP(A40,GM_Table,13,FALSE))),"")</f>
        <v/>
      </c>
    </row>
    <row r="41" spans="1:12" x14ac:dyDescent="0.25">
      <c r="A41" s="62" t="s">
        <v>1511</v>
      </c>
      <c r="B41" s="7" t="s">
        <v>1511</v>
      </c>
      <c r="C41" s="8">
        <v>3</v>
      </c>
      <c r="D41" s="26">
        <v>7.7222580000000001</v>
      </c>
      <c r="E41" s="26">
        <v>-7.498157</v>
      </c>
      <c r="F41" s="170" t="b">
        <f>IF(ISBLANK(FarmUnit[[#This Row],[1. Identifiant interne d’exploitation agricole*]]),"",IF(ISERROR(MATCH(FarmUnit[[#This Row],[1. Identifiant interne d’exploitation agricole*]],GroupMember[1. Identifiant interne d’exploitation agricole*],0)),FALSE,TRUE))</f>
        <v>1</v>
      </c>
      <c r="G41" s="5">
        <f t="shared" si="0"/>
        <v>7.7222580000000001</v>
      </c>
      <c r="H41" s="5">
        <f t="shared" si="1"/>
        <v>-7.498157</v>
      </c>
      <c r="I41" s="177" t="str">
        <f t="array" ref="I41">IF(ISBLANK(C41),"",IF(C41=MAX(IF(FarmUnit[1. Identifiant interne d’exploitation agricole*]=A41,FarmUnit[3. Superficie de l’unité agricole (ha)*])),"!","-"))</f>
        <v>!</v>
      </c>
      <c r="J41" s="11" t="str">
        <f>IFERROR(CONCATENATE(VLOOKUP(A41,GM_Table,12,FALSE)," ",(VLOOKUP(A41,GM_Table,13,FALSE))),"")</f>
        <v/>
      </c>
    </row>
    <row r="42" spans="1:12" x14ac:dyDescent="0.25">
      <c r="A42" s="62" t="s">
        <v>1515</v>
      </c>
      <c r="B42" s="7" t="s">
        <v>1515</v>
      </c>
      <c r="C42" s="8">
        <v>1</v>
      </c>
      <c r="D42" s="26">
        <v>7.7414100000000001</v>
      </c>
      <c r="E42" s="26">
        <v>-7.47255</v>
      </c>
      <c r="F42" s="170" t="b">
        <f>IF(ISBLANK(FarmUnit[[#This Row],[1. Identifiant interne d’exploitation agricole*]]),"",IF(ISERROR(MATCH(FarmUnit[[#This Row],[1. Identifiant interne d’exploitation agricole*]],GroupMember[1. Identifiant interne d’exploitation agricole*],0)),FALSE,TRUE))</f>
        <v>1</v>
      </c>
      <c r="G42" s="5">
        <f t="shared" si="0"/>
        <v>7.7414100000000001</v>
      </c>
      <c r="H42" s="5">
        <f t="shared" si="1"/>
        <v>-7.47255</v>
      </c>
      <c r="I42" s="177" t="str">
        <f t="array" ref="I42">IF(ISBLANK(C42),"",IF(C42=MAX(IF(FarmUnit[1. Identifiant interne d’exploitation agricole*]=A42,FarmUnit[3. Superficie de l’unité agricole (ha)*])),"!","-"))</f>
        <v>!</v>
      </c>
      <c r="J42" s="11" t="str">
        <f>IFERROR(CONCATENATE(VLOOKUP(A42,GM_Table,12,FALSE)," ",(VLOOKUP(A42,GM_Table,13,FALSE))),"")</f>
        <v/>
      </c>
    </row>
    <row r="43" spans="1:12" x14ac:dyDescent="0.25">
      <c r="A43" s="62" t="s">
        <v>1522</v>
      </c>
      <c r="B43" s="7" t="s">
        <v>1522</v>
      </c>
      <c r="C43" s="8">
        <v>1.9</v>
      </c>
      <c r="D43" s="26">
        <v>7.7494019999999999</v>
      </c>
      <c r="E43" s="26">
        <v>-7.4509869999999996</v>
      </c>
      <c r="F43" s="170" t="b">
        <f>IF(ISBLANK(FarmUnit[[#This Row],[1. Identifiant interne d’exploitation agricole*]]),"",IF(ISERROR(MATCH(FarmUnit[[#This Row],[1. Identifiant interne d’exploitation agricole*]],GroupMember[1. Identifiant interne d’exploitation agricole*],0)),FALSE,TRUE))</f>
        <v>1</v>
      </c>
      <c r="G43" s="5">
        <f t="shared" si="0"/>
        <v>7.7494019999999999</v>
      </c>
      <c r="H43" s="5">
        <f t="shared" si="1"/>
        <v>-7.4509869999999996</v>
      </c>
      <c r="I43" s="177" t="str">
        <f t="array" ref="I43">IF(ISBLANK(C43),"",IF(C43=MAX(IF(FarmUnit[1. Identifiant interne d’exploitation agricole*]=A43,FarmUnit[3. Superficie de l’unité agricole (ha)*])),"!","-"))</f>
        <v>!</v>
      </c>
      <c r="J43" s="11" t="str">
        <f>IFERROR(CONCATENATE(VLOOKUP(A43,GM_Table,12,FALSE)," ",(VLOOKUP(A43,GM_Table,13,FALSE))),"")</f>
        <v/>
      </c>
    </row>
    <row r="44" spans="1:12" x14ac:dyDescent="0.25">
      <c r="A44" s="62" t="s">
        <v>1535</v>
      </c>
      <c r="B44" s="7" t="s">
        <v>1535</v>
      </c>
      <c r="C44" s="8">
        <v>2.5</v>
      </c>
      <c r="D44" s="26">
        <v>7.7228370000000002</v>
      </c>
      <c r="E44" s="26">
        <v>-7.5222720000000001</v>
      </c>
      <c r="F44" s="170" t="b">
        <f>IF(ISBLANK(FarmUnit[[#This Row],[1. Identifiant interne d’exploitation agricole*]]),"",IF(ISERROR(MATCH(FarmUnit[[#This Row],[1. Identifiant interne d’exploitation agricole*]],GroupMember[1. Identifiant interne d’exploitation agricole*],0)),FALSE,TRUE))</f>
        <v>1</v>
      </c>
      <c r="G44" s="5">
        <f t="shared" si="0"/>
        <v>7.7228370000000002</v>
      </c>
      <c r="H44" s="5">
        <f t="shared" si="1"/>
        <v>-7.5222720000000001</v>
      </c>
      <c r="I44" s="177" t="str">
        <f t="array" ref="I44">IF(ISBLANK(C44),"",IF(C44=MAX(IF(FarmUnit[1. Identifiant interne d’exploitation agricole*]=A44,FarmUnit[3. Superficie de l’unité agricole (ha)*])),"!","-"))</f>
        <v>!</v>
      </c>
      <c r="J44" s="11" t="str">
        <f>IFERROR(CONCATENATE(VLOOKUP(A44,GM_Table,12,FALSE)," ",(VLOOKUP(A44,GM_Table,13,FALSE))),"")</f>
        <v/>
      </c>
    </row>
    <row r="45" spans="1:12" x14ac:dyDescent="0.25">
      <c r="A45" s="62" t="s">
        <v>1538</v>
      </c>
      <c r="B45" s="7" t="s">
        <v>1538</v>
      </c>
      <c r="C45" s="8">
        <v>1.6</v>
      </c>
      <c r="D45" s="26">
        <v>7.7437469999999999</v>
      </c>
      <c r="E45" s="26">
        <v>-7.4770630000000002</v>
      </c>
      <c r="F45" s="170" t="b">
        <f>IF(ISBLANK(FarmUnit[[#This Row],[1. Identifiant interne d’exploitation agricole*]]),"",IF(ISERROR(MATCH(FarmUnit[[#This Row],[1. Identifiant interne d’exploitation agricole*]],GroupMember[1. Identifiant interne d’exploitation agricole*],0)),FALSE,TRUE))</f>
        <v>1</v>
      </c>
      <c r="G45" s="5">
        <f t="shared" si="0"/>
        <v>7.7437469999999999</v>
      </c>
      <c r="H45" s="5">
        <f t="shared" si="1"/>
        <v>-7.4770630000000002</v>
      </c>
      <c r="I45" s="177" t="str">
        <f t="array" ref="I45">IF(ISBLANK(C45),"",IF(C45=MAX(IF(FarmUnit[1. Identifiant interne d’exploitation agricole*]=A45,FarmUnit[3. Superficie de l’unité agricole (ha)*])),"!","-"))</f>
        <v>!</v>
      </c>
      <c r="J45" s="11" t="str">
        <f>IFERROR(CONCATENATE(VLOOKUP(A45,GM_Table,12,FALSE)," ",(VLOOKUP(A45,GM_Table,13,FALSE))),"")</f>
        <v/>
      </c>
    </row>
    <row r="46" spans="1:12" x14ac:dyDescent="0.25">
      <c r="A46" s="62" t="s">
        <v>1542</v>
      </c>
      <c r="B46" s="7" t="s">
        <v>1542</v>
      </c>
      <c r="C46" s="8">
        <v>1.1000000000000001</v>
      </c>
      <c r="D46" s="26">
        <v>7.7547430000000004</v>
      </c>
      <c r="E46" s="26">
        <v>-7.4973200000000002</v>
      </c>
      <c r="F46" s="170" t="b">
        <f>IF(ISBLANK(FarmUnit[[#This Row],[1. Identifiant interne d’exploitation agricole*]]),"",IF(ISERROR(MATCH(FarmUnit[[#This Row],[1. Identifiant interne d’exploitation agricole*]],GroupMember[1. Identifiant interne d’exploitation agricole*],0)),FALSE,TRUE))</f>
        <v>1</v>
      </c>
      <c r="G46" s="5">
        <f t="shared" si="0"/>
        <v>7.7547430000000004</v>
      </c>
      <c r="H46" s="5">
        <f t="shared" si="1"/>
        <v>-7.4973200000000002</v>
      </c>
      <c r="I46" s="177" t="str">
        <f t="array" ref="I46">IF(ISBLANK(C46),"",IF(C46=MAX(IF(FarmUnit[1. Identifiant interne d’exploitation agricole*]=A46,FarmUnit[3. Superficie de l’unité agricole (ha)*])),"!","-"))</f>
        <v>!</v>
      </c>
      <c r="J46" s="11" t="str">
        <f>IFERROR(CONCATENATE(VLOOKUP(A46,GM_Table,12,FALSE)," ",(VLOOKUP(A46,GM_Table,13,FALSE))),"")</f>
        <v/>
      </c>
    </row>
    <row r="47" spans="1:12" x14ac:dyDescent="0.25">
      <c r="A47" s="62" t="s">
        <v>1547</v>
      </c>
      <c r="B47" s="7" t="s">
        <v>1547</v>
      </c>
      <c r="C47" s="8">
        <v>1</v>
      </c>
      <c r="D47" s="26">
        <v>7.7187760000000001</v>
      </c>
      <c r="E47" s="26">
        <v>-7.52257</v>
      </c>
      <c r="F47" s="170" t="b">
        <f>IF(ISBLANK(FarmUnit[[#This Row],[1. Identifiant interne d’exploitation agricole*]]),"",IF(ISERROR(MATCH(FarmUnit[[#This Row],[1. Identifiant interne d’exploitation agricole*]],GroupMember[1. Identifiant interne d’exploitation agricole*],0)),FALSE,TRUE))</f>
        <v>1</v>
      </c>
      <c r="G47" s="5">
        <f t="shared" si="0"/>
        <v>7.7187760000000001</v>
      </c>
      <c r="H47" s="5">
        <f t="shared" si="1"/>
        <v>-7.52257</v>
      </c>
      <c r="I47" s="177" t="str">
        <f t="array" ref="I47">IF(ISBLANK(C47),"",IF(C47=MAX(IF(FarmUnit[1. Identifiant interne d’exploitation agricole*]=A47,FarmUnit[3. Superficie de l’unité agricole (ha)*])),"!","-"))</f>
        <v>!</v>
      </c>
      <c r="J47" s="11" t="str">
        <f>IFERROR(CONCATENATE(VLOOKUP(A47,GM_Table,12,FALSE)," ",(VLOOKUP(A47,GM_Table,13,FALSE))),"")</f>
        <v/>
      </c>
    </row>
    <row r="48" spans="1:12" x14ac:dyDescent="0.25">
      <c r="A48" s="62" t="s">
        <v>1550</v>
      </c>
      <c r="B48" s="7" t="s">
        <v>1550</v>
      </c>
      <c r="C48" s="8">
        <v>2</v>
      </c>
      <c r="D48" s="26">
        <v>7.7192400000000001</v>
      </c>
      <c r="E48" s="26">
        <v>-7.5234759999999996</v>
      </c>
      <c r="F48" s="170" t="b">
        <f>IF(ISBLANK(FarmUnit[[#This Row],[1. Identifiant interne d’exploitation agricole*]]),"",IF(ISERROR(MATCH(FarmUnit[[#This Row],[1. Identifiant interne d’exploitation agricole*]],GroupMember[1. Identifiant interne d’exploitation agricole*],0)),FALSE,TRUE))</f>
        <v>1</v>
      </c>
      <c r="G48" s="5">
        <f t="shared" si="0"/>
        <v>7.7192400000000001</v>
      </c>
      <c r="H48" s="5">
        <f t="shared" si="1"/>
        <v>-7.5234759999999996</v>
      </c>
      <c r="I48" s="177" t="str">
        <f t="array" ref="I48">IF(ISBLANK(C48),"",IF(C48=MAX(IF(FarmUnit[1. Identifiant interne d’exploitation agricole*]=A48,FarmUnit[3. Superficie de l’unité agricole (ha)*])),"!","-"))</f>
        <v>!</v>
      </c>
      <c r="J48" s="11" t="str">
        <f>IFERROR(CONCATENATE(VLOOKUP(A48,GM_Table,12,FALSE)," ",(VLOOKUP(A48,GM_Table,13,FALSE))),"")</f>
        <v/>
      </c>
    </row>
    <row r="49" spans="1:10" x14ac:dyDescent="0.25">
      <c r="A49" s="62" t="s">
        <v>1554</v>
      </c>
      <c r="B49" s="7" t="s">
        <v>1554</v>
      </c>
      <c r="C49" s="8">
        <v>2</v>
      </c>
      <c r="D49" s="26">
        <v>7.7055569999999998</v>
      </c>
      <c r="E49" s="26">
        <v>-7.5058410000000002</v>
      </c>
      <c r="F49" s="170" t="b">
        <f>IF(ISBLANK(FarmUnit[[#This Row],[1. Identifiant interne d’exploitation agricole*]]),"",IF(ISERROR(MATCH(FarmUnit[[#This Row],[1. Identifiant interne d’exploitation agricole*]],GroupMember[1. Identifiant interne d’exploitation agricole*],0)),FALSE,TRUE))</f>
        <v>1</v>
      </c>
      <c r="G49" s="5">
        <f t="shared" si="0"/>
        <v>7.7055569999999998</v>
      </c>
      <c r="H49" s="5">
        <f t="shared" si="1"/>
        <v>-7.5058410000000002</v>
      </c>
      <c r="I49" s="177" t="str">
        <f t="array" ref="I49">IF(ISBLANK(C49),"",IF(C49=MAX(IF(FarmUnit[1. Identifiant interne d’exploitation agricole*]=A49,FarmUnit[3. Superficie de l’unité agricole (ha)*])),"!","-"))</f>
        <v>!</v>
      </c>
      <c r="J49" s="11" t="str">
        <f>IFERROR(CONCATENATE(VLOOKUP(A49,GM_Table,12,FALSE)," ",(VLOOKUP(A49,GM_Table,13,FALSE))),"")</f>
        <v/>
      </c>
    </row>
    <row r="50" spans="1:10" x14ac:dyDescent="0.25">
      <c r="A50" s="62" t="s">
        <v>1557</v>
      </c>
      <c r="B50" s="7" t="s">
        <v>1557</v>
      </c>
      <c r="C50" s="8">
        <v>1.5</v>
      </c>
      <c r="D50" s="26">
        <v>7.6395629999999999</v>
      </c>
      <c r="E50" s="26">
        <v>-7.570233</v>
      </c>
      <c r="F50" s="189" t="b">
        <f>IF(ISBLANK(FarmUnit[[#This Row],[1. Identifiant interne d’exploitation agricole*]]),"",IF(ISERROR(MATCH(FarmUnit[[#This Row],[1. Identifiant interne d’exploitation agricole*]],GroupMember[1. Identifiant interne d’exploitation agricole*],0)),FALSE,TRUE))</f>
        <v>1</v>
      </c>
      <c r="G50" s="41">
        <f t="shared" si="0"/>
        <v>7.6395629999999999</v>
      </c>
      <c r="H50" s="41">
        <f t="shared" si="1"/>
        <v>-7.570233</v>
      </c>
      <c r="I50" s="177" t="str">
        <f t="array" ref="I50">IF(ISBLANK(C50),"",IF(C50=MAX(IF(FarmUnit[1. Identifiant interne d’exploitation agricole*]=A50,FarmUnit[3. Superficie de l’unité agricole (ha)*])),"!","-"))</f>
        <v>!</v>
      </c>
      <c r="J50" s="42" t="str">
        <f>IFERROR(CONCATENATE(VLOOKUP(A50,GM_Table,12,FALSE)," ",(VLOOKUP(A50,GM_Table,13,FALSE))),"")</f>
        <v/>
      </c>
    </row>
    <row r="51" spans="1:10" x14ac:dyDescent="0.25">
      <c r="A51" s="62" t="s">
        <v>1559</v>
      </c>
      <c r="B51" s="7" t="s">
        <v>1559</v>
      </c>
      <c r="C51" s="8">
        <v>1.5</v>
      </c>
      <c r="D51" s="26">
        <v>7.6997220000000004</v>
      </c>
      <c r="E51" s="26">
        <v>-7.4992720000000004</v>
      </c>
      <c r="F51" s="170" t="b">
        <f>IF(ISBLANK(FarmUnit[[#This Row],[1. Identifiant interne d’exploitation agricole*]]),"",IF(ISERROR(MATCH(FarmUnit[[#This Row],[1. Identifiant interne d’exploitation agricole*]],GroupMember[1. Identifiant interne d’exploitation agricole*],0)),FALSE,TRUE))</f>
        <v>1</v>
      </c>
      <c r="G51" s="5">
        <f t="shared" si="0"/>
        <v>7.6997220000000004</v>
      </c>
      <c r="H51" s="5">
        <f t="shared" si="1"/>
        <v>-7.4992720000000004</v>
      </c>
      <c r="I51" s="177" t="str">
        <f t="array" ref="I51">IF(ISBLANK(C51),"",IF(C51=MAX(IF(FarmUnit[1. Identifiant interne d’exploitation agricole*]=A51,FarmUnit[3. Superficie de l’unité agricole (ha)*])),"!","-"))</f>
        <v>!</v>
      </c>
      <c r="J51" s="11" t="str">
        <f>IFERROR(CONCATENATE(VLOOKUP(A51,GM_Table,12,FALSE)," ",(VLOOKUP(A51,GM_Table,13,FALSE))),"")</f>
        <v/>
      </c>
    </row>
    <row r="52" spans="1:10" x14ac:dyDescent="0.25">
      <c r="A52" s="62" t="s">
        <v>1562</v>
      </c>
      <c r="B52" s="7" t="s">
        <v>1562</v>
      </c>
      <c r="C52" s="8">
        <v>1</v>
      </c>
      <c r="D52" s="26">
        <v>7.7025550000000003</v>
      </c>
      <c r="E52" s="26">
        <v>-7.5046720000000002</v>
      </c>
      <c r="F52" s="170" t="b">
        <f>IF(ISBLANK(FarmUnit[[#This Row],[1. Identifiant interne d’exploitation agricole*]]),"",IF(ISERROR(MATCH(FarmUnit[[#This Row],[1. Identifiant interne d’exploitation agricole*]],GroupMember[1. Identifiant interne d’exploitation agricole*],0)),FALSE,TRUE))</f>
        <v>1</v>
      </c>
      <c r="G52" s="5">
        <f t="shared" si="0"/>
        <v>7.7025550000000003</v>
      </c>
      <c r="H52" s="5">
        <f t="shared" si="1"/>
        <v>-7.5046720000000002</v>
      </c>
      <c r="I52" s="177" t="str">
        <f t="array" ref="I52">IF(ISBLANK(C52),"",IF(C52=MAX(IF(FarmUnit[1. Identifiant interne d’exploitation agricole*]=A52,FarmUnit[3. Superficie de l’unité agricole (ha)*])),"!","-"))</f>
        <v>!</v>
      </c>
      <c r="J52" s="11" t="str">
        <f>IFERROR(CONCATENATE(VLOOKUP(A52,GM_Table,12,FALSE)," ",(VLOOKUP(A52,GM_Table,13,FALSE))),"")</f>
        <v/>
      </c>
    </row>
    <row r="53" spans="1:10" x14ac:dyDescent="0.25">
      <c r="A53" s="62" t="s">
        <v>1565</v>
      </c>
      <c r="B53" s="7" t="s">
        <v>1565</v>
      </c>
      <c r="C53" s="8">
        <v>1</v>
      </c>
      <c r="D53" s="26">
        <v>7.7156560000000001</v>
      </c>
      <c r="E53" s="26">
        <v>-7.5129469999999996</v>
      </c>
      <c r="F53" s="170" t="b">
        <f>IF(ISBLANK(FarmUnit[[#This Row],[1. Identifiant interne d’exploitation agricole*]]),"",IF(ISERROR(MATCH(FarmUnit[[#This Row],[1. Identifiant interne d’exploitation agricole*]],GroupMember[1. Identifiant interne d’exploitation agricole*],0)),FALSE,TRUE))</f>
        <v>1</v>
      </c>
      <c r="G53" s="5">
        <f t="shared" si="0"/>
        <v>7.7156560000000001</v>
      </c>
      <c r="H53" s="5">
        <f t="shared" si="1"/>
        <v>-7.5129469999999996</v>
      </c>
      <c r="I53" s="177" t="str">
        <f t="array" ref="I53">IF(ISBLANK(C53),"",IF(C53=MAX(IF(FarmUnit[1. Identifiant interne d’exploitation agricole*]=A53,FarmUnit[3. Superficie de l’unité agricole (ha)*])),"!","-"))</f>
        <v>!</v>
      </c>
      <c r="J53" s="11" t="str">
        <f>IFERROR(CONCATENATE(VLOOKUP(A53,GM_Table,12,FALSE)," ",(VLOOKUP(A53,GM_Table,13,FALSE))),"")</f>
        <v/>
      </c>
    </row>
    <row r="54" spans="1:10" x14ac:dyDescent="0.25">
      <c r="A54" s="62" t="s">
        <v>1568</v>
      </c>
      <c r="B54" s="7" t="s">
        <v>1568</v>
      </c>
      <c r="C54" s="8">
        <v>2</v>
      </c>
      <c r="D54" s="26">
        <v>7.722969</v>
      </c>
      <c r="E54" s="26">
        <v>-7.5229720000000002</v>
      </c>
      <c r="F54" s="170" t="b">
        <f>IF(ISBLANK(FarmUnit[[#This Row],[1. Identifiant interne d’exploitation agricole*]]),"",IF(ISERROR(MATCH(FarmUnit[[#This Row],[1. Identifiant interne d’exploitation agricole*]],GroupMember[1. Identifiant interne d’exploitation agricole*],0)),FALSE,TRUE))</f>
        <v>1</v>
      </c>
      <c r="G54" s="5">
        <f t="shared" si="0"/>
        <v>7.722969</v>
      </c>
      <c r="H54" s="5">
        <f t="shared" si="1"/>
        <v>-7.5229720000000002</v>
      </c>
      <c r="I54" s="177" t="str">
        <f t="array" ref="I54">IF(ISBLANK(C54),"",IF(C54=MAX(IF(FarmUnit[1. Identifiant interne d’exploitation agricole*]=A54,FarmUnit[3. Superficie de l’unité agricole (ha)*])),"!","-"))</f>
        <v>!</v>
      </c>
      <c r="J54" s="11" t="str">
        <f>IFERROR(CONCATENATE(VLOOKUP(A54,GM_Table,12,FALSE)," ",(VLOOKUP(A54,GM_Table,13,FALSE))),"")</f>
        <v/>
      </c>
    </row>
    <row r="55" spans="1:10" x14ac:dyDescent="0.25">
      <c r="A55" s="62" t="s">
        <v>1569</v>
      </c>
      <c r="B55" s="7" t="s">
        <v>1569</v>
      </c>
      <c r="C55" s="8">
        <v>1.5</v>
      </c>
      <c r="D55" s="26">
        <v>7.7347720000000004</v>
      </c>
      <c r="E55" s="26">
        <v>-7.5060570000000002</v>
      </c>
      <c r="F55" s="170" t="b">
        <f>IF(ISBLANK(FarmUnit[[#This Row],[1. Identifiant interne d’exploitation agricole*]]),"",IF(ISERROR(MATCH(FarmUnit[[#This Row],[1. Identifiant interne d’exploitation agricole*]],GroupMember[1. Identifiant interne d’exploitation agricole*],0)),FALSE,TRUE))</f>
        <v>1</v>
      </c>
      <c r="G55" s="5">
        <f t="shared" si="0"/>
        <v>7.7347720000000004</v>
      </c>
      <c r="H55" s="5">
        <f t="shared" si="1"/>
        <v>-7.5060570000000002</v>
      </c>
      <c r="I55" s="177" t="str">
        <f t="array" ref="I55">IF(ISBLANK(C55),"",IF(C55=MAX(IF(FarmUnit[1. Identifiant interne d’exploitation agricole*]=A55,FarmUnit[3. Superficie de l’unité agricole (ha)*])),"!","-"))</f>
        <v>!</v>
      </c>
      <c r="J55" s="11" t="str">
        <f>IFERROR(CONCATENATE(VLOOKUP(A55,GM_Table,12,FALSE)," ",(VLOOKUP(A55,GM_Table,13,FALSE))),"")</f>
        <v/>
      </c>
    </row>
    <row r="56" spans="1:10" x14ac:dyDescent="0.25">
      <c r="A56" s="62" t="s">
        <v>1571</v>
      </c>
      <c r="B56" s="7" t="s">
        <v>1571</v>
      </c>
      <c r="C56" s="8">
        <v>2</v>
      </c>
      <c r="D56" s="26">
        <v>7.7261379999999997</v>
      </c>
      <c r="E56" s="26">
        <v>-7.5337769999999997</v>
      </c>
      <c r="F56" s="170" t="b">
        <f>IF(ISBLANK(FarmUnit[[#This Row],[1. Identifiant interne d’exploitation agricole*]]),"",IF(ISERROR(MATCH(FarmUnit[[#This Row],[1. Identifiant interne d’exploitation agricole*]],GroupMember[1. Identifiant interne d’exploitation agricole*],0)),FALSE,TRUE))</f>
        <v>1</v>
      </c>
      <c r="G56" s="5">
        <f t="shared" si="0"/>
        <v>7.7261379999999997</v>
      </c>
      <c r="H56" s="5">
        <f t="shared" si="1"/>
        <v>-7.5337769999999997</v>
      </c>
      <c r="I56" s="177" t="str">
        <f t="array" ref="I56">IF(ISBLANK(C56),"",IF(C56=MAX(IF(FarmUnit[1. Identifiant interne d’exploitation agricole*]=A56,FarmUnit[3. Superficie de l’unité agricole (ha)*])),"!","-"))</f>
        <v>!</v>
      </c>
      <c r="J56" s="11" t="str">
        <f>IFERROR(CONCATENATE(VLOOKUP(A56,GM_Table,12,FALSE)," ",(VLOOKUP(A56,GM_Table,13,FALSE))),"")</f>
        <v/>
      </c>
    </row>
    <row r="57" spans="1:10" x14ac:dyDescent="0.25">
      <c r="A57" s="62" t="s">
        <v>1573</v>
      </c>
      <c r="B57" s="7" t="s">
        <v>1573</v>
      </c>
      <c r="C57" s="8">
        <v>1</v>
      </c>
      <c r="D57" s="26">
        <v>7.6357999999999997</v>
      </c>
      <c r="E57" s="26">
        <v>-7.5561999999999996</v>
      </c>
      <c r="F57" s="170" t="b">
        <f>IF(ISBLANK(FarmUnit[[#This Row],[1. Identifiant interne d’exploitation agricole*]]),"",IF(ISERROR(MATCH(FarmUnit[[#This Row],[1. Identifiant interne d’exploitation agricole*]],GroupMember[1. Identifiant interne d’exploitation agricole*],0)),FALSE,TRUE))</f>
        <v>1</v>
      </c>
      <c r="G57" s="5">
        <f t="shared" si="0"/>
        <v>7.6357999999999997</v>
      </c>
      <c r="H57" s="5">
        <f t="shared" si="1"/>
        <v>-7.5561999999999996</v>
      </c>
      <c r="I57" s="177" t="str">
        <f t="array" ref="I57">IF(ISBLANK(C57),"",IF(C57=MAX(IF(FarmUnit[1. Identifiant interne d’exploitation agricole*]=A57,FarmUnit[3. Superficie de l’unité agricole (ha)*])),"!","-"))</f>
        <v>!</v>
      </c>
      <c r="J57" s="11" t="str">
        <f>IFERROR(CONCATENATE(VLOOKUP(A57,GM_Table,12,FALSE)," ",(VLOOKUP(A57,GM_Table,13,FALSE))),"")</f>
        <v/>
      </c>
    </row>
    <row r="58" spans="1:10" x14ac:dyDescent="0.25">
      <c r="A58" s="62" t="s">
        <v>1577</v>
      </c>
      <c r="B58" s="7" t="s">
        <v>1577</v>
      </c>
      <c r="C58" s="8">
        <v>1.5</v>
      </c>
      <c r="D58" s="26">
        <v>7.7190849999999998</v>
      </c>
      <c r="E58" s="26">
        <v>-7.52468</v>
      </c>
      <c r="F58" s="170" t="b">
        <f>IF(ISBLANK(FarmUnit[[#This Row],[1. Identifiant interne d’exploitation agricole*]]),"",IF(ISERROR(MATCH(FarmUnit[[#This Row],[1. Identifiant interne d’exploitation agricole*]],GroupMember[1. Identifiant interne d’exploitation agricole*],0)),FALSE,TRUE))</f>
        <v>1</v>
      </c>
      <c r="G58" s="5">
        <f t="shared" si="0"/>
        <v>7.7190849999999998</v>
      </c>
      <c r="H58" s="5">
        <f t="shared" si="1"/>
        <v>-7.52468</v>
      </c>
      <c r="I58" s="177" t="str">
        <f t="array" ref="I58">IF(ISBLANK(C58),"",IF(C58=MAX(IF(FarmUnit[1. Identifiant interne d’exploitation agricole*]=A58,FarmUnit[3. Superficie de l’unité agricole (ha)*])),"!","-"))</f>
        <v>!</v>
      </c>
      <c r="J58" s="11" t="str">
        <f>IFERROR(CONCATENATE(VLOOKUP(A58,GM_Table,12,FALSE)," ",(VLOOKUP(A58,GM_Table,13,FALSE))),"")</f>
        <v/>
      </c>
    </row>
    <row r="59" spans="1:10" x14ac:dyDescent="0.25">
      <c r="A59" s="62" t="s">
        <v>1581</v>
      </c>
      <c r="B59" s="7" t="s">
        <v>1581</v>
      </c>
      <c r="C59" s="8">
        <v>1</v>
      </c>
      <c r="D59" s="26">
        <v>7.6352479999999998</v>
      </c>
      <c r="E59" s="26">
        <v>-7.5575850000000004</v>
      </c>
      <c r="F59" s="170" t="b">
        <f>IF(ISBLANK(FarmUnit[[#This Row],[1. Identifiant interne d’exploitation agricole*]]),"",IF(ISERROR(MATCH(FarmUnit[[#This Row],[1. Identifiant interne d’exploitation agricole*]],GroupMember[1. Identifiant interne d’exploitation agricole*],0)),FALSE,TRUE))</f>
        <v>1</v>
      </c>
      <c r="G59" s="5">
        <f t="shared" si="0"/>
        <v>7.6352479999999998</v>
      </c>
      <c r="H59" s="5">
        <f t="shared" si="1"/>
        <v>-7.5575850000000004</v>
      </c>
      <c r="I59" s="177" t="str">
        <f t="array" ref="I59">IF(ISBLANK(C59),"",IF(C59=MAX(IF(FarmUnit[1. Identifiant interne d’exploitation agricole*]=A59,FarmUnit[3. Superficie de l’unité agricole (ha)*])),"!","-"))</f>
        <v>!</v>
      </c>
      <c r="J59" s="11" t="str">
        <f>IFERROR(CONCATENATE(VLOOKUP(A59,GM_Table,12,FALSE)," ",(VLOOKUP(A59,GM_Table,13,FALSE))),"")</f>
        <v/>
      </c>
    </row>
    <row r="60" spans="1:10" x14ac:dyDescent="0.25">
      <c r="A60" s="62" t="s">
        <v>1584</v>
      </c>
      <c r="B60" s="7" t="s">
        <v>1584</v>
      </c>
      <c r="C60" s="8">
        <v>2</v>
      </c>
      <c r="D60" s="26">
        <v>7.6323850000000002</v>
      </c>
      <c r="E60" s="26">
        <v>-7.5600500000000004</v>
      </c>
      <c r="F60" s="170" t="b">
        <f>IF(ISBLANK(FarmUnit[[#This Row],[1. Identifiant interne d’exploitation agricole*]]),"",IF(ISERROR(MATCH(FarmUnit[[#This Row],[1. Identifiant interne d’exploitation agricole*]],GroupMember[1. Identifiant interne d’exploitation agricole*],0)),FALSE,TRUE))</f>
        <v>1</v>
      </c>
      <c r="G60" s="5">
        <f t="shared" si="0"/>
        <v>7.6323850000000002</v>
      </c>
      <c r="H60" s="5">
        <f t="shared" si="1"/>
        <v>-7.5600500000000004</v>
      </c>
      <c r="I60" s="177" t="str">
        <f t="array" ref="I60">IF(ISBLANK(C60),"",IF(C60=MAX(IF(FarmUnit[1. Identifiant interne d’exploitation agricole*]=A60,FarmUnit[3. Superficie de l’unité agricole (ha)*])),"!","-"))</f>
        <v>!</v>
      </c>
      <c r="J60" s="11" t="str">
        <f>IFERROR(CONCATENATE(VLOOKUP(A60,GM_Table,12,FALSE)," ",(VLOOKUP(A60,GM_Table,13,FALSE))),"")</f>
        <v/>
      </c>
    </row>
    <row r="61" spans="1:10" x14ac:dyDescent="0.25">
      <c r="A61" s="62" t="s">
        <v>1587</v>
      </c>
      <c r="B61" s="7" t="s">
        <v>1587</v>
      </c>
      <c r="C61" s="8">
        <v>2</v>
      </c>
      <c r="D61" s="26">
        <v>7.6333479999999998</v>
      </c>
      <c r="E61" s="26">
        <v>-7.5602119999999999</v>
      </c>
      <c r="F61" s="170" t="b">
        <f>IF(ISBLANK(FarmUnit[[#This Row],[1. Identifiant interne d’exploitation agricole*]]),"",IF(ISERROR(MATCH(FarmUnit[[#This Row],[1. Identifiant interne d’exploitation agricole*]],GroupMember[1. Identifiant interne d’exploitation agricole*],0)),FALSE,TRUE))</f>
        <v>1</v>
      </c>
      <c r="G61" s="5">
        <f t="shared" si="0"/>
        <v>7.6333479999999998</v>
      </c>
      <c r="H61" s="5">
        <f t="shared" si="1"/>
        <v>-7.5602119999999999</v>
      </c>
      <c r="I61" s="177" t="str">
        <f t="array" ref="I61">IF(ISBLANK(C61),"",IF(C61=MAX(IF(FarmUnit[1. Identifiant interne d’exploitation agricole*]=A61,FarmUnit[3. Superficie de l’unité agricole (ha)*])),"!","-"))</f>
        <v>!</v>
      </c>
      <c r="J61" s="11" t="str">
        <f>IFERROR(CONCATENATE(VLOOKUP(A61,GM_Table,12,FALSE)," ",(VLOOKUP(A61,GM_Table,13,FALSE))),"")</f>
        <v/>
      </c>
    </row>
    <row r="62" spans="1:10" x14ac:dyDescent="0.25">
      <c r="A62" s="62" t="s">
        <v>1591</v>
      </c>
      <c r="B62" s="7" t="s">
        <v>1591</v>
      </c>
      <c r="C62" s="8">
        <v>7.639977</v>
      </c>
      <c r="D62" s="26">
        <v>7.6052999999999997</v>
      </c>
      <c r="E62" s="26">
        <v>-7.7518000000000002</v>
      </c>
      <c r="F62" s="170" t="b">
        <f>IF(ISBLANK(FarmUnit[[#This Row],[1. Identifiant interne d’exploitation agricole*]]),"",IF(ISERROR(MATCH(FarmUnit[[#This Row],[1. Identifiant interne d’exploitation agricole*]],GroupMember[1. Identifiant interne d’exploitation agricole*],0)),FALSE,TRUE))</f>
        <v>1</v>
      </c>
      <c r="G62" s="5">
        <f t="shared" si="0"/>
        <v>7.6052999999999997</v>
      </c>
      <c r="H62" s="5">
        <f t="shared" si="1"/>
        <v>-7.7518000000000002</v>
      </c>
      <c r="I62" s="177" t="str">
        <f t="array" ref="I62">IF(ISBLANK(C62),"",IF(C62=MAX(IF(FarmUnit[1. Identifiant interne d’exploitation agricole*]=A62,FarmUnit[3. Superficie de l’unité agricole (ha)*])),"!","-"))</f>
        <v>!</v>
      </c>
      <c r="J62" s="11" t="str">
        <f>IFERROR(CONCATENATE(VLOOKUP(A62,GM_Table,12,FALSE)," ",(VLOOKUP(A62,GM_Table,13,FALSE))),"")</f>
        <v/>
      </c>
    </row>
    <row r="63" spans="1:10" x14ac:dyDescent="0.25">
      <c r="A63" s="62" t="s">
        <v>1595</v>
      </c>
      <c r="B63" s="7" t="s">
        <v>1595</v>
      </c>
      <c r="C63" s="8">
        <v>1</v>
      </c>
      <c r="D63" s="26">
        <v>7.7188290000000004</v>
      </c>
      <c r="E63" s="26">
        <v>-7.525029</v>
      </c>
      <c r="F63" s="170" t="b">
        <f>IF(ISBLANK(FarmUnit[[#This Row],[1. Identifiant interne d’exploitation agricole*]]),"",IF(ISERROR(MATCH(FarmUnit[[#This Row],[1. Identifiant interne d’exploitation agricole*]],GroupMember[1. Identifiant interne d’exploitation agricole*],0)),FALSE,TRUE))</f>
        <v>1</v>
      </c>
      <c r="G63" s="5">
        <f t="shared" si="0"/>
        <v>7.7188290000000004</v>
      </c>
      <c r="H63" s="5">
        <f t="shared" si="1"/>
        <v>-7.525029</v>
      </c>
      <c r="I63" s="177" t="str">
        <f t="array" ref="I63">IF(ISBLANK(C63),"",IF(C63=MAX(IF(FarmUnit[1. Identifiant interne d’exploitation agricole*]=A63,FarmUnit[3. Superficie de l’unité agricole (ha)*])),"!","-"))</f>
        <v>!</v>
      </c>
      <c r="J63" s="11" t="str">
        <f>IFERROR(CONCATENATE(VLOOKUP(A63,GM_Table,12,FALSE)," ",(VLOOKUP(A63,GM_Table,13,FALSE))),"")</f>
        <v/>
      </c>
    </row>
    <row r="64" spans="1:10" x14ac:dyDescent="0.25">
      <c r="A64" s="62" t="s">
        <v>1600</v>
      </c>
      <c r="B64" s="7" t="s">
        <v>1600</v>
      </c>
      <c r="C64" s="8">
        <v>1.5</v>
      </c>
      <c r="D64" s="26">
        <v>7.7194079999999996</v>
      </c>
      <c r="E64" s="26">
        <v>-7.5233309999999998</v>
      </c>
      <c r="F64" s="170" t="b">
        <f>IF(ISBLANK(FarmUnit[[#This Row],[1. Identifiant interne d’exploitation agricole*]]),"",IF(ISERROR(MATCH(FarmUnit[[#This Row],[1. Identifiant interne d’exploitation agricole*]],GroupMember[1. Identifiant interne d’exploitation agricole*],0)),FALSE,TRUE))</f>
        <v>1</v>
      </c>
      <c r="G64" s="5">
        <f t="shared" si="0"/>
        <v>7.7194079999999996</v>
      </c>
      <c r="H64" s="5">
        <f t="shared" si="1"/>
        <v>-7.5233309999999998</v>
      </c>
      <c r="I64" s="177" t="str">
        <f t="array" ref="I64">IF(ISBLANK(C64),"",IF(C64=MAX(IF(FarmUnit[1. Identifiant interne d’exploitation agricole*]=A64,FarmUnit[3. Superficie de l’unité agricole (ha)*])),"!","-"))</f>
        <v>!</v>
      </c>
      <c r="J64" s="11" t="str">
        <f>IFERROR(CONCATENATE(VLOOKUP(A64,GM_Table,12,FALSE)," ",(VLOOKUP(A64,GM_Table,13,FALSE))),"")</f>
        <v/>
      </c>
    </row>
    <row r="65" spans="1:10" x14ac:dyDescent="0.25">
      <c r="A65" s="62" t="s">
        <v>1603</v>
      </c>
      <c r="B65" s="7" t="s">
        <v>1603</v>
      </c>
      <c r="C65" s="8">
        <v>1.5</v>
      </c>
      <c r="D65" s="26">
        <v>7.7192150000000002</v>
      </c>
      <c r="E65" s="26">
        <v>-7.5231830000000004</v>
      </c>
      <c r="F65" s="170" t="b">
        <f>IF(ISBLANK(FarmUnit[[#This Row],[1. Identifiant interne d’exploitation agricole*]]),"",IF(ISERROR(MATCH(FarmUnit[[#This Row],[1. Identifiant interne d’exploitation agricole*]],GroupMember[1. Identifiant interne d’exploitation agricole*],0)),FALSE,TRUE))</f>
        <v>1</v>
      </c>
      <c r="G65" s="5">
        <f t="shared" si="0"/>
        <v>7.7192150000000002</v>
      </c>
      <c r="H65" s="5">
        <f t="shared" si="1"/>
        <v>-7.5231830000000004</v>
      </c>
      <c r="I65" s="177" t="str">
        <f t="array" ref="I65">IF(ISBLANK(C65),"",IF(C65=MAX(IF(FarmUnit[1. Identifiant interne d’exploitation agricole*]=A65,FarmUnit[3. Superficie de l’unité agricole (ha)*])),"!","-"))</f>
        <v>!</v>
      </c>
      <c r="J65" s="11" t="str">
        <f>IFERROR(CONCATENATE(VLOOKUP(A65,GM_Table,12,FALSE)," ",(VLOOKUP(A65,GM_Table,13,FALSE))),"")</f>
        <v/>
      </c>
    </row>
    <row r="66" spans="1:10" x14ac:dyDescent="0.25">
      <c r="A66" s="62" t="s">
        <v>1606</v>
      </c>
      <c r="B66" s="7" t="s">
        <v>1606</v>
      </c>
      <c r="C66" s="8">
        <v>1</v>
      </c>
      <c r="D66" s="26">
        <v>7.7190180000000002</v>
      </c>
      <c r="E66" s="26">
        <v>-7.522653</v>
      </c>
      <c r="F66" s="170" t="b">
        <f>IF(ISBLANK(FarmUnit[[#This Row],[1. Identifiant interne d’exploitation agricole*]]),"",IF(ISERROR(MATCH(FarmUnit[[#This Row],[1. Identifiant interne d’exploitation agricole*]],GroupMember[1. Identifiant interne d’exploitation agricole*],0)),FALSE,TRUE))</f>
        <v>1</v>
      </c>
      <c r="G66" s="5">
        <f t="shared" si="0"/>
        <v>7.7190180000000002</v>
      </c>
      <c r="H66" s="5">
        <f t="shared" si="1"/>
        <v>-7.522653</v>
      </c>
      <c r="I66" s="177" t="str">
        <f t="array" ref="I66">IF(ISBLANK(C66),"",IF(C66=MAX(IF(FarmUnit[1. Identifiant interne d’exploitation agricole*]=A66,FarmUnit[3. Superficie de l’unité agricole (ha)*])),"!","-"))</f>
        <v>!</v>
      </c>
      <c r="J66" s="11" t="str">
        <f>IFERROR(CONCATENATE(VLOOKUP(A66,GM_Table,12,FALSE)," ",(VLOOKUP(A66,GM_Table,13,FALSE))),"")</f>
        <v/>
      </c>
    </row>
    <row r="67" spans="1:10" x14ac:dyDescent="0.25">
      <c r="A67" s="62" t="s">
        <v>1611</v>
      </c>
      <c r="B67" s="7" t="s">
        <v>1611</v>
      </c>
      <c r="C67" s="8">
        <v>2</v>
      </c>
      <c r="D67" s="26">
        <v>7.6352000000000002</v>
      </c>
      <c r="E67" s="26">
        <v>-7.5529999999999999</v>
      </c>
      <c r="F67" s="170" t="b">
        <f>IF(ISBLANK(FarmUnit[[#This Row],[1. Identifiant interne d’exploitation agricole*]]),"",IF(ISERROR(MATCH(FarmUnit[[#This Row],[1. Identifiant interne d’exploitation agricole*]],GroupMember[1. Identifiant interne d’exploitation agricole*],0)),FALSE,TRUE))</f>
        <v>1</v>
      </c>
      <c r="G67" s="5">
        <f t="shared" ref="G67:G130" si="2">IF(D67=0,"",D67)</f>
        <v>7.6352000000000002</v>
      </c>
      <c r="H67" s="5">
        <f t="shared" ref="H67:H130" si="3">IF(E67=0,"",E67)</f>
        <v>-7.5529999999999999</v>
      </c>
      <c r="I67" s="177" t="str">
        <f t="array" ref="I67">IF(ISBLANK(C67),"",IF(C67=MAX(IF(FarmUnit[1. Identifiant interne d’exploitation agricole*]=A67,FarmUnit[3. Superficie de l’unité agricole (ha)*])),"!","-"))</f>
        <v>!</v>
      </c>
      <c r="J67" s="11" t="str">
        <f>IFERROR(CONCATENATE(VLOOKUP(A67,GM_Table,12,FALSE)," ",(VLOOKUP(A67,GM_Table,13,FALSE))),"")</f>
        <v/>
      </c>
    </row>
    <row r="68" spans="1:10" x14ac:dyDescent="0.25">
      <c r="A68" s="62" t="s">
        <v>1614</v>
      </c>
      <c r="B68" s="7" t="s">
        <v>1614</v>
      </c>
      <c r="C68" s="8">
        <v>1</v>
      </c>
      <c r="D68" s="26">
        <v>7.7182469999999999</v>
      </c>
      <c r="E68" s="26">
        <v>-7.5246829999999996</v>
      </c>
      <c r="F68" s="170" t="b">
        <f>IF(ISBLANK(FarmUnit[[#This Row],[1. Identifiant interne d’exploitation agricole*]]),"",IF(ISERROR(MATCH(FarmUnit[[#This Row],[1. Identifiant interne d’exploitation agricole*]],GroupMember[1. Identifiant interne d’exploitation agricole*],0)),FALSE,TRUE))</f>
        <v>1</v>
      </c>
      <c r="G68" s="5">
        <f t="shared" si="2"/>
        <v>7.7182469999999999</v>
      </c>
      <c r="H68" s="5">
        <f t="shared" si="3"/>
        <v>-7.5246829999999996</v>
      </c>
      <c r="I68" s="177" t="str">
        <f t="array" ref="I68">IF(ISBLANK(C68),"",IF(C68=MAX(IF(FarmUnit[1. Identifiant interne d’exploitation agricole*]=A68,FarmUnit[3. Superficie de l’unité agricole (ha)*])),"!","-"))</f>
        <v>!</v>
      </c>
      <c r="J68" s="11" t="str">
        <f>IFERROR(CONCATENATE(VLOOKUP(A68,GM_Table,12,FALSE)," ",(VLOOKUP(A68,GM_Table,13,FALSE))),"")</f>
        <v/>
      </c>
    </row>
    <row r="69" spans="1:10" x14ac:dyDescent="0.25">
      <c r="A69" s="62" t="s">
        <v>1618</v>
      </c>
      <c r="B69" s="7" t="s">
        <v>1618</v>
      </c>
      <c r="C69" s="8">
        <v>1.5</v>
      </c>
      <c r="D69" s="26">
        <v>7.722537</v>
      </c>
      <c r="E69" s="26">
        <v>-7.5008629999999998</v>
      </c>
      <c r="F69" s="170" t="b">
        <f>IF(ISBLANK(FarmUnit[[#This Row],[1. Identifiant interne d’exploitation agricole*]]),"",IF(ISERROR(MATCH(FarmUnit[[#This Row],[1. Identifiant interne d’exploitation agricole*]],GroupMember[1. Identifiant interne d’exploitation agricole*],0)),FALSE,TRUE))</f>
        <v>1</v>
      </c>
      <c r="G69" s="5">
        <f t="shared" si="2"/>
        <v>7.722537</v>
      </c>
      <c r="H69" s="5">
        <f t="shared" si="3"/>
        <v>-7.5008629999999998</v>
      </c>
      <c r="I69" s="177" t="str">
        <f t="array" ref="I69">IF(ISBLANK(C69),"",IF(C69=MAX(IF(FarmUnit[1. Identifiant interne d’exploitation agricole*]=A69,FarmUnit[3. Superficie de l’unité agricole (ha)*])),"!","-"))</f>
        <v>!</v>
      </c>
      <c r="J69" s="11" t="str">
        <f>IFERROR(CONCATENATE(VLOOKUP(A69,GM_Table,12,FALSE)," ",(VLOOKUP(A69,GM_Table,13,FALSE))),"")</f>
        <v/>
      </c>
    </row>
    <row r="70" spans="1:10" x14ac:dyDescent="0.25">
      <c r="A70" s="62" t="s">
        <v>1622</v>
      </c>
      <c r="B70" s="7" t="s">
        <v>1622</v>
      </c>
      <c r="C70" s="8">
        <v>3</v>
      </c>
      <c r="D70" s="26">
        <v>7.639977</v>
      </c>
      <c r="E70" s="26">
        <v>-7.5711300000000001</v>
      </c>
      <c r="F70" s="170" t="b">
        <f>IF(ISBLANK(FarmUnit[[#This Row],[1. Identifiant interne d’exploitation agricole*]]),"",IF(ISERROR(MATCH(FarmUnit[[#This Row],[1. Identifiant interne d’exploitation agricole*]],GroupMember[1. Identifiant interne d’exploitation agricole*],0)),FALSE,TRUE))</f>
        <v>1</v>
      </c>
      <c r="G70" s="5">
        <f t="shared" si="2"/>
        <v>7.639977</v>
      </c>
      <c r="H70" s="5">
        <f t="shared" si="3"/>
        <v>-7.5711300000000001</v>
      </c>
      <c r="I70" s="177" t="str">
        <f t="array" ref="I70">IF(ISBLANK(C70),"",IF(C70=MAX(IF(FarmUnit[1. Identifiant interne d’exploitation agricole*]=A70,FarmUnit[3. Superficie de l’unité agricole (ha)*])),"!","-"))</f>
        <v>!</v>
      </c>
      <c r="J70" s="11" t="str">
        <f>IFERROR(CONCATENATE(VLOOKUP(A70,GM_Table,12,FALSE)," ",(VLOOKUP(A70,GM_Table,13,FALSE))),"")</f>
        <v/>
      </c>
    </row>
    <row r="71" spans="1:10" x14ac:dyDescent="0.25">
      <c r="A71" s="62" t="s">
        <v>1625</v>
      </c>
      <c r="B71" s="7" t="s">
        <v>1625</v>
      </c>
      <c r="C71" s="8">
        <v>2</v>
      </c>
      <c r="D71" s="26">
        <v>7.7222549999999996</v>
      </c>
      <c r="E71" s="26">
        <v>-7.5015530000000004</v>
      </c>
      <c r="F71" s="170" t="b">
        <f>IF(ISBLANK(FarmUnit[[#This Row],[1. Identifiant interne d’exploitation agricole*]]),"",IF(ISERROR(MATCH(FarmUnit[[#This Row],[1. Identifiant interne d’exploitation agricole*]],GroupMember[1. Identifiant interne d’exploitation agricole*],0)),FALSE,TRUE))</f>
        <v>1</v>
      </c>
      <c r="G71" s="5">
        <f t="shared" si="2"/>
        <v>7.7222549999999996</v>
      </c>
      <c r="H71" s="5">
        <f t="shared" si="3"/>
        <v>-7.5015530000000004</v>
      </c>
      <c r="I71" s="177" t="str">
        <f t="array" ref="I71">IF(ISBLANK(C71),"",IF(C71=MAX(IF(FarmUnit[1. Identifiant interne d’exploitation agricole*]=A71,FarmUnit[3. Superficie de l’unité agricole (ha)*])),"!","-"))</f>
        <v>!</v>
      </c>
      <c r="J71" s="11" t="str">
        <f>IFERROR(CONCATENATE(VLOOKUP(A71,GM_Table,12,FALSE)," ",(VLOOKUP(A71,GM_Table,13,FALSE))),"")</f>
        <v/>
      </c>
    </row>
    <row r="72" spans="1:10" x14ac:dyDescent="0.25">
      <c r="A72" s="62" t="s">
        <v>1628</v>
      </c>
      <c r="B72" s="7" t="s">
        <v>1628</v>
      </c>
      <c r="C72" s="8">
        <v>2</v>
      </c>
      <c r="D72" s="26">
        <v>7.7221320000000002</v>
      </c>
      <c r="E72" s="26">
        <v>-7.5011720000000004</v>
      </c>
      <c r="F72" s="170" t="b">
        <f>IF(ISBLANK(FarmUnit[[#This Row],[1. Identifiant interne d’exploitation agricole*]]),"",IF(ISERROR(MATCH(FarmUnit[[#This Row],[1. Identifiant interne d’exploitation agricole*]],GroupMember[1. Identifiant interne d’exploitation agricole*],0)),FALSE,TRUE))</f>
        <v>1</v>
      </c>
      <c r="G72" s="5">
        <f t="shared" si="2"/>
        <v>7.7221320000000002</v>
      </c>
      <c r="H72" s="5">
        <f t="shared" si="3"/>
        <v>-7.5011720000000004</v>
      </c>
      <c r="I72" s="177" t="str">
        <f t="array" ref="I72">IF(ISBLANK(C72),"",IF(C72=MAX(IF(FarmUnit[1. Identifiant interne d’exploitation agricole*]=A72,FarmUnit[3. Superficie de l’unité agricole (ha)*])),"!","-"))</f>
        <v>!</v>
      </c>
      <c r="J72" s="11" t="str">
        <f>IFERROR(CONCATENATE(VLOOKUP(A72,GM_Table,12,FALSE)," ",(VLOOKUP(A72,GM_Table,13,FALSE))),"")</f>
        <v/>
      </c>
    </row>
    <row r="73" spans="1:10" x14ac:dyDescent="0.25">
      <c r="A73" s="62" t="s">
        <v>1630</v>
      </c>
      <c r="B73" s="7" t="s">
        <v>1630</v>
      </c>
      <c r="C73" s="8">
        <v>2</v>
      </c>
      <c r="D73" s="26">
        <v>7.6402999999999999</v>
      </c>
      <c r="E73" s="26">
        <v>-7.7538999999999998</v>
      </c>
      <c r="F73" s="170" t="b">
        <f>IF(ISBLANK(FarmUnit[[#This Row],[1. Identifiant interne d’exploitation agricole*]]),"",IF(ISERROR(MATCH(FarmUnit[[#This Row],[1. Identifiant interne d’exploitation agricole*]],GroupMember[1. Identifiant interne d’exploitation agricole*],0)),FALSE,TRUE))</f>
        <v>1</v>
      </c>
      <c r="G73" s="5">
        <f t="shared" si="2"/>
        <v>7.6402999999999999</v>
      </c>
      <c r="H73" s="5">
        <f t="shared" si="3"/>
        <v>-7.7538999999999998</v>
      </c>
      <c r="I73" s="177" t="str">
        <f t="array" ref="I73">IF(ISBLANK(C73),"",IF(C73=MAX(IF(FarmUnit[1. Identifiant interne d’exploitation agricole*]=A73,FarmUnit[3. Superficie de l’unité agricole (ha)*])),"!","-"))</f>
        <v>!</v>
      </c>
      <c r="J73" s="11" t="str">
        <f>IFERROR(CONCATENATE(VLOOKUP(A73,GM_Table,12,FALSE)," ",(VLOOKUP(A73,GM_Table,13,FALSE))),"")</f>
        <v/>
      </c>
    </row>
    <row r="74" spans="1:10" x14ac:dyDescent="0.25">
      <c r="A74" s="62" t="s">
        <v>1633</v>
      </c>
      <c r="B74" s="7" t="s">
        <v>1633</v>
      </c>
      <c r="C74" s="8">
        <v>2</v>
      </c>
      <c r="D74" s="26">
        <v>7.7211470000000002</v>
      </c>
      <c r="E74" s="26">
        <v>-7.5259309999999999</v>
      </c>
      <c r="F74" s="170" t="b">
        <f>IF(ISBLANK(FarmUnit[[#This Row],[1. Identifiant interne d’exploitation agricole*]]),"",IF(ISERROR(MATCH(FarmUnit[[#This Row],[1. Identifiant interne d’exploitation agricole*]],GroupMember[1. Identifiant interne d’exploitation agricole*],0)),FALSE,TRUE))</f>
        <v>1</v>
      </c>
      <c r="G74" s="5">
        <f t="shared" si="2"/>
        <v>7.7211470000000002</v>
      </c>
      <c r="H74" s="5">
        <f t="shared" si="3"/>
        <v>-7.5259309999999999</v>
      </c>
      <c r="I74" s="177" t="str">
        <f t="array" ref="I74">IF(ISBLANK(C74),"",IF(C74=MAX(IF(FarmUnit[1. Identifiant interne d’exploitation agricole*]=A74,FarmUnit[3. Superficie de l’unité agricole (ha)*])),"!","-"))</f>
        <v>!</v>
      </c>
      <c r="J74" s="11" t="str">
        <f>IFERROR(CONCATENATE(VLOOKUP(A74,GM_Table,12,FALSE)," ",(VLOOKUP(A74,GM_Table,13,FALSE))),"")</f>
        <v/>
      </c>
    </row>
    <row r="75" spans="1:10" x14ac:dyDescent="0.25">
      <c r="A75" s="62" t="s">
        <v>1636</v>
      </c>
      <c r="B75" s="7" t="s">
        <v>1636</v>
      </c>
      <c r="C75" s="8">
        <v>2</v>
      </c>
      <c r="D75" s="26">
        <v>7.71692</v>
      </c>
      <c r="E75" s="26">
        <v>-7.5335479999999997</v>
      </c>
      <c r="F75" s="170" t="b">
        <f>IF(ISBLANK(FarmUnit[[#This Row],[1. Identifiant interne d’exploitation agricole*]]),"",IF(ISERROR(MATCH(FarmUnit[[#This Row],[1. Identifiant interne d’exploitation agricole*]],GroupMember[1. Identifiant interne d’exploitation agricole*],0)),FALSE,TRUE))</f>
        <v>1</v>
      </c>
      <c r="G75" s="5">
        <f t="shared" si="2"/>
        <v>7.71692</v>
      </c>
      <c r="H75" s="5">
        <f t="shared" si="3"/>
        <v>-7.5335479999999997</v>
      </c>
      <c r="I75" s="177" t="str">
        <f t="array" ref="I75">IF(ISBLANK(C75),"",IF(C75=MAX(IF(FarmUnit[1. Identifiant interne d’exploitation agricole*]=A75,FarmUnit[3. Superficie de l’unité agricole (ha)*])),"!","-"))</f>
        <v>!</v>
      </c>
      <c r="J75" s="11" t="str">
        <f>IFERROR(CONCATENATE(VLOOKUP(A75,GM_Table,12,FALSE)," ",(VLOOKUP(A75,GM_Table,13,FALSE))),"")</f>
        <v/>
      </c>
    </row>
    <row r="76" spans="1:10" x14ac:dyDescent="0.25">
      <c r="A76" s="62" t="s">
        <v>1639</v>
      </c>
      <c r="B76" s="7" t="s">
        <v>1639</v>
      </c>
      <c r="C76" s="8">
        <v>1.25</v>
      </c>
      <c r="D76" s="26">
        <v>7.7206440000000001</v>
      </c>
      <c r="E76" s="26">
        <v>-7.5253490000000003</v>
      </c>
      <c r="F76" s="170" t="b">
        <f>IF(ISBLANK(FarmUnit[[#This Row],[1. Identifiant interne d’exploitation agricole*]]),"",IF(ISERROR(MATCH(FarmUnit[[#This Row],[1. Identifiant interne d’exploitation agricole*]],GroupMember[1. Identifiant interne d’exploitation agricole*],0)),FALSE,TRUE))</f>
        <v>1</v>
      </c>
      <c r="G76" s="5">
        <f t="shared" si="2"/>
        <v>7.7206440000000001</v>
      </c>
      <c r="H76" s="5">
        <f t="shared" si="3"/>
        <v>-7.5253490000000003</v>
      </c>
      <c r="I76" s="177" t="str">
        <f t="array" ref="I76">IF(ISBLANK(C76),"",IF(C76=MAX(IF(FarmUnit[1. Identifiant interne d’exploitation agricole*]=A76,FarmUnit[3. Superficie de l’unité agricole (ha)*])),"!","-"))</f>
        <v>!</v>
      </c>
      <c r="J76" s="11" t="str">
        <f>IFERROR(CONCATENATE(VLOOKUP(A76,GM_Table,12,FALSE)," ",(VLOOKUP(A76,GM_Table,13,FALSE))),"")</f>
        <v/>
      </c>
    </row>
    <row r="77" spans="1:10" x14ac:dyDescent="0.25">
      <c r="A77" s="62" t="s">
        <v>1642</v>
      </c>
      <c r="B77" s="7" t="s">
        <v>1642</v>
      </c>
      <c r="C77" s="8">
        <v>1</v>
      </c>
      <c r="D77" s="26">
        <v>7.6966650000000003</v>
      </c>
      <c r="E77" s="26">
        <v>-7.4956259999999997</v>
      </c>
      <c r="F77" s="170" t="b">
        <f>IF(ISBLANK(FarmUnit[[#This Row],[1. Identifiant interne d’exploitation agricole*]]),"",IF(ISERROR(MATCH(FarmUnit[[#This Row],[1. Identifiant interne d’exploitation agricole*]],GroupMember[1. Identifiant interne d’exploitation agricole*],0)),FALSE,TRUE))</f>
        <v>1</v>
      </c>
      <c r="G77" s="5">
        <f t="shared" si="2"/>
        <v>7.6966650000000003</v>
      </c>
      <c r="H77" s="5">
        <f t="shared" si="3"/>
        <v>-7.4956259999999997</v>
      </c>
      <c r="I77" s="177" t="str">
        <f t="array" ref="I77">IF(ISBLANK(C77),"",IF(C77=MAX(IF(FarmUnit[1. Identifiant interne d’exploitation agricole*]=A77,FarmUnit[3. Superficie de l’unité agricole (ha)*])),"!","-"))</f>
        <v>!</v>
      </c>
      <c r="J77" s="11" t="str">
        <f>IFERROR(CONCATENATE(VLOOKUP(A77,GM_Table,12,FALSE)," ",(VLOOKUP(A77,GM_Table,13,FALSE))),"")</f>
        <v/>
      </c>
    </row>
    <row r="78" spans="1:10" x14ac:dyDescent="0.25">
      <c r="A78" s="62" t="s">
        <v>1644</v>
      </c>
      <c r="B78" s="7" t="s">
        <v>1644</v>
      </c>
      <c r="C78" s="8">
        <v>1</v>
      </c>
      <c r="D78" s="26">
        <v>7.6931479999999999</v>
      </c>
      <c r="E78" s="26">
        <v>-7.4926979999999999</v>
      </c>
      <c r="F78" s="170" t="b">
        <f>IF(ISBLANK(FarmUnit[[#This Row],[1. Identifiant interne d’exploitation agricole*]]),"",IF(ISERROR(MATCH(FarmUnit[[#This Row],[1. Identifiant interne d’exploitation agricole*]],GroupMember[1. Identifiant interne d’exploitation agricole*],0)),FALSE,TRUE))</f>
        <v>1</v>
      </c>
      <c r="G78" s="5">
        <f t="shared" si="2"/>
        <v>7.6931479999999999</v>
      </c>
      <c r="H78" s="5">
        <f t="shared" si="3"/>
        <v>-7.4926979999999999</v>
      </c>
      <c r="I78" s="177" t="str">
        <f t="array" ref="I78">IF(ISBLANK(C78),"",IF(C78=MAX(IF(FarmUnit[1. Identifiant interne d’exploitation agricole*]=A78,FarmUnit[3. Superficie de l’unité agricole (ha)*])),"!","-"))</f>
        <v>!</v>
      </c>
      <c r="J78" s="11" t="str">
        <f>IFERROR(CONCATENATE(VLOOKUP(A78,GM_Table,12,FALSE)," ",(VLOOKUP(A78,GM_Table,13,FALSE))),"")</f>
        <v/>
      </c>
    </row>
    <row r="79" spans="1:10" x14ac:dyDescent="0.25">
      <c r="A79" s="62" t="s">
        <v>1647</v>
      </c>
      <c r="B79" s="7" t="s">
        <v>1647</v>
      </c>
      <c r="C79" s="8">
        <v>2.5</v>
      </c>
      <c r="D79" s="26">
        <v>7.7041690000000003</v>
      </c>
      <c r="E79" s="26">
        <v>-7.5517099999999999</v>
      </c>
      <c r="F79" s="170" t="b">
        <f>IF(ISBLANK(FarmUnit[[#This Row],[1. Identifiant interne d’exploitation agricole*]]),"",IF(ISERROR(MATCH(FarmUnit[[#This Row],[1. Identifiant interne d’exploitation agricole*]],GroupMember[1. Identifiant interne d’exploitation agricole*],0)),FALSE,TRUE))</f>
        <v>1</v>
      </c>
      <c r="G79" s="5">
        <f t="shared" si="2"/>
        <v>7.7041690000000003</v>
      </c>
      <c r="H79" s="5">
        <f t="shared" si="3"/>
        <v>-7.5517099999999999</v>
      </c>
      <c r="I79" s="177" t="str">
        <f t="array" ref="I79">IF(ISBLANK(C79),"",IF(C79=MAX(IF(FarmUnit[1. Identifiant interne d’exploitation agricole*]=A79,FarmUnit[3. Superficie de l’unité agricole (ha)*])),"!","-"))</f>
        <v>!</v>
      </c>
      <c r="J79" s="11" t="str">
        <f>IFERROR(CONCATENATE(VLOOKUP(A79,GM_Table,12,FALSE)," ",(VLOOKUP(A79,GM_Table,13,FALSE))),"")</f>
        <v/>
      </c>
    </row>
    <row r="80" spans="1:10" x14ac:dyDescent="0.25">
      <c r="A80" s="62" t="s">
        <v>1651</v>
      </c>
      <c r="B80" s="7" t="s">
        <v>1651</v>
      </c>
      <c r="C80" s="8">
        <v>1.5</v>
      </c>
      <c r="D80" s="26">
        <v>7.7134900000000002</v>
      </c>
      <c r="E80" s="26">
        <v>-7.5366299999999997</v>
      </c>
      <c r="F80" s="170" t="b">
        <f>IF(ISBLANK(FarmUnit[[#This Row],[1. Identifiant interne d’exploitation agricole*]]),"",IF(ISERROR(MATCH(FarmUnit[[#This Row],[1. Identifiant interne d’exploitation agricole*]],GroupMember[1. Identifiant interne d’exploitation agricole*],0)),FALSE,TRUE))</f>
        <v>1</v>
      </c>
      <c r="G80" s="5">
        <f t="shared" si="2"/>
        <v>7.7134900000000002</v>
      </c>
      <c r="H80" s="5">
        <f t="shared" si="3"/>
        <v>-7.5366299999999997</v>
      </c>
      <c r="I80" s="177" t="str">
        <f t="array" ref="I80">IF(ISBLANK(C80),"",IF(C80=MAX(IF(FarmUnit[1. Identifiant interne d’exploitation agricole*]=A80,FarmUnit[3. Superficie de l’unité agricole (ha)*])),"!","-"))</f>
        <v>!</v>
      </c>
      <c r="J80" s="11" t="str">
        <f>IFERROR(CONCATENATE(VLOOKUP(A80,GM_Table,12,FALSE)," ",(VLOOKUP(A80,GM_Table,13,FALSE))),"")</f>
        <v/>
      </c>
    </row>
    <row r="81" spans="1:10" x14ac:dyDescent="0.25">
      <c r="A81" s="62" t="s">
        <v>1655</v>
      </c>
      <c r="B81" s="7" t="s">
        <v>1655</v>
      </c>
      <c r="C81" s="8">
        <v>2</v>
      </c>
      <c r="D81" s="26">
        <v>7.696726</v>
      </c>
      <c r="E81" s="26">
        <v>-7.4996749999999999</v>
      </c>
      <c r="F81" s="170" t="b">
        <f>IF(ISBLANK(FarmUnit[[#This Row],[1. Identifiant interne d’exploitation agricole*]]),"",IF(ISERROR(MATCH(FarmUnit[[#This Row],[1. Identifiant interne d’exploitation agricole*]],GroupMember[1. Identifiant interne d’exploitation agricole*],0)),FALSE,TRUE))</f>
        <v>1</v>
      </c>
      <c r="G81" s="5">
        <f t="shared" si="2"/>
        <v>7.696726</v>
      </c>
      <c r="H81" s="5">
        <f t="shared" si="3"/>
        <v>-7.4996749999999999</v>
      </c>
      <c r="I81" s="177" t="str">
        <f t="array" ref="I81">IF(ISBLANK(C81),"",IF(C81=MAX(IF(FarmUnit[1. Identifiant interne d’exploitation agricole*]=A81,FarmUnit[3. Superficie de l’unité agricole (ha)*])),"!","-"))</f>
        <v>!</v>
      </c>
      <c r="J81" s="11" t="str">
        <f>IFERROR(CONCATENATE(VLOOKUP(A81,GM_Table,12,FALSE)," ",(VLOOKUP(A81,GM_Table,13,FALSE))),"")</f>
        <v/>
      </c>
    </row>
    <row r="82" spans="1:10" x14ac:dyDescent="0.25">
      <c r="A82" s="62" t="s">
        <v>1657</v>
      </c>
      <c r="B82" s="7" t="s">
        <v>1657</v>
      </c>
      <c r="C82" s="8">
        <v>4</v>
      </c>
      <c r="D82" s="26">
        <v>7.702642</v>
      </c>
      <c r="E82" s="26">
        <v>-7.5042819999999999</v>
      </c>
      <c r="F82" s="170" t="b">
        <f>IF(ISBLANK(FarmUnit[[#This Row],[1. Identifiant interne d’exploitation agricole*]]),"",IF(ISERROR(MATCH(FarmUnit[[#This Row],[1. Identifiant interne d’exploitation agricole*]],GroupMember[1. Identifiant interne d’exploitation agricole*],0)),FALSE,TRUE))</f>
        <v>1</v>
      </c>
      <c r="G82" s="5">
        <f t="shared" si="2"/>
        <v>7.702642</v>
      </c>
      <c r="H82" s="5">
        <f t="shared" si="3"/>
        <v>-7.5042819999999999</v>
      </c>
      <c r="I82" s="177" t="str">
        <f t="array" ref="I82">IF(ISBLANK(C82),"",IF(C82=MAX(IF(FarmUnit[1. Identifiant interne d’exploitation agricole*]=A82,FarmUnit[3. Superficie de l’unité agricole (ha)*])),"!","-"))</f>
        <v>!</v>
      </c>
      <c r="J82" s="11" t="str">
        <f>IFERROR(CONCATENATE(VLOOKUP(A82,GM_Table,12,FALSE)," ",(VLOOKUP(A82,GM_Table,13,FALSE))),"")</f>
        <v/>
      </c>
    </row>
    <row r="83" spans="1:10" x14ac:dyDescent="0.25">
      <c r="A83" s="62" t="s">
        <v>1660</v>
      </c>
      <c r="B83" s="7" t="s">
        <v>1660</v>
      </c>
      <c r="C83" s="8">
        <v>1.5</v>
      </c>
      <c r="D83" s="26">
        <v>7.712879</v>
      </c>
      <c r="E83" s="26">
        <v>-7.5086000000000004</v>
      </c>
      <c r="F83" s="170" t="b">
        <f>IF(ISBLANK(FarmUnit[[#This Row],[1. Identifiant interne d’exploitation agricole*]]),"",IF(ISERROR(MATCH(FarmUnit[[#This Row],[1. Identifiant interne d’exploitation agricole*]],GroupMember[1. Identifiant interne d’exploitation agricole*],0)),FALSE,TRUE))</f>
        <v>1</v>
      </c>
      <c r="G83" s="5">
        <f t="shared" si="2"/>
        <v>7.712879</v>
      </c>
      <c r="H83" s="5">
        <f t="shared" si="3"/>
        <v>-7.5086000000000004</v>
      </c>
      <c r="I83" s="177" t="str">
        <f t="array" ref="I83">IF(ISBLANK(C83),"",IF(C83=MAX(IF(FarmUnit[1. Identifiant interne d’exploitation agricole*]=A83,FarmUnit[3. Superficie de l’unité agricole (ha)*])),"!","-"))</f>
        <v>!</v>
      </c>
      <c r="J83" s="11" t="str">
        <f>IFERROR(CONCATENATE(VLOOKUP(A83,GM_Table,12,FALSE)," ",(VLOOKUP(A83,GM_Table,13,FALSE))),"")</f>
        <v/>
      </c>
    </row>
    <row r="84" spans="1:10" x14ac:dyDescent="0.25">
      <c r="A84" s="62" t="s">
        <v>1662</v>
      </c>
      <c r="B84" s="7" t="s">
        <v>1662</v>
      </c>
      <c r="C84" s="8">
        <v>2</v>
      </c>
      <c r="D84" s="26">
        <v>7.7179679999999999</v>
      </c>
      <c r="E84" s="26">
        <v>-7.5136659999999997</v>
      </c>
      <c r="F84" s="170" t="b">
        <f>IF(ISBLANK(FarmUnit[[#This Row],[1. Identifiant interne d’exploitation agricole*]]),"",IF(ISERROR(MATCH(FarmUnit[[#This Row],[1. Identifiant interne d’exploitation agricole*]],GroupMember[1. Identifiant interne d’exploitation agricole*],0)),FALSE,TRUE))</f>
        <v>1</v>
      </c>
      <c r="G84" s="5">
        <f t="shared" si="2"/>
        <v>7.7179679999999999</v>
      </c>
      <c r="H84" s="5">
        <f t="shared" si="3"/>
        <v>-7.5136659999999997</v>
      </c>
      <c r="I84" s="177" t="str">
        <f t="array" ref="I84">IF(ISBLANK(C84),"",IF(C84=MAX(IF(FarmUnit[1. Identifiant interne d’exploitation agricole*]=A84,FarmUnit[3. Superficie de l’unité agricole (ha)*])),"!","-"))</f>
        <v>!</v>
      </c>
      <c r="J84" s="11" t="str">
        <f>IFERROR(CONCATENATE(VLOOKUP(A84,GM_Table,12,FALSE)," ",(VLOOKUP(A84,GM_Table,13,FALSE))),"")</f>
        <v/>
      </c>
    </row>
    <row r="85" spans="1:10" x14ac:dyDescent="0.25">
      <c r="A85" s="62" t="s">
        <v>1665</v>
      </c>
      <c r="B85" s="7" t="s">
        <v>1665</v>
      </c>
      <c r="C85" s="8">
        <v>2</v>
      </c>
      <c r="D85" s="26">
        <v>7.7159560000000003</v>
      </c>
      <c r="E85" s="26">
        <v>-7.5025000000000004</v>
      </c>
      <c r="F85" s="170" t="b">
        <f>IF(ISBLANK(FarmUnit[[#This Row],[1. Identifiant interne d’exploitation agricole*]]),"",IF(ISERROR(MATCH(FarmUnit[[#This Row],[1. Identifiant interne d’exploitation agricole*]],GroupMember[1. Identifiant interne d’exploitation agricole*],0)),FALSE,TRUE))</f>
        <v>1</v>
      </c>
      <c r="G85" s="5">
        <f t="shared" si="2"/>
        <v>7.7159560000000003</v>
      </c>
      <c r="H85" s="5">
        <f t="shared" si="3"/>
        <v>-7.5025000000000004</v>
      </c>
      <c r="I85" s="177" t="str">
        <f t="array" ref="I85">IF(ISBLANK(C85),"",IF(C85=MAX(IF(FarmUnit[1. Identifiant interne d’exploitation agricole*]=A85,FarmUnit[3. Superficie de l’unité agricole (ha)*])),"!","-"))</f>
        <v>!</v>
      </c>
      <c r="J85" s="11" t="str">
        <f>IFERROR(CONCATENATE(VLOOKUP(A85,GM_Table,12,FALSE)," ",(VLOOKUP(A85,GM_Table,13,FALSE))),"")</f>
        <v/>
      </c>
    </row>
    <row r="86" spans="1:10" x14ac:dyDescent="0.25">
      <c r="A86" s="62" t="s">
        <v>1668</v>
      </c>
      <c r="B86" s="7" t="s">
        <v>1668</v>
      </c>
      <c r="C86" s="8">
        <v>1</v>
      </c>
      <c r="D86" s="26">
        <v>7.7149960000000002</v>
      </c>
      <c r="E86" s="26">
        <v>-7.5096559999999997</v>
      </c>
      <c r="F86" s="170" t="b">
        <f>IF(ISBLANK(FarmUnit[[#This Row],[1. Identifiant interne d’exploitation agricole*]]),"",IF(ISERROR(MATCH(FarmUnit[[#This Row],[1. Identifiant interne d’exploitation agricole*]],GroupMember[1. Identifiant interne d’exploitation agricole*],0)),FALSE,TRUE))</f>
        <v>1</v>
      </c>
      <c r="G86" s="5">
        <f t="shared" si="2"/>
        <v>7.7149960000000002</v>
      </c>
      <c r="H86" s="5">
        <f t="shared" si="3"/>
        <v>-7.5096559999999997</v>
      </c>
      <c r="I86" s="177" t="str">
        <f t="array" ref="I86">IF(ISBLANK(C86),"",IF(C86=MAX(IF(FarmUnit[1. Identifiant interne d’exploitation agricole*]=A86,FarmUnit[3. Superficie de l’unité agricole (ha)*])),"!","-"))</f>
        <v>!</v>
      </c>
      <c r="J86" s="11" t="str">
        <f>IFERROR(CONCATENATE(VLOOKUP(A86,GM_Table,12,FALSE)," ",(VLOOKUP(A86,GM_Table,13,FALSE))),"")</f>
        <v/>
      </c>
    </row>
    <row r="87" spans="1:10" x14ac:dyDescent="0.25">
      <c r="A87" s="62" t="s">
        <v>1670</v>
      </c>
      <c r="B87" s="7" t="s">
        <v>1670</v>
      </c>
      <c r="C87" s="8">
        <v>2</v>
      </c>
      <c r="D87" s="26">
        <v>7.7367169999999996</v>
      </c>
      <c r="E87" s="26">
        <v>-7.4986540000000002</v>
      </c>
      <c r="F87" s="170" t="b">
        <f>IF(ISBLANK(FarmUnit[[#This Row],[1. Identifiant interne d’exploitation agricole*]]),"",IF(ISERROR(MATCH(FarmUnit[[#This Row],[1. Identifiant interne d’exploitation agricole*]],GroupMember[1. Identifiant interne d’exploitation agricole*],0)),FALSE,TRUE))</f>
        <v>1</v>
      </c>
      <c r="G87" s="5">
        <f t="shared" si="2"/>
        <v>7.7367169999999996</v>
      </c>
      <c r="H87" s="5">
        <f t="shared" si="3"/>
        <v>-7.4986540000000002</v>
      </c>
      <c r="I87" s="177" t="str">
        <f t="array" ref="I87">IF(ISBLANK(C87),"",IF(C87=MAX(IF(FarmUnit[1. Identifiant interne d’exploitation agricole*]=A87,FarmUnit[3. Superficie de l’unité agricole (ha)*])),"!","-"))</f>
        <v>!</v>
      </c>
      <c r="J87" s="11" t="str">
        <f>IFERROR(CONCATENATE(VLOOKUP(A87,GM_Table,12,FALSE)," ",(VLOOKUP(A87,GM_Table,13,FALSE))),"")</f>
        <v/>
      </c>
    </row>
    <row r="88" spans="1:10" x14ac:dyDescent="0.25">
      <c r="A88" s="62" t="s">
        <v>1673</v>
      </c>
      <c r="B88" s="7" t="s">
        <v>1673</v>
      </c>
      <c r="C88" s="8">
        <v>2</v>
      </c>
      <c r="D88" s="26">
        <v>7.7270190000000003</v>
      </c>
      <c r="E88" s="26">
        <v>-7.498996</v>
      </c>
      <c r="F88" s="170" t="b">
        <f>IF(ISBLANK(FarmUnit[[#This Row],[1. Identifiant interne d’exploitation agricole*]]),"",IF(ISERROR(MATCH(FarmUnit[[#This Row],[1. Identifiant interne d’exploitation agricole*]],GroupMember[1. Identifiant interne d’exploitation agricole*],0)),FALSE,TRUE))</f>
        <v>1</v>
      </c>
      <c r="G88" s="5">
        <f t="shared" si="2"/>
        <v>7.7270190000000003</v>
      </c>
      <c r="H88" s="5">
        <f t="shared" si="3"/>
        <v>-7.498996</v>
      </c>
      <c r="I88" s="177" t="str">
        <f t="array" ref="I88">IF(ISBLANK(C88),"",IF(C88=MAX(IF(FarmUnit[1. Identifiant interne d’exploitation agricole*]=A88,FarmUnit[3. Superficie de l’unité agricole (ha)*])),"!","-"))</f>
        <v>!</v>
      </c>
      <c r="J88" s="11" t="str">
        <f>IFERROR(CONCATENATE(VLOOKUP(A88,GM_Table,12,FALSE)," ",(VLOOKUP(A88,GM_Table,13,FALSE))),"")</f>
        <v/>
      </c>
    </row>
    <row r="89" spans="1:10" x14ac:dyDescent="0.25">
      <c r="A89" s="62" t="s">
        <v>1674</v>
      </c>
      <c r="B89" s="7" t="s">
        <v>1674</v>
      </c>
      <c r="C89" s="8">
        <v>1.5</v>
      </c>
      <c r="D89" s="26">
        <v>7.7329249999999998</v>
      </c>
      <c r="E89" s="26">
        <v>-7.4999060000000002</v>
      </c>
      <c r="F89" s="170" t="b">
        <f>IF(ISBLANK(FarmUnit[[#This Row],[1. Identifiant interne d’exploitation agricole*]]),"",IF(ISERROR(MATCH(FarmUnit[[#This Row],[1. Identifiant interne d’exploitation agricole*]],GroupMember[1. Identifiant interne d’exploitation agricole*],0)),FALSE,TRUE))</f>
        <v>1</v>
      </c>
      <c r="G89" s="5">
        <f t="shared" si="2"/>
        <v>7.7329249999999998</v>
      </c>
      <c r="H89" s="5">
        <f t="shared" si="3"/>
        <v>-7.4999060000000002</v>
      </c>
      <c r="I89" s="177" t="str">
        <f t="array" ref="I89">IF(ISBLANK(C89),"",IF(C89=MAX(IF(FarmUnit[1. Identifiant interne d’exploitation agricole*]=A89,FarmUnit[3. Superficie de l’unité agricole (ha)*])),"!","-"))</f>
        <v>!</v>
      </c>
      <c r="J89" s="11" t="str">
        <f>IFERROR(CONCATENATE(VLOOKUP(A89,GM_Table,12,FALSE)," ",(VLOOKUP(A89,GM_Table,13,FALSE))),"")</f>
        <v/>
      </c>
    </row>
    <row r="90" spans="1:10" x14ac:dyDescent="0.25">
      <c r="A90" s="62" t="s">
        <v>1675</v>
      </c>
      <c r="B90" s="7" t="s">
        <v>1675</v>
      </c>
      <c r="C90" s="8">
        <v>1.5</v>
      </c>
      <c r="D90" s="26">
        <v>7.7343250000000001</v>
      </c>
      <c r="E90" s="26">
        <v>-7.5079060000000002</v>
      </c>
      <c r="F90" s="170" t="b">
        <f>IF(ISBLANK(FarmUnit[[#This Row],[1. Identifiant interne d’exploitation agricole*]]),"",IF(ISERROR(MATCH(FarmUnit[[#This Row],[1. Identifiant interne d’exploitation agricole*]],GroupMember[1. Identifiant interne d’exploitation agricole*],0)),FALSE,TRUE))</f>
        <v>1</v>
      </c>
      <c r="G90" s="5">
        <f t="shared" si="2"/>
        <v>7.7343250000000001</v>
      </c>
      <c r="H90" s="5">
        <f t="shared" si="3"/>
        <v>-7.5079060000000002</v>
      </c>
      <c r="I90" s="177" t="str">
        <f t="array" ref="I90">IF(ISBLANK(C90),"",IF(C90=MAX(IF(FarmUnit[1. Identifiant interne d’exploitation agricole*]=A90,FarmUnit[3. Superficie de l’unité agricole (ha)*])),"!","-"))</f>
        <v>!</v>
      </c>
      <c r="J90" s="11" t="str">
        <f>IFERROR(CONCATENATE(VLOOKUP(A90,GM_Table,12,FALSE)," ",(VLOOKUP(A90,GM_Table,13,FALSE))),"")</f>
        <v/>
      </c>
    </row>
    <row r="91" spans="1:10" x14ac:dyDescent="0.25">
      <c r="A91" s="62" t="s">
        <v>1678</v>
      </c>
      <c r="B91" s="7" t="s">
        <v>1678</v>
      </c>
      <c r="C91" s="8">
        <v>1.5</v>
      </c>
      <c r="D91" s="26">
        <v>7.7319259999999996</v>
      </c>
      <c r="E91" s="26">
        <v>-7.497325</v>
      </c>
      <c r="F91" s="170" t="b">
        <f>IF(ISBLANK(FarmUnit[[#This Row],[1. Identifiant interne d’exploitation agricole*]]),"",IF(ISERROR(MATCH(FarmUnit[[#This Row],[1. Identifiant interne d’exploitation agricole*]],GroupMember[1. Identifiant interne d’exploitation agricole*],0)),FALSE,TRUE))</f>
        <v>1</v>
      </c>
      <c r="G91" s="5">
        <f t="shared" si="2"/>
        <v>7.7319259999999996</v>
      </c>
      <c r="H91" s="5">
        <f t="shared" si="3"/>
        <v>-7.497325</v>
      </c>
      <c r="I91" s="177" t="str">
        <f t="array" ref="I91">IF(ISBLANK(C91),"",IF(C91=MAX(IF(FarmUnit[1. Identifiant interne d’exploitation agricole*]=A91,FarmUnit[3. Superficie de l’unité agricole (ha)*])),"!","-"))</f>
        <v>!</v>
      </c>
      <c r="J91" s="11" t="str">
        <f>IFERROR(CONCATENATE(VLOOKUP(A91,GM_Table,12,FALSE)," ",(VLOOKUP(A91,GM_Table,13,FALSE))),"")</f>
        <v/>
      </c>
    </row>
    <row r="92" spans="1:10" x14ac:dyDescent="0.25">
      <c r="A92" s="62" t="s">
        <v>1681</v>
      </c>
      <c r="B92" s="7" t="s">
        <v>1681</v>
      </c>
      <c r="C92" s="8">
        <v>2</v>
      </c>
      <c r="D92" s="26">
        <v>7.7353189999999996</v>
      </c>
      <c r="E92" s="26">
        <v>-7.4864249999999997</v>
      </c>
      <c r="F92" s="170" t="b">
        <f>IF(ISBLANK(FarmUnit[[#This Row],[1. Identifiant interne d’exploitation agricole*]]),"",IF(ISERROR(MATCH(FarmUnit[[#This Row],[1. Identifiant interne d’exploitation agricole*]],GroupMember[1. Identifiant interne d’exploitation agricole*],0)),FALSE,TRUE))</f>
        <v>1</v>
      </c>
      <c r="G92" s="5">
        <f t="shared" si="2"/>
        <v>7.7353189999999996</v>
      </c>
      <c r="H92" s="5">
        <f t="shared" si="3"/>
        <v>-7.4864249999999997</v>
      </c>
      <c r="I92" s="177" t="str">
        <f t="array" ref="I92">IF(ISBLANK(C92),"",IF(C92=MAX(IF(FarmUnit[1. Identifiant interne d’exploitation agricole*]=A92,FarmUnit[3. Superficie de l’unité agricole (ha)*])),"!","-"))</f>
        <v>!</v>
      </c>
      <c r="J92" s="11" t="str">
        <f>IFERROR(CONCATENATE(VLOOKUP(A92,GM_Table,12,FALSE)," ",(VLOOKUP(A92,GM_Table,13,FALSE))),"")</f>
        <v/>
      </c>
    </row>
    <row r="93" spans="1:10" x14ac:dyDescent="0.25">
      <c r="A93" s="62" t="s">
        <v>1684</v>
      </c>
      <c r="B93" s="7" t="s">
        <v>1684</v>
      </c>
      <c r="C93" s="8">
        <v>1.5</v>
      </c>
      <c r="D93" s="26">
        <v>7.7306169999999996</v>
      </c>
      <c r="E93" s="26">
        <v>-7.4994519999999998</v>
      </c>
      <c r="F93" s="170" t="b">
        <f>IF(ISBLANK(FarmUnit[[#This Row],[1. Identifiant interne d’exploitation agricole*]]),"",IF(ISERROR(MATCH(FarmUnit[[#This Row],[1. Identifiant interne d’exploitation agricole*]],GroupMember[1. Identifiant interne d’exploitation agricole*],0)),FALSE,TRUE))</f>
        <v>1</v>
      </c>
      <c r="G93" s="5">
        <f t="shared" si="2"/>
        <v>7.7306169999999996</v>
      </c>
      <c r="H93" s="5">
        <f t="shared" si="3"/>
        <v>-7.4994519999999998</v>
      </c>
      <c r="I93" s="177" t="str">
        <f t="array" ref="I93">IF(ISBLANK(C93),"",IF(C93=MAX(IF(FarmUnit[1. Identifiant interne d’exploitation agricole*]=A93,FarmUnit[3. Superficie de l’unité agricole (ha)*])),"!","-"))</f>
        <v>!</v>
      </c>
      <c r="J93" s="11" t="str">
        <f>IFERROR(CONCATENATE(VLOOKUP(A93,GM_Table,12,FALSE)," ",(VLOOKUP(A93,GM_Table,13,FALSE))),"")</f>
        <v/>
      </c>
    </row>
    <row r="94" spans="1:10" x14ac:dyDescent="0.25">
      <c r="A94" s="62" t="s">
        <v>1688</v>
      </c>
      <c r="B94" s="7" t="s">
        <v>1688</v>
      </c>
      <c r="C94" s="8">
        <v>1.19</v>
      </c>
      <c r="D94" s="26">
        <v>7.7530049999999999</v>
      </c>
      <c r="E94" s="26">
        <v>-7.5422130000000003</v>
      </c>
      <c r="F94" s="170" t="b">
        <f>IF(ISBLANK(FarmUnit[[#This Row],[1. Identifiant interne d’exploitation agricole*]]),"",IF(ISERROR(MATCH(FarmUnit[[#This Row],[1. Identifiant interne d’exploitation agricole*]],GroupMember[1. Identifiant interne d’exploitation agricole*],0)),FALSE,TRUE))</f>
        <v>1</v>
      </c>
      <c r="G94" s="5">
        <f t="shared" si="2"/>
        <v>7.7530049999999999</v>
      </c>
      <c r="H94" s="5">
        <f t="shared" si="3"/>
        <v>-7.5422130000000003</v>
      </c>
      <c r="I94" s="177" t="str">
        <f t="array" ref="I94">IF(ISBLANK(C94),"",IF(C94=MAX(IF(FarmUnit[1. Identifiant interne d’exploitation agricole*]=A94,FarmUnit[3. Superficie de l’unité agricole (ha)*])),"!","-"))</f>
        <v>!</v>
      </c>
      <c r="J94" s="11" t="str">
        <f>IFERROR(CONCATENATE(VLOOKUP(A94,GM_Table,12,FALSE)," ",(VLOOKUP(A94,GM_Table,13,FALSE))),"")</f>
        <v/>
      </c>
    </row>
    <row r="95" spans="1:10" x14ac:dyDescent="0.25">
      <c r="A95" s="62" t="s">
        <v>1692</v>
      </c>
      <c r="B95" s="7" t="s">
        <v>1692</v>
      </c>
      <c r="C95" s="8">
        <v>2</v>
      </c>
      <c r="D95" s="26">
        <v>7.7172780000000003</v>
      </c>
      <c r="E95" s="26">
        <v>-7.5116649999999998</v>
      </c>
      <c r="F95" s="170" t="b">
        <f>IF(ISBLANK(FarmUnit[[#This Row],[1. Identifiant interne d’exploitation agricole*]]),"",IF(ISERROR(MATCH(FarmUnit[[#This Row],[1. Identifiant interne d’exploitation agricole*]],GroupMember[1. Identifiant interne d’exploitation agricole*],0)),FALSE,TRUE))</f>
        <v>1</v>
      </c>
      <c r="G95" s="5">
        <f t="shared" si="2"/>
        <v>7.7172780000000003</v>
      </c>
      <c r="H95" s="5">
        <f t="shared" si="3"/>
        <v>-7.5116649999999998</v>
      </c>
      <c r="I95" s="177" t="str">
        <f t="array" ref="I95">IF(ISBLANK(C95),"",IF(C95=MAX(IF(FarmUnit[1. Identifiant interne d’exploitation agricole*]=A95,FarmUnit[3. Superficie de l’unité agricole (ha)*])),"!","-"))</f>
        <v>!</v>
      </c>
      <c r="J95" s="11" t="str">
        <f>IFERROR(CONCATENATE(VLOOKUP(A95,GM_Table,12,FALSE)," ",(VLOOKUP(A95,GM_Table,13,FALSE))),"")</f>
        <v/>
      </c>
    </row>
    <row r="96" spans="1:10" x14ac:dyDescent="0.25">
      <c r="A96" s="62" t="s">
        <v>1695</v>
      </c>
      <c r="B96" s="7" t="s">
        <v>1695</v>
      </c>
      <c r="C96" s="8">
        <v>2</v>
      </c>
      <c r="D96" s="26">
        <v>7.6911519999999998</v>
      </c>
      <c r="E96" s="26">
        <v>-7.4905350000000004</v>
      </c>
      <c r="F96" s="170" t="b">
        <f>IF(ISBLANK(FarmUnit[[#This Row],[1. Identifiant interne d’exploitation agricole*]]),"",IF(ISERROR(MATCH(FarmUnit[[#This Row],[1. Identifiant interne d’exploitation agricole*]],GroupMember[1. Identifiant interne d’exploitation agricole*],0)),FALSE,TRUE))</f>
        <v>1</v>
      </c>
      <c r="G96" s="5">
        <f t="shared" si="2"/>
        <v>7.6911519999999998</v>
      </c>
      <c r="H96" s="5">
        <f t="shared" si="3"/>
        <v>-7.4905350000000004</v>
      </c>
      <c r="I96" s="177" t="str">
        <f t="array" ref="I96">IF(ISBLANK(C96),"",IF(C96=MAX(IF(FarmUnit[1. Identifiant interne d’exploitation agricole*]=A96,FarmUnit[3. Superficie de l’unité agricole (ha)*])),"!","-"))</f>
        <v>!</v>
      </c>
      <c r="J96" s="11" t="str">
        <f>IFERROR(CONCATENATE(VLOOKUP(A96,GM_Table,12,FALSE)," ",(VLOOKUP(A96,GM_Table,13,FALSE))),"")</f>
        <v/>
      </c>
    </row>
    <row r="97" spans="1:10" x14ac:dyDescent="0.25">
      <c r="A97" s="62" t="s">
        <v>1698</v>
      </c>
      <c r="B97" s="7" t="s">
        <v>1698</v>
      </c>
      <c r="C97" s="8">
        <v>4.5</v>
      </c>
      <c r="D97" s="26">
        <v>7.7343349999999997</v>
      </c>
      <c r="E97" s="26">
        <v>-7.5071070000000004</v>
      </c>
      <c r="F97" s="170" t="b">
        <f>IF(ISBLANK(FarmUnit[[#This Row],[1. Identifiant interne d’exploitation agricole*]]),"",IF(ISERROR(MATCH(FarmUnit[[#This Row],[1. Identifiant interne d’exploitation agricole*]],GroupMember[1. Identifiant interne d’exploitation agricole*],0)),FALSE,TRUE))</f>
        <v>1</v>
      </c>
      <c r="G97" s="5">
        <f t="shared" si="2"/>
        <v>7.7343349999999997</v>
      </c>
      <c r="H97" s="5">
        <f t="shared" si="3"/>
        <v>-7.5071070000000004</v>
      </c>
      <c r="I97" s="177" t="str">
        <f t="array" ref="I97">IF(ISBLANK(C97),"",IF(C97=MAX(IF(FarmUnit[1. Identifiant interne d’exploitation agricole*]=A97,FarmUnit[3. Superficie de l’unité agricole (ha)*])),"!","-"))</f>
        <v>!</v>
      </c>
      <c r="J97" s="11" t="str">
        <f>IFERROR(CONCATENATE(VLOOKUP(A97,GM_Table,12,FALSE)," ",(VLOOKUP(A97,GM_Table,13,FALSE))),"")</f>
        <v/>
      </c>
    </row>
    <row r="98" spans="1:10" x14ac:dyDescent="0.25">
      <c r="A98" s="62" t="s">
        <v>1702</v>
      </c>
      <c r="B98" s="7" t="s">
        <v>1702</v>
      </c>
      <c r="C98" s="8">
        <v>1</v>
      </c>
      <c r="D98" s="26">
        <v>7.7143220000000001</v>
      </c>
      <c r="E98" s="26">
        <v>-7.5099150000000003</v>
      </c>
      <c r="F98" s="170" t="b">
        <f>IF(ISBLANK(FarmUnit[[#This Row],[1. Identifiant interne d’exploitation agricole*]]),"",IF(ISERROR(MATCH(FarmUnit[[#This Row],[1. Identifiant interne d’exploitation agricole*]],GroupMember[1. Identifiant interne d’exploitation agricole*],0)),FALSE,TRUE))</f>
        <v>1</v>
      </c>
      <c r="G98" s="5">
        <f t="shared" si="2"/>
        <v>7.7143220000000001</v>
      </c>
      <c r="H98" s="5">
        <f t="shared" si="3"/>
        <v>-7.5099150000000003</v>
      </c>
      <c r="I98" s="177" t="str">
        <f t="array" ref="I98">IF(ISBLANK(C98),"",IF(C98=MAX(IF(FarmUnit[1. Identifiant interne d’exploitation agricole*]=A98,FarmUnit[3. Superficie de l’unité agricole (ha)*])),"!","-"))</f>
        <v>!</v>
      </c>
      <c r="J98" s="11" t="str">
        <f>IFERROR(CONCATENATE(VLOOKUP(A98,GM_Table,12,FALSE)," ",(VLOOKUP(A98,GM_Table,13,FALSE))),"")</f>
        <v/>
      </c>
    </row>
    <row r="99" spans="1:10" x14ac:dyDescent="0.25">
      <c r="A99" s="62" t="s">
        <v>1706</v>
      </c>
      <c r="B99" s="7" t="s">
        <v>1706</v>
      </c>
      <c r="C99" s="8">
        <v>1.5</v>
      </c>
      <c r="D99" s="26">
        <v>7.7047679999999996</v>
      </c>
      <c r="E99" s="26">
        <v>-7.5016129999999999</v>
      </c>
      <c r="F99" s="170" t="b">
        <f>IF(ISBLANK(FarmUnit[[#This Row],[1. Identifiant interne d’exploitation agricole*]]),"",IF(ISERROR(MATCH(FarmUnit[[#This Row],[1. Identifiant interne d’exploitation agricole*]],GroupMember[1. Identifiant interne d’exploitation agricole*],0)),FALSE,TRUE))</f>
        <v>1</v>
      </c>
      <c r="G99" s="5">
        <f t="shared" si="2"/>
        <v>7.7047679999999996</v>
      </c>
      <c r="H99" s="5">
        <f t="shared" si="3"/>
        <v>-7.5016129999999999</v>
      </c>
      <c r="I99" s="177" t="str">
        <f t="array" ref="I99">IF(ISBLANK(C99),"",IF(C99=MAX(IF(FarmUnit[1. Identifiant interne d’exploitation agricole*]=A99,FarmUnit[3. Superficie de l’unité agricole (ha)*])),"!","-"))</f>
        <v>!</v>
      </c>
      <c r="J99" s="11" t="str">
        <f>IFERROR(CONCATENATE(VLOOKUP(A99,GM_Table,12,FALSE)," ",(VLOOKUP(A99,GM_Table,13,FALSE))),"")</f>
        <v/>
      </c>
    </row>
    <row r="100" spans="1:10" x14ac:dyDescent="0.25">
      <c r="A100" s="62" t="s">
        <v>1709</v>
      </c>
      <c r="B100" s="7" t="s">
        <v>1709</v>
      </c>
      <c r="C100" s="8">
        <v>1.5</v>
      </c>
      <c r="D100" s="26">
        <v>7.7155800000000001</v>
      </c>
      <c r="E100" s="26">
        <v>-7.5083000000000002</v>
      </c>
      <c r="F100" s="170" t="b">
        <f>IF(ISBLANK(FarmUnit[[#This Row],[1. Identifiant interne d’exploitation agricole*]]),"",IF(ISERROR(MATCH(FarmUnit[[#This Row],[1. Identifiant interne d’exploitation agricole*]],GroupMember[1. Identifiant interne d’exploitation agricole*],0)),FALSE,TRUE))</f>
        <v>1</v>
      </c>
      <c r="G100" s="5">
        <f t="shared" si="2"/>
        <v>7.7155800000000001</v>
      </c>
      <c r="H100" s="5">
        <f t="shared" si="3"/>
        <v>-7.5083000000000002</v>
      </c>
      <c r="I100" s="177" t="str">
        <f t="array" ref="I100">IF(ISBLANK(C100),"",IF(C100=MAX(IF(FarmUnit[1. Identifiant interne d’exploitation agricole*]=A100,FarmUnit[3. Superficie de l’unité agricole (ha)*])),"!","-"))</f>
        <v>!</v>
      </c>
      <c r="J100" s="11" t="str">
        <f>IFERROR(CONCATENATE(VLOOKUP(A100,GM_Table,12,FALSE)," ",(VLOOKUP(A100,GM_Table,13,FALSE))),"")</f>
        <v/>
      </c>
    </row>
    <row r="101" spans="1:10" x14ac:dyDescent="0.25">
      <c r="A101" s="62" t="s">
        <v>1711</v>
      </c>
      <c r="B101" s="7" t="s">
        <v>1711</v>
      </c>
      <c r="C101" s="8">
        <v>3.5</v>
      </c>
      <c r="D101" s="26">
        <v>7.7132870000000002</v>
      </c>
      <c r="E101" s="26">
        <v>-7.5059120000000004</v>
      </c>
      <c r="F101" s="170" t="b">
        <f>IF(ISBLANK(FarmUnit[[#This Row],[1. Identifiant interne d’exploitation agricole*]]),"",IF(ISERROR(MATCH(FarmUnit[[#This Row],[1. Identifiant interne d’exploitation agricole*]],GroupMember[1. Identifiant interne d’exploitation agricole*],0)),FALSE,TRUE))</f>
        <v>1</v>
      </c>
      <c r="G101" s="5">
        <f t="shared" si="2"/>
        <v>7.7132870000000002</v>
      </c>
      <c r="H101" s="5">
        <f t="shared" si="3"/>
        <v>-7.5059120000000004</v>
      </c>
      <c r="I101" s="177" t="str">
        <f t="array" ref="I101">IF(ISBLANK(C101),"",IF(C101=MAX(IF(FarmUnit[1. Identifiant interne d’exploitation agricole*]=A101,FarmUnit[3. Superficie de l’unité agricole (ha)*])),"!","-"))</f>
        <v>!</v>
      </c>
      <c r="J101" s="11" t="str">
        <f>IFERROR(CONCATENATE(VLOOKUP(A101,GM_Table,12,FALSE)," ",(VLOOKUP(A101,GM_Table,13,FALSE))),"")</f>
        <v/>
      </c>
    </row>
    <row r="102" spans="1:10" x14ac:dyDescent="0.25">
      <c r="A102" s="62" t="s">
        <v>1718</v>
      </c>
      <c r="B102" s="7" t="s">
        <v>1718</v>
      </c>
      <c r="C102" s="8">
        <v>3</v>
      </c>
      <c r="D102" s="26">
        <v>7.7312649999999996</v>
      </c>
      <c r="E102" s="26">
        <v>-7.4972969999999997</v>
      </c>
      <c r="F102" s="170" t="b">
        <f>IF(ISBLANK(FarmUnit[[#This Row],[1. Identifiant interne d’exploitation agricole*]]),"",IF(ISERROR(MATCH(FarmUnit[[#This Row],[1. Identifiant interne d’exploitation agricole*]],GroupMember[1. Identifiant interne d’exploitation agricole*],0)),FALSE,TRUE))</f>
        <v>1</v>
      </c>
      <c r="G102" s="5">
        <f t="shared" si="2"/>
        <v>7.7312649999999996</v>
      </c>
      <c r="H102" s="5">
        <f t="shared" si="3"/>
        <v>-7.4972969999999997</v>
      </c>
      <c r="I102" s="177" t="str">
        <f t="array" ref="I102">IF(ISBLANK(C102),"",IF(C102=MAX(IF(FarmUnit[1. Identifiant interne d’exploitation agricole*]=A102,FarmUnit[3. Superficie de l’unité agricole (ha)*])),"!","-"))</f>
        <v>!</v>
      </c>
      <c r="J102" s="11" t="str">
        <f>IFERROR(CONCATENATE(VLOOKUP(A102,GM_Table,12,FALSE)," ",(VLOOKUP(A102,GM_Table,13,FALSE))),"")</f>
        <v/>
      </c>
    </row>
    <row r="103" spans="1:10" x14ac:dyDescent="0.25">
      <c r="A103" s="62" t="s">
        <v>1721</v>
      </c>
      <c r="B103" s="7" t="s">
        <v>1721</v>
      </c>
      <c r="C103" s="8">
        <v>2.5</v>
      </c>
      <c r="D103" s="26">
        <v>7.6931479999999999</v>
      </c>
      <c r="E103" s="26">
        <v>-7.4911300000000001</v>
      </c>
      <c r="F103" s="170" t="b">
        <f>IF(ISBLANK(FarmUnit[[#This Row],[1. Identifiant interne d’exploitation agricole*]]),"",IF(ISERROR(MATCH(FarmUnit[[#This Row],[1. Identifiant interne d’exploitation agricole*]],GroupMember[1. Identifiant interne d’exploitation agricole*],0)),FALSE,TRUE))</f>
        <v>1</v>
      </c>
      <c r="G103" s="5">
        <f t="shared" si="2"/>
        <v>7.6931479999999999</v>
      </c>
      <c r="H103" s="5">
        <f t="shared" si="3"/>
        <v>-7.4911300000000001</v>
      </c>
      <c r="I103" s="177" t="str">
        <f t="array" ref="I103">IF(ISBLANK(C103),"",IF(C103=MAX(IF(FarmUnit[1. Identifiant interne d’exploitation agricole*]=A103,FarmUnit[3. Superficie de l’unité agricole (ha)*])),"!","-"))</f>
        <v>!</v>
      </c>
      <c r="J103" s="11" t="str">
        <f>IFERROR(CONCATENATE(VLOOKUP(A103,GM_Table,12,FALSE)," ",(VLOOKUP(A103,GM_Table,13,FALSE))),"")</f>
        <v/>
      </c>
    </row>
    <row r="104" spans="1:10" x14ac:dyDescent="0.25">
      <c r="A104" s="62" t="s">
        <v>1725</v>
      </c>
      <c r="B104" s="7" t="s">
        <v>1725</v>
      </c>
      <c r="C104" s="8">
        <v>1.5</v>
      </c>
      <c r="D104" s="26">
        <v>7.7268100000000004</v>
      </c>
      <c r="E104" s="26">
        <v>-7.4999799999999999</v>
      </c>
      <c r="F104" s="170" t="b">
        <f>IF(ISBLANK(FarmUnit[[#This Row],[1. Identifiant interne d’exploitation agricole*]]),"",IF(ISERROR(MATCH(FarmUnit[[#This Row],[1. Identifiant interne d’exploitation agricole*]],GroupMember[1. Identifiant interne d’exploitation agricole*],0)),FALSE,TRUE))</f>
        <v>1</v>
      </c>
      <c r="G104" s="5">
        <f t="shared" si="2"/>
        <v>7.7268100000000004</v>
      </c>
      <c r="H104" s="5">
        <f t="shared" si="3"/>
        <v>-7.4999799999999999</v>
      </c>
      <c r="I104" s="177" t="str">
        <f t="array" ref="I104">IF(ISBLANK(C104),"",IF(C104=MAX(IF(FarmUnit[1. Identifiant interne d’exploitation agricole*]=A104,FarmUnit[3. Superficie de l’unité agricole (ha)*])),"!","-"))</f>
        <v>!</v>
      </c>
      <c r="J104" s="11" t="str">
        <f>IFERROR(CONCATENATE(VLOOKUP(A104,GM_Table,12,FALSE)," ",(VLOOKUP(A104,GM_Table,13,FALSE))),"")</f>
        <v/>
      </c>
    </row>
    <row r="105" spans="1:10" x14ac:dyDescent="0.25">
      <c r="A105" s="62" t="s">
        <v>1731</v>
      </c>
      <c r="B105" s="7" t="s">
        <v>1731</v>
      </c>
      <c r="C105" s="8">
        <v>1</v>
      </c>
      <c r="D105" s="26">
        <v>7.7330870000000003</v>
      </c>
      <c r="E105" s="26">
        <v>-7.5271730000000003</v>
      </c>
      <c r="F105" s="170" t="b">
        <f>IF(ISBLANK(FarmUnit[[#This Row],[1. Identifiant interne d’exploitation agricole*]]),"",IF(ISERROR(MATCH(FarmUnit[[#This Row],[1. Identifiant interne d’exploitation agricole*]],GroupMember[1. Identifiant interne d’exploitation agricole*],0)),FALSE,TRUE))</f>
        <v>1</v>
      </c>
      <c r="G105" s="5">
        <f t="shared" si="2"/>
        <v>7.7330870000000003</v>
      </c>
      <c r="H105" s="5">
        <f t="shared" si="3"/>
        <v>-7.5271730000000003</v>
      </c>
      <c r="I105" s="177" t="str">
        <f t="array" ref="I105">IF(ISBLANK(C105),"",IF(C105=MAX(IF(FarmUnit[1. Identifiant interne d’exploitation agricole*]=A105,FarmUnit[3. Superficie de l’unité agricole (ha)*])),"!","-"))</f>
        <v>!</v>
      </c>
      <c r="J105" s="11" t="str">
        <f>IFERROR(CONCATENATE(VLOOKUP(A105,GM_Table,12,FALSE)," ",(VLOOKUP(A105,GM_Table,13,FALSE))),"")</f>
        <v/>
      </c>
    </row>
    <row r="106" spans="1:10" x14ac:dyDescent="0.25">
      <c r="A106" s="62" t="s">
        <v>1737</v>
      </c>
      <c r="B106" s="7" t="s">
        <v>1737</v>
      </c>
      <c r="C106" s="8">
        <v>1.5</v>
      </c>
      <c r="D106" s="26">
        <v>7.7259130000000003</v>
      </c>
      <c r="E106" s="26">
        <v>-7.534192</v>
      </c>
      <c r="F106" s="170" t="b">
        <f>IF(ISBLANK(FarmUnit[[#This Row],[1. Identifiant interne d’exploitation agricole*]]),"",IF(ISERROR(MATCH(FarmUnit[[#This Row],[1. Identifiant interne d’exploitation agricole*]],GroupMember[1. Identifiant interne d’exploitation agricole*],0)),FALSE,TRUE))</f>
        <v>1</v>
      </c>
      <c r="G106" s="5">
        <f t="shared" si="2"/>
        <v>7.7259130000000003</v>
      </c>
      <c r="H106" s="5">
        <f t="shared" si="3"/>
        <v>-7.534192</v>
      </c>
      <c r="I106" s="177" t="str">
        <f t="array" ref="I106">IF(ISBLANK(C106),"",IF(C106=MAX(IF(FarmUnit[1. Identifiant interne d’exploitation agricole*]=A106,FarmUnit[3. Superficie de l’unité agricole (ha)*])),"!","-"))</f>
        <v>!</v>
      </c>
      <c r="J106" s="11" t="str">
        <f>IFERROR(CONCATENATE(VLOOKUP(A106,GM_Table,12,FALSE)," ",(VLOOKUP(A106,GM_Table,13,FALSE))),"")</f>
        <v/>
      </c>
    </row>
    <row r="107" spans="1:10" x14ac:dyDescent="0.25">
      <c r="A107" s="62" t="s">
        <v>1739</v>
      </c>
      <c r="B107" s="7" t="s">
        <v>1739</v>
      </c>
      <c r="C107" s="8">
        <v>1.5</v>
      </c>
      <c r="D107" s="26">
        <v>7.6374219999999999</v>
      </c>
      <c r="E107" s="26">
        <v>-7.5562529999999999</v>
      </c>
      <c r="F107" s="170" t="b">
        <f>IF(ISBLANK(FarmUnit[[#This Row],[1. Identifiant interne d’exploitation agricole*]]),"",IF(ISERROR(MATCH(FarmUnit[[#This Row],[1. Identifiant interne d’exploitation agricole*]],GroupMember[1. Identifiant interne d’exploitation agricole*],0)),FALSE,TRUE))</f>
        <v>1</v>
      </c>
      <c r="G107" s="5">
        <f t="shared" si="2"/>
        <v>7.6374219999999999</v>
      </c>
      <c r="H107" s="5">
        <f t="shared" si="3"/>
        <v>-7.5562529999999999</v>
      </c>
      <c r="I107" s="177" t="str">
        <f t="array" ref="I107">IF(ISBLANK(C107),"",IF(C107=MAX(IF(FarmUnit[1. Identifiant interne d’exploitation agricole*]=A107,FarmUnit[3. Superficie de l’unité agricole (ha)*])),"!","-"))</f>
        <v>!</v>
      </c>
      <c r="J107" s="11" t="str">
        <f>IFERROR(CONCATENATE(VLOOKUP(A107,GM_Table,12,FALSE)," ",(VLOOKUP(A107,GM_Table,13,FALSE))),"")</f>
        <v/>
      </c>
    </row>
    <row r="108" spans="1:10" x14ac:dyDescent="0.25">
      <c r="A108" s="62" t="s">
        <v>1743</v>
      </c>
      <c r="B108" s="7" t="s">
        <v>1743</v>
      </c>
      <c r="C108" s="8">
        <v>5</v>
      </c>
      <c r="D108" s="26">
        <v>7.7269810000000003</v>
      </c>
      <c r="E108" s="26">
        <v>-7.5019799999999996</v>
      </c>
      <c r="F108" s="170" t="b">
        <f>IF(ISBLANK(FarmUnit[[#This Row],[1. Identifiant interne d’exploitation agricole*]]),"",IF(ISERROR(MATCH(FarmUnit[[#This Row],[1. Identifiant interne d’exploitation agricole*]],GroupMember[1. Identifiant interne d’exploitation agricole*],0)),FALSE,TRUE))</f>
        <v>1</v>
      </c>
      <c r="G108" s="5">
        <f t="shared" si="2"/>
        <v>7.7269810000000003</v>
      </c>
      <c r="H108" s="5">
        <f t="shared" si="3"/>
        <v>-7.5019799999999996</v>
      </c>
      <c r="I108" s="177" t="str">
        <f t="array" ref="I108">IF(ISBLANK(C108),"",IF(C108=MAX(IF(FarmUnit[1. Identifiant interne d’exploitation agricole*]=A108,FarmUnit[3. Superficie de l’unité agricole (ha)*])),"!","-"))</f>
        <v>!</v>
      </c>
      <c r="J108" s="11" t="str">
        <f>IFERROR(CONCATENATE(VLOOKUP(A108,GM_Table,12,FALSE)," ",(VLOOKUP(A108,GM_Table,13,FALSE))),"")</f>
        <v/>
      </c>
    </row>
    <row r="109" spans="1:10" x14ac:dyDescent="0.25">
      <c r="A109" s="62" t="s">
        <v>1746</v>
      </c>
      <c r="B109" s="7" t="s">
        <v>1746</v>
      </c>
      <c r="C109" s="8">
        <v>2</v>
      </c>
      <c r="D109" s="26">
        <v>7.7253800000000004</v>
      </c>
      <c r="E109" s="26">
        <v>-7.5179270000000002</v>
      </c>
      <c r="F109" s="170" t="b">
        <f>IF(ISBLANK(FarmUnit[[#This Row],[1. Identifiant interne d’exploitation agricole*]]),"",IF(ISERROR(MATCH(FarmUnit[[#This Row],[1. Identifiant interne d’exploitation agricole*]],GroupMember[1. Identifiant interne d’exploitation agricole*],0)),FALSE,TRUE))</f>
        <v>1</v>
      </c>
      <c r="G109" s="5">
        <f t="shared" si="2"/>
        <v>7.7253800000000004</v>
      </c>
      <c r="H109" s="5">
        <f t="shared" si="3"/>
        <v>-7.5179270000000002</v>
      </c>
      <c r="I109" s="177" t="str">
        <f t="array" ref="I109">IF(ISBLANK(C109),"",IF(C109=MAX(IF(FarmUnit[1. Identifiant interne d’exploitation agricole*]=A109,FarmUnit[3. Superficie de l’unité agricole (ha)*])),"!","-"))</f>
        <v>!</v>
      </c>
      <c r="J109" s="11" t="str">
        <f>IFERROR(CONCATENATE(VLOOKUP(A109,GM_Table,12,FALSE)," ",(VLOOKUP(A109,GM_Table,13,FALSE))),"")</f>
        <v/>
      </c>
    </row>
    <row r="110" spans="1:10" x14ac:dyDescent="0.25">
      <c r="A110" s="62" t="s">
        <v>1750</v>
      </c>
      <c r="B110" s="7" t="s">
        <v>1750</v>
      </c>
      <c r="C110" s="8">
        <v>2.5</v>
      </c>
      <c r="D110" s="26">
        <v>7.7269920000000001</v>
      </c>
      <c r="E110" s="26">
        <v>-7.5181389999999997</v>
      </c>
      <c r="F110" s="170" t="b">
        <f>IF(ISBLANK(FarmUnit[[#This Row],[1. Identifiant interne d’exploitation agricole*]]),"",IF(ISERROR(MATCH(FarmUnit[[#This Row],[1. Identifiant interne d’exploitation agricole*]],GroupMember[1. Identifiant interne d’exploitation agricole*],0)),FALSE,TRUE))</f>
        <v>1</v>
      </c>
      <c r="G110" s="5">
        <f t="shared" si="2"/>
        <v>7.7269920000000001</v>
      </c>
      <c r="H110" s="5">
        <f t="shared" si="3"/>
        <v>-7.5181389999999997</v>
      </c>
      <c r="I110" s="177" t="str">
        <f t="array" ref="I110">IF(ISBLANK(C110),"",IF(C110=MAX(IF(FarmUnit[1. Identifiant interne d’exploitation agricole*]=A110,FarmUnit[3. Superficie de l’unité agricole (ha)*])),"!","-"))</f>
        <v>!</v>
      </c>
      <c r="J110" s="11" t="str">
        <f>IFERROR(CONCATENATE(VLOOKUP(A110,GM_Table,12,FALSE)," ",(VLOOKUP(A110,GM_Table,13,FALSE))),"")</f>
        <v/>
      </c>
    </row>
    <row r="111" spans="1:10" x14ac:dyDescent="0.25">
      <c r="A111" s="62" t="s">
        <v>1754</v>
      </c>
      <c r="B111" s="7" t="s">
        <v>1754</v>
      </c>
      <c r="C111" s="8">
        <v>2</v>
      </c>
      <c r="D111" s="26">
        <v>7.7290400000000004</v>
      </c>
      <c r="E111" s="26">
        <v>-7.4975269999999998</v>
      </c>
      <c r="F111" s="170" t="b">
        <f>IF(ISBLANK(FarmUnit[[#This Row],[1. Identifiant interne d’exploitation agricole*]]),"",IF(ISERROR(MATCH(FarmUnit[[#This Row],[1. Identifiant interne d’exploitation agricole*]],GroupMember[1. Identifiant interne d’exploitation agricole*],0)),FALSE,TRUE))</f>
        <v>1</v>
      </c>
      <c r="G111" s="5">
        <f t="shared" si="2"/>
        <v>7.7290400000000004</v>
      </c>
      <c r="H111" s="5">
        <f t="shared" si="3"/>
        <v>-7.4975269999999998</v>
      </c>
      <c r="I111" s="177" t="str">
        <f t="array" ref="I111">IF(ISBLANK(C111),"",IF(C111=MAX(IF(FarmUnit[1. Identifiant interne d’exploitation agricole*]=A111,FarmUnit[3. Superficie de l’unité agricole (ha)*])),"!","-"))</f>
        <v>!</v>
      </c>
      <c r="J111" s="11" t="str">
        <f>IFERROR(CONCATENATE(VLOOKUP(A111,GM_Table,12,FALSE)," ",(VLOOKUP(A111,GM_Table,13,FALSE))),"")</f>
        <v/>
      </c>
    </row>
    <row r="112" spans="1:10" x14ac:dyDescent="0.25">
      <c r="A112" s="62" t="s">
        <v>1757</v>
      </c>
      <c r="B112" s="7" t="s">
        <v>1757</v>
      </c>
      <c r="C112" s="8">
        <v>2</v>
      </c>
      <c r="D112" s="26">
        <v>7.7266300000000001</v>
      </c>
      <c r="E112" s="26">
        <v>-7.499377</v>
      </c>
      <c r="F112" s="170" t="b">
        <f>IF(ISBLANK(FarmUnit[[#This Row],[1. Identifiant interne d’exploitation agricole*]]),"",IF(ISERROR(MATCH(FarmUnit[[#This Row],[1. Identifiant interne d’exploitation agricole*]],GroupMember[1. Identifiant interne d’exploitation agricole*],0)),FALSE,TRUE))</f>
        <v>1</v>
      </c>
      <c r="G112" s="5">
        <f t="shared" si="2"/>
        <v>7.7266300000000001</v>
      </c>
      <c r="H112" s="5">
        <f t="shared" si="3"/>
        <v>-7.499377</v>
      </c>
      <c r="I112" s="177" t="str">
        <f t="array" ref="I112">IF(ISBLANK(C112),"",IF(C112=MAX(IF(FarmUnit[1. Identifiant interne d’exploitation agricole*]=A112,FarmUnit[3. Superficie de l’unité agricole (ha)*])),"!","-"))</f>
        <v>!</v>
      </c>
      <c r="J112" s="11" t="str">
        <f>IFERROR(CONCATENATE(VLOOKUP(A112,GM_Table,12,FALSE)," ",(VLOOKUP(A112,GM_Table,13,FALSE))),"")</f>
        <v/>
      </c>
    </row>
    <row r="113" spans="1:10" x14ac:dyDescent="0.25">
      <c r="A113" s="62" t="s">
        <v>1760</v>
      </c>
      <c r="B113" s="7" t="s">
        <v>1760</v>
      </c>
      <c r="C113" s="8">
        <v>2</v>
      </c>
      <c r="D113" s="26">
        <v>7.7230179999999997</v>
      </c>
      <c r="E113" s="26">
        <v>-7.495806</v>
      </c>
      <c r="F113" s="170" t="b">
        <f>IF(ISBLANK(FarmUnit[[#This Row],[1. Identifiant interne d’exploitation agricole*]]),"",IF(ISERROR(MATCH(FarmUnit[[#This Row],[1. Identifiant interne d’exploitation agricole*]],GroupMember[1. Identifiant interne d’exploitation agricole*],0)),FALSE,TRUE))</f>
        <v>1</v>
      </c>
      <c r="G113" s="5">
        <f t="shared" si="2"/>
        <v>7.7230179999999997</v>
      </c>
      <c r="H113" s="5">
        <f t="shared" si="3"/>
        <v>-7.495806</v>
      </c>
      <c r="I113" s="177" t="str">
        <f t="array" ref="I113">IF(ISBLANK(C113),"",IF(C113=MAX(IF(FarmUnit[1. Identifiant interne d’exploitation agricole*]=A113,FarmUnit[3. Superficie de l’unité agricole (ha)*])),"!","-"))</f>
        <v>!</v>
      </c>
      <c r="J113" s="11" t="str">
        <f>IFERROR(CONCATENATE(VLOOKUP(A113,GM_Table,12,FALSE)," ",(VLOOKUP(A113,GM_Table,13,FALSE))),"")</f>
        <v/>
      </c>
    </row>
    <row r="114" spans="1:10" x14ac:dyDescent="0.25">
      <c r="A114" s="62" t="s">
        <v>1763</v>
      </c>
      <c r="B114" s="7" t="s">
        <v>1763</v>
      </c>
      <c r="C114" s="8">
        <v>2.5</v>
      </c>
      <c r="D114" s="26">
        <v>7.6360169999999998</v>
      </c>
      <c r="E114" s="26">
        <v>-7.5528769999999996</v>
      </c>
      <c r="F114" s="170" t="b">
        <f>IF(ISBLANK(FarmUnit[[#This Row],[1. Identifiant interne d’exploitation agricole*]]),"",IF(ISERROR(MATCH(FarmUnit[[#This Row],[1. Identifiant interne d’exploitation agricole*]],GroupMember[1. Identifiant interne d’exploitation agricole*],0)),FALSE,TRUE))</f>
        <v>1</v>
      </c>
      <c r="G114" s="5">
        <f t="shared" si="2"/>
        <v>7.6360169999999998</v>
      </c>
      <c r="H114" s="5">
        <f t="shared" si="3"/>
        <v>-7.5528769999999996</v>
      </c>
      <c r="I114" s="177" t="str">
        <f t="array" ref="I114">IF(ISBLANK(C114),"",IF(C114=MAX(IF(FarmUnit[1. Identifiant interne d’exploitation agricole*]=A114,FarmUnit[3. Superficie de l’unité agricole (ha)*])),"!","-"))</f>
        <v>!</v>
      </c>
      <c r="J114" s="11" t="str">
        <f>IFERROR(CONCATENATE(VLOOKUP(A114,GM_Table,12,FALSE)," ",(VLOOKUP(A114,GM_Table,13,FALSE))),"")</f>
        <v/>
      </c>
    </row>
    <row r="115" spans="1:10" x14ac:dyDescent="0.25">
      <c r="A115" s="62" t="s">
        <v>1765</v>
      </c>
      <c r="B115" s="7" t="s">
        <v>1765</v>
      </c>
      <c r="C115" s="8">
        <v>2</v>
      </c>
      <c r="D115" s="26">
        <v>7.7376300000000002</v>
      </c>
      <c r="E115" s="26">
        <v>-7.5377270000000003</v>
      </c>
      <c r="F115" s="170" t="b">
        <f>IF(ISBLANK(FarmUnit[[#This Row],[1. Identifiant interne d’exploitation agricole*]]),"",IF(ISERROR(MATCH(FarmUnit[[#This Row],[1. Identifiant interne d’exploitation agricole*]],GroupMember[1. Identifiant interne d’exploitation agricole*],0)),FALSE,TRUE))</f>
        <v>1</v>
      </c>
      <c r="G115" s="5">
        <f t="shared" si="2"/>
        <v>7.7376300000000002</v>
      </c>
      <c r="H115" s="5">
        <f t="shared" si="3"/>
        <v>-7.5377270000000003</v>
      </c>
      <c r="I115" s="177" t="str">
        <f t="array" ref="I115">IF(ISBLANK(C115),"",IF(C115=MAX(IF(FarmUnit[1. Identifiant interne d’exploitation agricole*]=A115,FarmUnit[3. Superficie de l’unité agricole (ha)*])),"!","-"))</f>
        <v>!</v>
      </c>
      <c r="J115" s="11" t="str">
        <f>IFERROR(CONCATENATE(VLOOKUP(A115,GM_Table,12,FALSE)," ",(VLOOKUP(A115,GM_Table,13,FALSE))),"")</f>
        <v/>
      </c>
    </row>
    <row r="116" spans="1:10" x14ac:dyDescent="0.25">
      <c r="A116" s="62" t="s">
        <v>1770</v>
      </c>
      <c r="B116" s="7" t="s">
        <v>1770</v>
      </c>
      <c r="C116" s="8">
        <v>1</v>
      </c>
      <c r="D116" s="26">
        <v>7.6351000000000004</v>
      </c>
      <c r="E116" s="26">
        <v>-7.5538999999999996</v>
      </c>
      <c r="F116" s="170" t="b">
        <f>IF(ISBLANK(FarmUnit[[#This Row],[1. Identifiant interne d’exploitation agricole*]]),"",IF(ISERROR(MATCH(FarmUnit[[#This Row],[1. Identifiant interne d’exploitation agricole*]],GroupMember[1. Identifiant interne d’exploitation agricole*],0)),FALSE,TRUE))</f>
        <v>1</v>
      </c>
      <c r="G116" s="5">
        <f t="shared" si="2"/>
        <v>7.6351000000000004</v>
      </c>
      <c r="H116" s="5">
        <f t="shared" si="3"/>
        <v>-7.5538999999999996</v>
      </c>
      <c r="I116" s="177" t="str">
        <f t="array" ref="I116">IF(ISBLANK(C116),"",IF(C116=MAX(IF(FarmUnit[1. Identifiant interne d’exploitation agricole*]=A116,FarmUnit[3. Superficie de l’unité agricole (ha)*])),"!","-"))</f>
        <v>!</v>
      </c>
      <c r="J116" s="11" t="str">
        <f>IFERROR(CONCATENATE(VLOOKUP(A116,GM_Table,12,FALSE)," ",(VLOOKUP(A116,GM_Table,13,FALSE))),"")</f>
        <v/>
      </c>
    </row>
    <row r="117" spans="1:10" x14ac:dyDescent="0.25">
      <c r="A117" s="62" t="s">
        <v>1774</v>
      </c>
      <c r="B117" s="7" t="s">
        <v>1774</v>
      </c>
      <c r="C117" s="8">
        <v>3</v>
      </c>
      <c r="D117" s="26">
        <v>7.7291869999999996</v>
      </c>
      <c r="E117" s="26">
        <v>-7.5276129999999997</v>
      </c>
      <c r="F117" s="170" t="b">
        <f>IF(ISBLANK(FarmUnit[[#This Row],[1. Identifiant interne d’exploitation agricole*]]),"",IF(ISERROR(MATCH(FarmUnit[[#This Row],[1. Identifiant interne d’exploitation agricole*]],GroupMember[1. Identifiant interne d’exploitation agricole*],0)),FALSE,TRUE))</f>
        <v>1</v>
      </c>
      <c r="G117" s="5">
        <f t="shared" si="2"/>
        <v>7.7291869999999996</v>
      </c>
      <c r="H117" s="5">
        <f t="shared" si="3"/>
        <v>-7.5276129999999997</v>
      </c>
      <c r="I117" s="177" t="str">
        <f t="array" ref="I117">IF(ISBLANK(C117),"",IF(C117=MAX(IF(FarmUnit[1. Identifiant interne d’exploitation agricole*]=A117,FarmUnit[3. Superficie de l’unité agricole (ha)*])),"!","-"))</f>
        <v>!</v>
      </c>
      <c r="J117" s="11" t="str">
        <f>IFERROR(CONCATENATE(VLOOKUP(A117,GM_Table,12,FALSE)," ",(VLOOKUP(A117,GM_Table,13,FALSE))),"")</f>
        <v/>
      </c>
    </row>
    <row r="118" spans="1:10" x14ac:dyDescent="0.25">
      <c r="A118" s="62" t="s">
        <v>1777</v>
      </c>
      <c r="B118" s="7" t="s">
        <v>1777</v>
      </c>
      <c r="C118" s="8">
        <v>3</v>
      </c>
      <c r="D118" s="26">
        <v>7.7290049999999999</v>
      </c>
      <c r="E118" s="26">
        <v>-7.5383300000000002</v>
      </c>
      <c r="F118" s="170" t="b">
        <f>IF(ISBLANK(FarmUnit[[#This Row],[1. Identifiant interne d’exploitation agricole*]]),"",IF(ISERROR(MATCH(FarmUnit[[#This Row],[1. Identifiant interne d’exploitation agricole*]],GroupMember[1. Identifiant interne d’exploitation agricole*],0)),FALSE,TRUE))</f>
        <v>1</v>
      </c>
      <c r="G118" s="5">
        <f t="shared" si="2"/>
        <v>7.7290049999999999</v>
      </c>
      <c r="H118" s="5">
        <f t="shared" si="3"/>
        <v>-7.5383300000000002</v>
      </c>
      <c r="I118" s="177" t="str">
        <f t="array" ref="I118">IF(ISBLANK(C118),"",IF(C118=MAX(IF(FarmUnit[1. Identifiant interne d’exploitation agricole*]=A118,FarmUnit[3. Superficie de l’unité agricole (ha)*])),"!","-"))</f>
        <v>!</v>
      </c>
      <c r="J118" s="11" t="str">
        <f>IFERROR(CONCATENATE(VLOOKUP(A118,GM_Table,12,FALSE)," ",(VLOOKUP(A118,GM_Table,13,FALSE))),"")</f>
        <v/>
      </c>
    </row>
    <row r="119" spans="1:10" x14ac:dyDescent="0.25">
      <c r="A119" s="62" t="s">
        <v>1780</v>
      </c>
      <c r="B119" s="7" t="s">
        <v>1780</v>
      </c>
      <c r="C119" s="8">
        <v>2</v>
      </c>
      <c r="D119" s="26">
        <v>7.7286419999999998</v>
      </c>
      <c r="E119" s="26">
        <v>-7.5347289999999996</v>
      </c>
      <c r="F119" s="170" t="b">
        <f>IF(ISBLANK(FarmUnit[[#This Row],[1. Identifiant interne d’exploitation agricole*]]),"",IF(ISERROR(MATCH(FarmUnit[[#This Row],[1. Identifiant interne d’exploitation agricole*]],GroupMember[1. Identifiant interne d’exploitation agricole*],0)),FALSE,TRUE))</f>
        <v>1</v>
      </c>
      <c r="G119" s="5">
        <f t="shared" si="2"/>
        <v>7.7286419999999998</v>
      </c>
      <c r="H119" s="5">
        <f t="shared" si="3"/>
        <v>-7.5347289999999996</v>
      </c>
      <c r="I119" s="177" t="str">
        <f t="array" ref="I119">IF(ISBLANK(C119),"",IF(C119=MAX(IF(FarmUnit[1. Identifiant interne d’exploitation agricole*]=A119,FarmUnit[3. Superficie de l’unité agricole (ha)*])),"!","-"))</f>
        <v>!</v>
      </c>
      <c r="J119" s="11" t="str">
        <f>IFERROR(CONCATENATE(VLOOKUP(A119,GM_Table,12,FALSE)," ",(VLOOKUP(A119,GM_Table,13,FALSE))),"")</f>
        <v/>
      </c>
    </row>
    <row r="120" spans="1:10" x14ac:dyDescent="0.25">
      <c r="A120" s="62" t="s">
        <v>1784</v>
      </c>
      <c r="B120" s="7" t="s">
        <v>1784</v>
      </c>
      <c r="C120" s="8">
        <v>3</v>
      </c>
      <c r="D120" s="26">
        <v>7.7377469999999997</v>
      </c>
      <c r="E120" s="26">
        <v>-7.53878</v>
      </c>
      <c r="F120" s="170" t="b">
        <f>IF(ISBLANK(FarmUnit[[#This Row],[1. Identifiant interne d’exploitation agricole*]]),"",IF(ISERROR(MATCH(FarmUnit[[#This Row],[1. Identifiant interne d’exploitation agricole*]],GroupMember[1. Identifiant interne d’exploitation agricole*],0)),FALSE,TRUE))</f>
        <v>1</v>
      </c>
      <c r="G120" s="5">
        <f t="shared" si="2"/>
        <v>7.7377469999999997</v>
      </c>
      <c r="H120" s="5">
        <f t="shared" si="3"/>
        <v>-7.53878</v>
      </c>
      <c r="I120" s="177" t="str">
        <f t="array" ref="I120">IF(ISBLANK(C120),"",IF(C120=MAX(IF(FarmUnit[1. Identifiant interne d’exploitation agricole*]=A120,FarmUnit[3. Superficie de l’unité agricole (ha)*])),"!","-"))</f>
        <v>!</v>
      </c>
      <c r="J120" s="11" t="str">
        <f>IFERROR(CONCATENATE(VLOOKUP(A120,GM_Table,12,FALSE)," ",(VLOOKUP(A120,GM_Table,13,FALSE))),"")</f>
        <v/>
      </c>
    </row>
    <row r="121" spans="1:10" x14ac:dyDescent="0.25">
      <c r="A121" s="62" t="s">
        <v>1787</v>
      </c>
      <c r="B121" s="7" t="s">
        <v>1787</v>
      </c>
      <c r="C121" s="8">
        <v>1</v>
      </c>
      <c r="D121" s="26">
        <v>7.7286419999999998</v>
      </c>
      <c r="E121" s="26">
        <v>-7.5338269999999996</v>
      </c>
      <c r="F121" s="170" t="b">
        <f>IF(ISBLANK(FarmUnit[[#This Row],[1. Identifiant interne d’exploitation agricole*]]),"",IF(ISERROR(MATCH(FarmUnit[[#This Row],[1. Identifiant interne d’exploitation agricole*]],GroupMember[1. Identifiant interne d’exploitation agricole*],0)),FALSE,TRUE))</f>
        <v>1</v>
      </c>
      <c r="G121" s="5">
        <f t="shared" si="2"/>
        <v>7.7286419999999998</v>
      </c>
      <c r="H121" s="5">
        <f t="shared" si="3"/>
        <v>-7.5338269999999996</v>
      </c>
      <c r="I121" s="177" t="str">
        <f t="array" ref="I121">IF(ISBLANK(C121),"",IF(C121=MAX(IF(FarmUnit[1. Identifiant interne d’exploitation agricole*]=A121,FarmUnit[3. Superficie de l’unité agricole (ha)*])),"!","-"))</f>
        <v>!</v>
      </c>
      <c r="J121" s="11" t="str">
        <f>IFERROR(CONCATENATE(VLOOKUP(A121,GM_Table,12,FALSE)," ",(VLOOKUP(A121,GM_Table,13,FALSE))),"")</f>
        <v/>
      </c>
    </row>
    <row r="122" spans="1:10" x14ac:dyDescent="0.25">
      <c r="A122" s="62" t="s">
        <v>1791</v>
      </c>
      <c r="B122" s="7" t="s">
        <v>1791</v>
      </c>
      <c r="C122" s="8">
        <v>1.5</v>
      </c>
      <c r="D122" s="26">
        <v>7.736739</v>
      </c>
      <c r="E122" s="26">
        <v>-7.5379269999999998</v>
      </c>
      <c r="F122" s="170" t="b">
        <f>IF(ISBLANK(FarmUnit[[#This Row],[1. Identifiant interne d’exploitation agricole*]]),"",IF(ISERROR(MATCH(FarmUnit[[#This Row],[1. Identifiant interne d’exploitation agricole*]],GroupMember[1. Identifiant interne d’exploitation agricole*],0)),FALSE,TRUE))</f>
        <v>1</v>
      </c>
      <c r="G122" s="5">
        <f t="shared" si="2"/>
        <v>7.736739</v>
      </c>
      <c r="H122" s="5">
        <f t="shared" si="3"/>
        <v>-7.5379269999999998</v>
      </c>
      <c r="I122" s="177" t="str">
        <f t="array" ref="I122">IF(ISBLANK(C122),"",IF(C122=MAX(IF(FarmUnit[1. Identifiant interne d’exploitation agricole*]=A122,FarmUnit[3. Superficie de l’unité agricole (ha)*])),"!","-"))</f>
        <v>!</v>
      </c>
      <c r="J122" s="11" t="str">
        <f>IFERROR(CONCATENATE(VLOOKUP(A122,GM_Table,12,FALSE)," ",(VLOOKUP(A122,GM_Table,13,FALSE))),"")</f>
        <v/>
      </c>
    </row>
    <row r="123" spans="1:10" x14ac:dyDescent="0.25">
      <c r="A123" s="62" t="s">
        <v>1795</v>
      </c>
      <c r="B123" s="7" t="s">
        <v>1795</v>
      </c>
      <c r="C123" s="8">
        <v>2.5</v>
      </c>
      <c r="D123" s="26">
        <v>7.730969</v>
      </c>
      <c r="E123" s="26">
        <v>-7.5239469999999997</v>
      </c>
      <c r="F123" s="170" t="b">
        <f>IF(ISBLANK(FarmUnit[[#This Row],[1. Identifiant interne d’exploitation agricole*]]),"",IF(ISERROR(MATCH(FarmUnit[[#This Row],[1. Identifiant interne d’exploitation agricole*]],GroupMember[1. Identifiant interne d’exploitation agricole*],0)),FALSE,TRUE))</f>
        <v>1</v>
      </c>
      <c r="G123" s="5">
        <f t="shared" si="2"/>
        <v>7.730969</v>
      </c>
      <c r="H123" s="5">
        <f t="shared" si="3"/>
        <v>-7.5239469999999997</v>
      </c>
      <c r="I123" s="177" t="str">
        <f t="array" ref="I123">IF(ISBLANK(C123),"",IF(C123=MAX(IF(FarmUnit[1. Identifiant interne d’exploitation agricole*]=A123,FarmUnit[3. Superficie de l’unité agricole (ha)*])),"!","-"))</f>
        <v>!</v>
      </c>
      <c r="J123" s="11" t="str">
        <f>IFERROR(CONCATENATE(VLOOKUP(A123,GM_Table,12,FALSE)," ",(VLOOKUP(A123,GM_Table,13,FALSE))),"")</f>
        <v/>
      </c>
    </row>
    <row r="124" spans="1:10" x14ac:dyDescent="0.25">
      <c r="A124" s="62" t="s">
        <v>1800</v>
      </c>
      <c r="B124" s="7" t="s">
        <v>1800</v>
      </c>
      <c r="C124" s="8">
        <v>2</v>
      </c>
      <c r="D124" s="26">
        <v>7.73027</v>
      </c>
      <c r="E124" s="26">
        <v>-7.529147</v>
      </c>
      <c r="F124" s="170" t="b">
        <f>IF(ISBLANK(FarmUnit[[#This Row],[1. Identifiant interne d’exploitation agricole*]]),"",IF(ISERROR(MATCH(FarmUnit[[#This Row],[1. Identifiant interne d’exploitation agricole*]],GroupMember[1. Identifiant interne d’exploitation agricole*],0)),FALSE,TRUE))</f>
        <v>1</v>
      </c>
      <c r="G124" s="5">
        <f t="shared" si="2"/>
        <v>7.73027</v>
      </c>
      <c r="H124" s="5">
        <f t="shared" si="3"/>
        <v>-7.529147</v>
      </c>
      <c r="I124" s="177" t="str">
        <f t="array" ref="I124">IF(ISBLANK(C124),"",IF(C124=MAX(IF(FarmUnit[1. Identifiant interne d’exploitation agricole*]=A124,FarmUnit[3. Superficie de l’unité agricole (ha)*])),"!","-"))</f>
        <v>!</v>
      </c>
      <c r="J124" s="11" t="str">
        <f>IFERROR(CONCATENATE(VLOOKUP(A124,GM_Table,12,FALSE)," ",(VLOOKUP(A124,GM_Table,13,FALSE))),"")</f>
        <v/>
      </c>
    </row>
    <row r="125" spans="1:10" x14ac:dyDescent="0.25">
      <c r="A125" s="62" t="s">
        <v>1804</v>
      </c>
      <c r="B125" s="7" t="s">
        <v>1804</v>
      </c>
      <c r="C125" s="8">
        <v>2</v>
      </c>
      <c r="D125" s="26">
        <v>7.729978</v>
      </c>
      <c r="E125" s="26">
        <v>-7.5284719999999998</v>
      </c>
      <c r="F125" s="170" t="b">
        <f>IF(ISBLANK(FarmUnit[[#This Row],[1. Identifiant interne d’exploitation agricole*]]),"",IF(ISERROR(MATCH(FarmUnit[[#This Row],[1. Identifiant interne d’exploitation agricole*]],GroupMember[1. Identifiant interne d’exploitation agricole*],0)),FALSE,TRUE))</f>
        <v>1</v>
      </c>
      <c r="G125" s="5">
        <f t="shared" si="2"/>
        <v>7.729978</v>
      </c>
      <c r="H125" s="5">
        <f t="shared" si="3"/>
        <v>-7.5284719999999998</v>
      </c>
      <c r="I125" s="177" t="str">
        <f t="array" ref="I125">IF(ISBLANK(C125),"",IF(C125=MAX(IF(FarmUnit[1. Identifiant interne d’exploitation agricole*]=A125,FarmUnit[3. Superficie de l’unité agricole (ha)*])),"!","-"))</f>
        <v>!</v>
      </c>
      <c r="J125" s="11" t="str">
        <f>IFERROR(CONCATENATE(VLOOKUP(A125,GM_Table,12,FALSE)," ",(VLOOKUP(A125,GM_Table,13,FALSE))),"")</f>
        <v/>
      </c>
    </row>
    <row r="126" spans="1:10" x14ac:dyDescent="0.25">
      <c r="A126" s="62" t="s">
        <v>1808</v>
      </c>
      <c r="B126" s="7" t="s">
        <v>1808</v>
      </c>
      <c r="C126" s="8">
        <v>3</v>
      </c>
      <c r="D126" s="26">
        <v>7.7287929999999996</v>
      </c>
      <c r="E126" s="26">
        <v>-7.5265550000000001</v>
      </c>
      <c r="F126" s="170" t="b">
        <f>IF(ISBLANK(FarmUnit[[#This Row],[1. Identifiant interne d’exploitation agricole*]]),"",IF(ISERROR(MATCH(FarmUnit[[#This Row],[1. Identifiant interne d’exploitation agricole*]],GroupMember[1. Identifiant interne d’exploitation agricole*],0)),FALSE,TRUE))</f>
        <v>1</v>
      </c>
      <c r="G126" s="5">
        <f t="shared" si="2"/>
        <v>7.7287929999999996</v>
      </c>
      <c r="H126" s="5">
        <f t="shared" si="3"/>
        <v>-7.5265550000000001</v>
      </c>
      <c r="I126" s="177" t="str">
        <f t="array" ref="I126">IF(ISBLANK(C126),"",IF(C126=MAX(IF(FarmUnit[1. Identifiant interne d’exploitation agricole*]=A126,FarmUnit[3. Superficie de l’unité agricole (ha)*])),"!","-"))</f>
        <v>!</v>
      </c>
      <c r="J126" s="11" t="str">
        <f>IFERROR(CONCATENATE(VLOOKUP(A126,GM_Table,12,FALSE)," ",(VLOOKUP(A126,GM_Table,13,FALSE))),"")</f>
        <v/>
      </c>
    </row>
    <row r="127" spans="1:10" x14ac:dyDescent="0.25">
      <c r="A127" s="62" t="s">
        <v>1811</v>
      </c>
      <c r="B127" s="7" t="s">
        <v>1811</v>
      </c>
      <c r="C127" s="8">
        <v>2</v>
      </c>
      <c r="D127" s="26">
        <v>7.730143</v>
      </c>
      <c r="E127" s="26">
        <v>-7.5272430000000004</v>
      </c>
      <c r="F127" s="170" t="b">
        <f>IF(ISBLANK(FarmUnit[[#This Row],[1. Identifiant interne d’exploitation agricole*]]),"",IF(ISERROR(MATCH(FarmUnit[[#This Row],[1. Identifiant interne d’exploitation agricole*]],GroupMember[1. Identifiant interne d’exploitation agricole*],0)),FALSE,TRUE))</f>
        <v>1</v>
      </c>
      <c r="G127" s="5">
        <f t="shared" si="2"/>
        <v>7.730143</v>
      </c>
      <c r="H127" s="5">
        <f t="shared" si="3"/>
        <v>-7.5272430000000004</v>
      </c>
      <c r="I127" s="177" t="str">
        <f t="array" ref="I127">IF(ISBLANK(C127),"",IF(C127=MAX(IF(FarmUnit[1. Identifiant interne d’exploitation agricole*]=A127,FarmUnit[3. Superficie de l’unité agricole (ha)*])),"!","-"))</f>
        <v>!</v>
      </c>
      <c r="J127" s="11" t="str">
        <f>IFERROR(CONCATENATE(VLOOKUP(A127,GM_Table,12,FALSE)," ",(VLOOKUP(A127,GM_Table,13,FALSE))),"")</f>
        <v/>
      </c>
    </row>
    <row r="128" spans="1:10" x14ac:dyDescent="0.25">
      <c r="A128" s="62" t="s">
        <v>1815</v>
      </c>
      <c r="B128" s="7" t="s">
        <v>1815</v>
      </c>
      <c r="C128" s="8">
        <v>3</v>
      </c>
      <c r="D128" s="26">
        <v>7.7278950000000002</v>
      </c>
      <c r="E128" s="26">
        <v>-7.538297</v>
      </c>
      <c r="F128" s="170" t="b">
        <f>IF(ISBLANK(FarmUnit[[#This Row],[1. Identifiant interne d’exploitation agricole*]]),"",IF(ISERROR(MATCH(FarmUnit[[#This Row],[1. Identifiant interne d’exploitation agricole*]],GroupMember[1. Identifiant interne d’exploitation agricole*],0)),FALSE,TRUE))</f>
        <v>1</v>
      </c>
      <c r="G128" s="5">
        <f t="shared" si="2"/>
        <v>7.7278950000000002</v>
      </c>
      <c r="H128" s="5">
        <f t="shared" si="3"/>
        <v>-7.538297</v>
      </c>
      <c r="I128" s="177" t="str">
        <f t="array" ref="I128">IF(ISBLANK(C128),"",IF(C128=MAX(IF(FarmUnit[1. Identifiant interne d’exploitation agricole*]=A128,FarmUnit[3. Superficie de l’unité agricole (ha)*])),"!","-"))</f>
        <v>!</v>
      </c>
      <c r="J128" s="11" t="str">
        <f>IFERROR(CONCATENATE(VLOOKUP(A128,GM_Table,12,FALSE)," ",(VLOOKUP(A128,GM_Table,13,FALSE))),"")</f>
        <v/>
      </c>
    </row>
    <row r="129" spans="1:10" x14ac:dyDescent="0.25">
      <c r="A129" s="62" t="s">
        <v>1819</v>
      </c>
      <c r="B129" s="7" t="s">
        <v>1819</v>
      </c>
      <c r="C129" s="8">
        <v>1.5</v>
      </c>
      <c r="D129" s="26">
        <v>7.7150869999999996</v>
      </c>
      <c r="E129" s="26">
        <v>-7.4890340000000002</v>
      </c>
      <c r="F129" s="170" t="b">
        <f>IF(ISBLANK(FarmUnit[[#This Row],[1. Identifiant interne d’exploitation agricole*]]),"",IF(ISERROR(MATCH(FarmUnit[[#This Row],[1. Identifiant interne d’exploitation agricole*]],GroupMember[1. Identifiant interne d’exploitation agricole*],0)),FALSE,TRUE))</f>
        <v>1</v>
      </c>
      <c r="G129" s="5">
        <f t="shared" si="2"/>
        <v>7.7150869999999996</v>
      </c>
      <c r="H129" s="5">
        <f t="shared" si="3"/>
        <v>-7.4890340000000002</v>
      </c>
      <c r="I129" s="177" t="str">
        <f t="array" ref="I129">IF(ISBLANK(C129),"",IF(C129=MAX(IF(FarmUnit[1. Identifiant interne d’exploitation agricole*]=A129,FarmUnit[3. Superficie de l’unité agricole (ha)*])),"!","-"))</f>
        <v>!</v>
      </c>
      <c r="J129" s="11" t="str">
        <f>IFERROR(CONCATENATE(VLOOKUP(A129,GM_Table,12,FALSE)," ",(VLOOKUP(A129,GM_Table,13,FALSE))),"")</f>
        <v/>
      </c>
    </row>
    <row r="130" spans="1:10" x14ac:dyDescent="0.25">
      <c r="A130" s="62" t="s">
        <v>1825</v>
      </c>
      <c r="B130" s="7" t="s">
        <v>1825</v>
      </c>
      <c r="C130" s="8">
        <v>1.5</v>
      </c>
      <c r="D130" s="26">
        <v>7.7466439999999999</v>
      </c>
      <c r="E130" s="26">
        <v>-7.5280579999999997</v>
      </c>
      <c r="F130" s="170" t="b">
        <f>IF(ISBLANK(FarmUnit[[#This Row],[1. Identifiant interne d’exploitation agricole*]]),"",IF(ISERROR(MATCH(FarmUnit[[#This Row],[1. Identifiant interne d’exploitation agricole*]],GroupMember[1. Identifiant interne d’exploitation agricole*],0)),FALSE,TRUE))</f>
        <v>1</v>
      </c>
      <c r="G130" s="5">
        <f t="shared" si="2"/>
        <v>7.7466439999999999</v>
      </c>
      <c r="H130" s="5">
        <f t="shared" si="3"/>
        <v>-7.5280579999999997</v>
      </c>
      <c r="I130" s="177" t="str">
        <f t="array" ref="I130">IF(ISBLANK(C130),"",IF(C130=MAX(IF(FarmUnit[1. Identifiant interne d’exploitation agricole*]=A130,FarmUnit[3. Superficie de l’unité agricole (ha)*])),"!","-"))</f>
        <v>!</v>
      </c>
      <c r="J130" s="11" t="str">
        <f>IFERROR(CONCATENATE(VLOOKUP(A130,GM_Table,12,FALSE)," ",(VLOOKUP(A130,GM_Table,13,FALSE))),"")</f>
        <v/>
      </c>
    </row>
    <row r="131" spans="1:10" x14ac:dyDescent="0.25">
      <c r="A131" s="62" t="s">
        <v>1831</v>
      </c>
      <c r="B131" s="7" t="s">
        <v>1831</v>
      </c>
      <c r="C131" s="8">
        <v>3</v>
      </c>
      <c r="D131" s="26">
        <v>7.7466470000000003</v>
      </c>
      <c r="E131" s="26">
        <v>-7.5282780000000002</v>
      </c>
      <c r="F131" s="170" t="b">
        <f>IF(ISBLANK(FarmUnit[[#This Row],[1. Identifiant interne d’exploitation agricole*]]),"",IF(ISERROR(MATCH(FarmUnit[[#This Row],[1. Identifiant interne d’exploitation agricole*]],GroupMember[1. Identifiant interne d’exploitation agricole*],0)),FALSE,TRUE))</f>
        <v>1</v>
      </c>
      <c r="G131" s="5">
        <f t="shared" ref="G131:G194" si="4">IF(D131=0,"",D131)</f>
        <v>7.7466470000000003</v>
      </c>
      <c r="H131" s="5">
        <f t="shared" ref="H131:H194" si="5">IF(E131=0,"",E131)</f>
        <v>-7.5282780000000002</v>
      </c>
      <c r="I131" s="177" t="str">
        <f t="array" ref="I131">IF(ISBLANK(C131),"",IF(C131=MAX(IF(FarmUnit[1. Identifiant interne d’exploitation agricole*]=A131,FarmUnit[3. Superficie de l’unité agricole (ha)*])),"!","-"))</f>
        <v>!</v>
      </c>
      <c r="J131" s="11" t="str">
        <f>IFERROR(CONCATENATE(VLOOKUP(A131,GM_Table,12,FALSE)," ",(VLOOKUP(A131,GM_Table,13,FALSE))),"")</f>
        <v/>
      </c>
    </row>
    <row r="132" spans="1:10" x14ac:dyDescent="0.25">
      <c r="A132" s="62" t="s">
        <v>1835</v>
      </c>
      <c r="B132" s="7" t="s">
        <v>1835</v>
      </c>
      <c r="C132" s="8">
        <v>1</v>
      </c>
      <c r="D132" s="26">
        <v>7.7466650000000001</v>
      </c>
      <c r="E132" s="26">
        <v>-7.5277950000000002</v>
      </c>
      <c r="F132" s="170" t="b">
        <f>IF(ISBLANK(FarmUnit[[#This Row],[1. Identifiant interne d’exploitation agricole*]]),"",IF(ISERROR(MATCH(FarmUnit[[#This Row],[1. Identifiant interne d’exploitation agricole*]],GroupMember[1. Identifiant interne d’exploitation agricole*],0)),FALSE,TRUE))</f>
        <v>1</v>
      </c>
      <c r="G132" s="5">
        <f t="shared" si="4"/>
        <v>7.7466650000000001</v>
      </c>
      <c r="H132" s="5">
        <f t="shared" si="5"/>
        <v>-7.5277950000000002</v>
      </c>
      <c r="I132" s="177" t="str">
        <f t="array" ref="I132">IF(ISBLANK(C132),"",IF(C132=MAX(IF(FarmUnit[1. Identifiant interne d’exploitation agricole*]=A132,FarmUnit[3. Superficie de l’unité agricole (ha)*])),"!","-"))</f>
        <v>!</v>
      </c>
      <c r="J132" s="11" t="str">
        <f>IFERROR(CONCATENATE(VLOOKUP(A132,GM_Table,12,FALSE)," ",(VLOOKUP(A132,GM_Table,13,FALSE))),"")</f>
        <v/>
      </c>
    </row>
    <row r="133" spans="1:10" x14ac:dyDescent="0.25">
      <c r="A133" s="62" t="s">
        <v>1838</v>
      </c>
      <c r="B133" s="7" t="s">
        <v>1838</v>
      </c>
      <c r="C133" s="8">
        <v>2</v>
      </c>
      <c r="D133" s="26">
        <v>7.7467269999999999</v>
      </c>
      <c r="E133" s="26">
        <v>-7.5271629999999998</v>
      </c>
      <c r="F133" s="170" t="b">
        <f>IF(ISBLANK(FarmUnit[[#This Row],[1. Identifiant interne d’exploitation agricole*]]),"",IF(ISERROR(MATCH(FarmUnit[[#This Row],[1. Identifiant interne d’exploitation agricole*]],GroupMember[1. Identifiant interne d’exploitation agricole*],0)),FALSE,TRUE))</f>
        <v>1</v>
      </c>
      <c r="G133" s="5">
        <f t="shared" si="4"/>
        <v>7.7467269999999999</v>
      </c>
      <c r="H133" s="5">
        <f t="shared" si="5"/>
        <v>-7.5271629999999998</v>
      </c>
      <c r="I133" s="177" t="str">
        <f t="array" ref="I133">IF(ISBLANK(C133),"",IF(C133=MAX(IF(FarmUnit[1. Identifiant interne d’exploitation agricole*]=A133,FarmUnit[3. Superficie de l’unité agricole (ha)*])),"!","-"))</f>
        <v>!</v>
      </c>
      <c r="J133" s="11" t="str">
        <f>IFERROR(CONCATENATE(VLOOKUP(A133,GM_Table,12,FALSE)," ",(VLOOKUP(A133,GM_Table,13,FALSE))),"")</f>
        <v/>
      </c>
    </row>
    <row r="134" spans="1:10" x14ac:dyDescent="0.25">
      <c r="A134" s="62" t="s">
        <v>1842</v>
      </c>
      <c r="B134" s="7" t="s">
        <v>1842</v>
      </c>
      <c r="C134" s="8">
        <v>2</v>
      </c>
      <c r="D134" s="26">
        <v>7.7469349999999997</v>
      </c>
      <c r="E134" s="26">
        <v>-7.527183</v>
      </c>
      <c r="F134" s="170" t="b">
        <f>IF(ISBLANK(FarmUnit[[#This Row],[1. Identifiant interne d’exploitation agricole*]]),"",IF(ISERROR(MATCH(FarmUnit[[#This Row],[1. Identifiant interne d’exploitation agricole*]],GroupMember[1. Identifiant interne d’exploitation agricole*],0)),FALSE,TRUE))</f>
        <v>1</v>
      </c>
      <c r="G134" s="5">
        <f t="shared" si="4"/>
        <v>7.7469349999999997</v>
      </c>
      <c r="H134" s="5">
        <f t="shared" si="5"/>
        <v>-7.527183</v>
      </c>
      <c r="I134" s="177" t="str">
        <f t="array" ref="I134">IF(ISBLANK(C134),"",IF(C134=MAX(IF(FarmUnit[1. Identifiant interne d’exploitation agricole*]=A134,FarmUnit[3. Superficie de l’unité agricole (ha)*])),"!","-"))</f>
        <v>!</v>
      </c>
      <c r="J134" s="11" t="str">
        <f>IFERROR(CONCATENATE(VLOOKUP(A134,GM_Table,12,FALSE)," ",(VLOOKUP(A134,GM_Table,13,FALSE))),"")</f>
        <v/>
      </c>
    </row>
    <row r="135" spans="1:10" x14ac:dyDescent="0.25">
      <c r="A135" s="62" t="s">
        <v>1845</v>
      </c>
      <c r="B135" s="7" t="s">
        <v>1845</v>
      </c>
      <c r="C135" s="8">
        <v>3</v>
      </c>
      <c r="D135" s="26">
        <v>7.7472070000000004</v>
      </c>
      <c r="E135" s="26">
        <v>-7.5273329999999996</v>
      </c>
      <c r="F135" s="170" t="b">
        <f>IF(ISBLANK(FarmUnit[[#This Row],[1. Identifiant interne d’exploitation agricole*]]),"",IF(ISERROR(MATCH(FarmUnit[[#This Row],[1. Identifiant interne d’exploitation agricole*]],GroupMember[1. Identifiant interne d’exploitation agricole*],0)),FALSE,TRUE))</f>
        <v>1</v>
      </c>
      <c r="G135" s="5">
        <f t="shared" si="4"/>
        <v>7.7472070000000004</v>
      </c>
      <c r="H135" s="5">
        <f t="shared" si="5"/>
        <v>-7.5273329999999996</v>
      </c>
      <c r="I135" s="177" t="str">
        <f t="array" ref="I135">IF(ISBLANK(C135),"",IF(C135=MAX(IF(FarmUnit[1. Identifiant interne d’exploitation agricole*]=A135,FarmUnit[3. Superficie de l’unité agricole (ha)*])),"!","-"))</f>
        <v>!</v>
      </c>
      <c r="J135" s="11" t="str">
        <f>IFERROR(CONCATENATE(VLOOKUP(A135,GM_Table,12,FALSE)," ",(VLOOKUP(A135,GM_Table,13,FALSE))),"")</f>
        <v/>
      </c>
    </row>
    <row r="136" spans="1:10" x14ac:dyDescent="0.25">
      <c r="A136" s="62" t="s">
        <v>1849</v>
      </c>
      <c r="B136" s="7" t="s">
        <v>1849</v>
      </c>
      <c r="C136" s="8">
        <v>1.5</v>
      </c>
      <c r="D136" s="26">
        <v>7.6357999999999997</v>
      </c>
      <c r="E136" s="26">
        <v>-7.5545</v>
      </c>
      <c r="F136" s="170" t="b">
        <f>IF(ISBLANK(FarmUnit[[#This Row],[1. Identifiant interne d’exploitation agricole*]]),"",IF(ISERROR(MATCH(FarmUnit[[#This Row],[1. Identifiant interne d’exploitation agricole*]],GroupMember[1. Identifiant interne d’exploitation agricole*],0)),FALSE,TRUE))</f>
        <v>1</v>
      </c>
      <c r="G136" s="5">
        <f t="shared" si="4"/>
        <v>7.6357999999999997</v>
      </c>
      <c r="H136" s="5">
        <f t="shared" si="5"/>
        <v>-7.5545</v>
      </c>
      <c r="I136" s="177" t="str">
        <f t="array" ref="I136">IF(ISBLANK(C136),"",IF(C136=MAX(IF(FarmUnit[1. Identifiant interne d’exploitation agricole*]=A136,FarmUnit[3. Superficie de l’unité agricole (ha)*])),"!","-"))</f>
        <v>!</v>
      </c>
      <c r="J136" s="11" t="str">
        <f>IFERROR(CONCATENATE(VLOOKUP(A136,GM_Table,12,FALSE)," ",(VLOOKUP(A136,GM_Table,13,FALSE))),"")</f>
        <v/>
      </c>
    </row>
    <row r="137" spans="1:10" x14ac:dyDescent="0.25">
      <c r="A137" s="62" t="s">
        <v>1854</v>
      </c>
      <c r="B137" s="7" t="s">
        <v>1854</v>
      </c>
      <c r="C137" s="8">
        <v>4.5</v>
      </c>
      <c r="D137" s="26">
        <v>7.7472250000000003</v>
      </c>
      <c r="E137" s="26">
        <v>-7.5267549999999996</v>
      </c>
      <c r="F137" s="170" t="b">
        <f>IF(ISBLANK(FarmUnit[[#This Row],[1. Identifiant interne d’exploitation agricole*]]),"",IF(ISERROR(MATCH(FarmUnit[[#This Row],[1. Identifiant interne d’exploitation agricole*]],GroupMember[1. Identifiant interne d’exploitation agricole*],0)),FALSE,TRUE))</f>
        <v>1</v>
      </c>
      <c r="G137" s="5">
        <f t="shared" si="4"/>
        <v>7.7472250000000003</v>
      </c>
      <c r="H137" s="5">
        <f t="shared" si="5"/>
        <v>-7.5267549999999996</v>
      </c>
      <c r="I137" s="177" t="str">
        <f t="array" ref="I137">IF(ISBLANK(C137),"",IF(C137=MAX(IF(FarmUnit[1. Identifiant interne d’exploitation agricole*]=A137,FarmUnit[3. Superficie de l’unité agricole (ha)*])),"!","-"))</f>
        <v>!</v>
      </c>
      <c r="J137" s="11" t="str">
        <f>IFERROR(CONCATENATE(VLOOKUP(A137,GM_Table,12,FALSE)," ",(VLOOKUP(A137,GM_Table,13,FALSE))),"")</f>
        <v/>
      </c>
    </row>
    <row r="138" spans="1:10" x14ac:dyDescent="0.25">
      <c r="A138" s="62" t="s">
        <v>1859</v>
      </c>
      <c r="B138" s="7" t="s">
        <v>1859</v>
      </c>
      <c r="C138" s="8">
        <v>2</v>
      </c>
      <c r="D138" s="26">
        <v>7.7470030000000003</v>
      </c>
      <c r="E138" s="26">
        <v>-7.5257880000000004</v>
      </c>
      <c r="F138" s="170" t="b">
        <f>IF(ISBLANK(FarmUnit[[#This Row],[1. Identifiant interne d’exploitation agricole*]]),"",IF(ISERROR(MATCH(FarmUnit[[#This Row],[1. Identifiant interne d’exploitation agricole*]],GroupMember[1. Identifiant interne d’exploitation agricole*],0)),FALSE,TRUE))</f>
        <v>1</v>
      </c>
      <c r="G138" s="5">
        <f t="shared" si="4"/>
        <v>7.7470030000000003</v>
      </c>
      <c r="H138" s="5">
        <f t="shared" si="5"/>
        <v>-7.5257880000000004</v>
      </c>
      <c r="I138" s="177" t="str">
        <f t="array" ref="I138">IF(ISBLANK(C138),"",IF(C138=MAX(IF(FarmUnit[1. Identifiant interne d’exploitation agricole*]=A138,FarmUnit[3. Superficie de l’unité agricole (ha)*])),"!","-"))</f>
        <v>!</v>
      </c>
      <c r="J138" s="11" t="str">
        <f>IFERROR(CONCATENATE(VLOOKUP(A138,GM_Table,12,FALSE)," ",(VLOOKUP(A138,GM_Table,13,FALSE))),"")</f>
        <v/>
      </c>
    </row>
    <row r="139" spans="1:10" x14ac:dyDescent="0.25">
      <c r="A139" s="62" t="s">
        <v>1862</v>
      </c>
      <c r="B139" s="7" t="s">
        <v>1862</v>
      </c>
      <c r="C139" s="8">
        <v>4</v>
      </c>
      <c r="D139" s="26">
        <v>7.6332719999999998</v>
      </c>
      <c r="E139" s="26">
        <v>-7.5931949999999997</v>
      </c>
      <c r="F139" s="170" t="b">
        <f>IF(ISBLANK(FarmUnit[[#This Row],[1. Identifiant interne d’exploitation agricole*]]),"",IF(ISERROR(MATCH(FarmUnit[[#This Row],[1. Identifiant interne d’exploitation agricole*]],GroupMember[1. Identifiant interne d’exploitation agricole*],0)),FALSE,TRUE))</f>
        <v>1</v>
      </c>
      <c r="G139" s="5">
        <f t="shared" si="4"/>
        <v>7.6332719999999998</v>
      </c>
      <c r="H139" s="5">
        <f t="shared" si="5"/>
        <v>-7.5931949999999997</v>
      </c>
      <c r="I139" s="177" t="str">
        <f t="array" ref="I139">IF(ISBLANK(C139),"",IF(C139=MAX(IF(FarmUnit[1. Identifiant interne d’exploitation agricole*]=A139,FarmUnit[3. Superficie de l’unité agricole (ha)*])),"!","-"))</f>
        <v>!</v>
      </c>
      <c r="J139" s="11" t="str">
        <f>IFERROR(CONCATENATE(VLOOKUP(A139,GM_Table,12,FALSE)," ",(VLOOKUP(A139,GM_Table,13,FALSE))),"")</f>
        <v/>
      </c>
    </row>
    <row r="140" spans="1:10" x14ac:dyDescent="0.25">
      <c r="A140" s="62" t="s">
        <v>1865</v>
      </c>
      <c r="B140" s="7" t="s">
        <v>1865</v>
      </c>
      <c r="C140" s="8">
        <v>2</v>
      </c>
      <c r="D140" s="26">
        <v>7.7463309999999996</v>
      </c>
      <c r="E140" s="26">
        <v>-7.5254580000000004</v>
      </c>
      <c r="F140" s="170" t="b">
        <f>IF(ISBLANK(FarmUnit[[#This Row],[1. Identifiant interne d’exploitation agricole*]]),"",IF(ISERROR(MATCH(FarmUnit[[#This Row],[1. Identifiant interne d’exploitation agricole*]],GroupMember[1. Identifiant interne d’exploitation agricole*],0)),FALSE,TRUE))</f>
        <v>1</v>
      </c>
      <c r="G140" s="5">
        <f t="shared" si="4"/>
        <v>7.7463309999999996</v>
      </c>
      <c r="H140" s="5">
        <f t="shared" si="5"/>
        <v>-7.5254580000000004</v>
      </c>
      <c r="I140" s="177" t="str">
        <f t="array" ref="I140">IF(ISBLANK(C140),"",IF(C140=MAX(IF(FarmUnit[1. Identifiant interne d’exploitation agricole*]=A140,FarmUnit[3. Superficie de l’unité agricole (ha)*])),"!","-"))</f>
        <v>!</v>
      </c>
      <c r="J140" s="11" t="str">
        <f>IFERROR(CONCATENATE(VLOOKUP(A140,GM_Table,12,FALSE)," ",(VLOOKUP(A140,GM_Table,13,FALSE))),"")</f>
        <v/>
      </c>
    </row>
    <row r="141" spans="1:10" x14ac:dyDescent="0.25">
      <c r="A141" s="62" t="s">
        <v>1868</v>
      </c>
      <c r="B141" s="7" t="s">
        <v>1868</v>
      </c>
      <c r="C141" s="8">
        <v>4</v>
      </c>
      <c r="D141" s="26">
        <v>7.7455309999999997</v>
      </c>
      <c r="E141" s="26">
        <v>-7.524775</v>
      </c>
      <c r="F141" s="170" t="b">
        <f>IF(ISBLANK(FarmUnit[[#This Row],[1. Identifiant interne d’exploitation agricole*]]),"",IF(ISERROR(MATCH(FarmUnit[[#This Row],[1. Identifiant interne d’exploitation agricole*]],GroupMember[1. Identifiant interne d’exploitation agricole*],0)),FALSE,TRUE))</f>
        <v>1</v>
      </c>
      <c r="G141" s="5">
        <f t="shared" si="4"/>
        <v>7.7455309999999997</v>
      </c>
      <c r="H141" s="5">
        <f t="shared" si="5"/>
        <v>-7.524775</v>
      </c>
      <c r="I141" s="177" t="str">
        <f t="array" ref="I141">IF(ISBLANK(C141),"",IF(C141=MAX(IF(FarmUnit[1. Identifiant interne d’exploitation agricole*]=A141,FarmUnit[3. Superficie de l’unité agricole (ha)*])),"!","-"))</f>
        <v>!</v>
      </c>
      <c r="J141" s="11" t="str">
        <f>IFERROR(CONCATENATE(VLOOKUP(A141,GM_Table,12,FALSE)," ",(VLOOKUP(A141,GM_Table,13,FALSE))),"")</f>
        <v/>
      </c>
    </row>
    <row r="142" spans="1:10" x14ac:dyDescent="0.25">
      <c r="A142" s="62" t="s">
        <v>1870</v>
      </c>
      <c r="B142" s="7" t="s">
        <v>1870</v>
      </c>
      <c r="C142" s="8">
        <v>2</v>
      </c>
      <c r="D142" s="26">
        <v>7.7484840000000004</v>
      </c>
      <c r="E142" s="26">
        <v>-7.527412</v>
      </c>
      <c r="F142" s="170" t="b">
        <f>IF(ISBLANK(FarmUnit[[#This Row],[1. Identifiant interne d’exploitation agricole*]]),"",IF(ISERROR(MATCH(FarmUnit[[#This Row],[1. Identifiant interne d’exploitation agricole*]],GroupMember[1. Identifiant interne d’exploitation agricole*],0)),FALSE,TRUE))</f>
        <v>1</v>
      </c>
      <c r="G142" s="5">
        <f t="shared" si="4"/>
        <v>7.7484840000000004</v>
      </c>
      <c r="H142" s="5">
        <f t="shared" si="5"/>
        <v>-7.527412</v>
      </c>
      <c r="I142" s="177" t="str">
        <f t="array" ref="I142">IF(ISBLANK(C142),"",IF(C142=MAX(IF(FarmUnit[1. Identifiant interne d’exploitation agricole*]=A142,FarmUnit[3. Superficie de l’unité agricole (ha)*])),"!","-"))</f>
        <v>!</v>
      </c>
      <c r="J142" s="11" t="str">
        <f>IFERROR(CONCATENATE(VLOOKUP(A142,GM_Table,12,FALSE)," ",(VLOOKUP(A142,GM_Table,13,FALSE))),"")</f>
        <v/>
      </c>
    </row>
    <row r="143" spans="1:10" x14ac:dyDescent="0.25">
      <c r="A143" s="62" t="s">
        <v>1875</v>
      </c>
      <c r="B143" s="7" t="s">
        <v>1875</v>
      </c>
      <c r="C143" s="8">
        <v>2</v>
      </c>
      <c r="D143" s="26">
        <v>7.7486829999999998</v>
      </c>
      <c r="E143" s="26">
        <v>-7.5276129999999997</v>
      </c>
      <c r="F143" s="170" t="b">
        <f>IF(ISBLANK(FarmUnit[[#This Row],[1. Identifiant interne d’exploitation agricole*]]),"",IF(ISERROR(MATCH(FarmUnit[[#This Row],[1. Identifiant interne d’exploitation agricole*]],GroupMember[1. Identifiant interne d’exploitation agricole*],0)),FALSE,TRUE))</f>
        <v>1</v>
      </c>
      <c r="G143" s="5">
        <f t="shared" si="4"/>
        <v>7.7486829999999998</v>
      </c>
      <c r="H143" s="5">
        <f t="shared" si="5"/>
        <v>-7.5276129999999997</v>
      </c>
      <c r="I143" s="177" t="str">
        <f t="array" ref="I143">IF(ISBLANK(C143),"",IF(C143=MAX(IF(FarmUnit[1. Identifiant interne d’exploitation agricole*]=A143,FarmUnit[3. Superficie de l’unité agricole (ha)*])),"!","-"))</f>
        <v>!</v>
      </c>
      <c r="J143" s="11" t="str">
        <f>IFERROR(CONCATENATE(VLOOKUP(A143,GM_Table,12,FALSE)," ",(VLOOKUP(A143,GM_Table,13,FALSE))),"")</f>
        <v/>
      </c>
    </row>
    <row r="144" spans="1:10" x14ac:dyDescent="0.25">
      <c r="A144" s="62" t="s">
        <v>1878</v>
      </c>
      <c r="B144" s="7" t="s">
        <v>1878</v>
      </c>
      <c r="C144" s="8">
        <v>4</v>
      </c>
      <c r="D144" s="26">
        <v>7.7481229999999996</v>
      </c>
      <c r="E144" s="26">
        <v>-7.5274729999999996</v>
      </c>
      <c r="F144" s="170" t="b">
        <f>IF(ISBLANK(FarmUnit[[#This Row],[1. Identifiant interne d’exploitation agricole*]]),"",IF(ISERROR(MATCH(FarmUnit[[#This Row],[1. Identifiant interne d’exploitation agricole*]],GroupMember[1. Identifiant interne d’exploitation agricole*],0)),FALSE,TRUE))</f>
        <v>1</v>
      </c>
      <c r="G144" s="5">
        <f t="shared" si="4"/>
        <v>7.7481229999999996</v>
      </c>
      <c r="H144" s="5">
        <f t="shared" si="5"/>
        <v>-7.5274729999999996</v>
      </c>
      <c r="I144" s="177" t="str">
        <f t="array" ref="I144">IF(ISBLANK(C144),"",IF(C144=MAX(IF(FarmUnit[1. Identifiant interne d’exploitation agricole*]=A144,FarmUnit[3. Superficie de l’unité agricole (ha)*])),"!","-"))</f>
        <v>!</v>
      </c>
      <c r="J144" s="11" t="str">
        <f>IFERROR(CONCATENATE(VLOOKUP(A144,GM_Table,12,FALSE)," ",(VLOOKUP(A144,GM_Table,13,FALSE))),"")</f>
        <v/>
      </c>
    </row>
    <row r="145" spans="1:10" x14ac:dyDescent="0.25">
      <c r="A145" s="62" t="s">
        <v>1882</v>
      </c>
      <c r="B145" s="7" t="s">
        <v>1882</v>
      </c>
      <c r="C145" s="8">
        <v>1.5</v>
      </c>
      <c r="D145" s="26">
        <v>7.6325779999999996</v>
      </c>
      <c r="E145" s="26">
        <v>-7.5912050000000004</v>
      </c>
      <c r="F145" s="170" t="b">
        <f>IF(ISBLANK(FarmUnit[[#This Row],[1. Identifiant interne d’exploitation agricole*]]),"",IF(ISERROR(MATCH(FarmUnit[[#This Row],[1. Identifiant interne d’exploitation agricole*]],GroupMember[1. Identifiant interne d’exploitation agricole*],0)),FALSE,TRUE))</f>
        <v>1</v>
      </c>
      <c r="G145" s="5">
        <f t="shared" si="4"/>
        <v>7.6325779999999996</v>
      </c>
      <c r="H145" s="5">
        <f t="shared" si="5"/>
        <v>-7.5912050000000004</v>
      </c>
      <c r="I145" s="177" t="str">
        <f t="array" ref="I145">IF(ISBLANK(C145),"",IF(C145=MAX(IF(FarmUnit[1. Identifiant interne d’exploitation agricole*]=A145,FarmUnit[3. Superficie de l’unité agricole (ha)*])),"!","-"))</f>
        <v>!</v>
      </c>
      <c r="J145" s="11" t="str">
        <f>IFERROR(CONCATENATE(VLOOKUP(A145,GM_Table,12,FALSE)," ",(VLOOKUP(A145,GM_Table,13,FALSE))),"")</f>
        <v/>
      </c>
    </row>
    <row r="146" spans="1:10" x14ac:dyDescent="0.25">
      <c r="A146" s="62" t="s">
        <v>1887</v>
      </c>
      <c r="B146" s="7" t="s">
        <v>1887</v>
      </c>
      <c r="C146" s="8">
        <v>2.5</v>
      </c>
      <c r="D146" s="26">
        <v>7.6331069999999999</v>
      </c>
      <c r="E146" s="26">
        <v>-7.5925070000000003</v>
      </c>
      <c r="F146" s="170" t="b">
        <f>IF(ISBLANK(FarmUnit[[#This Row],[1. Identifiant interne d’exploitation agricole*]]),"",IF(ISERROR(MATCH(FarmUnit[[#This Row],[1. Identifiant interne d’exploitation agricole*]],GroupMember[1. Identifiant interne d’exploitation agricole*],0)),FALSE,TRUE))</f>
        <v>1</v>
      </c>
      <c r="G146" s="5">
        <f t="shared" si="4"/>
        <v>7.6331069999999999</v>
      </c>
      <c r="H146" s="5">
        <f t="shared" si="5"/>
        <v>-7.5925070000000003</v>
      </c>
      <c r="I146" s="177" t="str">
        <f t="array" ref="I146">IF(ISBLANK(C146),"",IF(C146=MAX(IF(FarmUnit[1. Identifiant interne d’exploitation agricole*]=A146,FarmUnit[3. Superficie de l’unité agricole (ha)*])),"!","-"))</f>
        <v>!</v>
      </c>
      <c r="J146" s="11" t="str">
        <f>IFERROR(CONCATENATE(VLOOKUP(A146,GM_Table,12,FALSE)," ",(VLOOKUP(A146,GM_Table,13,FALSE))),"")</f>
        <v/>
      </c>
    </row>
    <row r="147" spans="1:10" x14ac:dyDescent="0.25">
      <c r="A147" s="62" t="s">
        <v>1890</v>
      </c>
      <c r="B147" s="7" t="s">
        <v>1890</v>
      </c>
      <c r="C147" s="8">
        <v>2.5</v>
      </c>
      <c r="D147" s="26">
        <v>7.7478800000000003</v>
      </c>
      <c r="E147" s="26">
        <v>-7.528232</v>
      </c>
      <c r="F147" s="170" t="b">
        <f>IF(ISBLANK(FarmUnit[[#This Row],[1. Identifiant interne d’exploitation agricole*]]),"",IF(ISERROR(MATCH(FarmUnit[[#This Row],[1. Identifiant interne d’exploitation agricole*]],GroupMember[1. Identifiant interne d’exploitation agricole*],0)),FALSE,TRUE))</f>
        <v>1</v>
      </c>
      <c r="G147" s="5">
        <f t="shared" si="4"/>
        <v>7.7478800000000003</v>
      </c>
      <c r="H147" s="5">
        <f t="shared" si="5"/>
        <v>-7.528232</v>
      </c>
      <c r="I147" s="177" t="str">
        <f t="array" ref="I147">IF(ISBLANK(C147),"",IF(C147=MAX(IF(FarmUnit[1. Identifiant interne d’exploitation agricole*]=A147,FarmUnit[3. Superficie de l’unité agricole (ha)*])),"!","-"))</f>
        <v>!</v>
      </c>
      <c r="J147" s="11" t="str">
        <f>IFERROR(CONCATENATE(VLOOKUP(A147,GM_Table,12,FALSE)," ",(VLOOKUP(A147,GM_Table,13,FALSE))),"")</f>
        <v/>
      </c>
    </row>
    <row r="148" spans="1:10" x14ac:dyDescent="0.25">
      <c r="A148" s="62" t="s">
        <v>1893</v>
      </c>
      <c r="B148" s="7" t="s">
        <v>1893</v>
      </c>
      <c r="C148" s="8">
        <v>1</v>
      </c>
      <c r="D148" s="26">
        <v>7.7476000000000003</v>
      </c>
      <c r="E148" s="26">
        <v>-7.5282799999999996</v>
      </c>
      <c r="F148" s="170" t="b">
        <f>IF(ISBLANK(FarmUnit[[#This Row],[1. Identifiant interne d’exploitation agricole*]]),"",IF(ISERROR(MATCH(FarmUnit[[#This Row],[1. Identifiant interne d’exploitation agricole*]],GroupMember[1. Identifiant interne d’exploitation agricole*],0)),FALSE,TRUE))</f>
        <v>1</v>
      </c>
      <c r="G148" s="5">
        <f t="shared" si="4"/>
        <v>7.7476000000000003</v>
      </c>
      <c r="H148" s="5">
        <f t="shared" si="5"/>
        <v>-7.5282799999999996</v>
      </c>
      <c r="I148" s="177" t="str">
        <f t="array" ref="I148">IF(ISBLANK(C148),"",IF(C148=MAX(IF(FarmUnit[1. Identifiant interne d’exploitation agricole*]=A148,FarmUnit[3. Superficie de l’unité agricole (ha)*])),"!","-"))</f>
        <v>!</v>
      </c>
      <c r="J148" s="11" t="str">
        <f>IFERROR(CONCATENATE(VLOOKUP(A148,GM_Table,12,FALSE)," ",(VLOOKUP(A148,GM_Table,13,FALSE))),"")</f>
        <v/>
      </c>
    </row>
    <row r="149" spans="1:10" x14ac:dyDescent="0.25">
      <c r="A149" s="62" t="s">
        <v>1897</v>
      </c>
      <c r="B149" s="7" t="s">
        <v>1897</v>
      </c>
      <c r="C149" s="8">
        <v>1</v>
      </c>
      <c r="D149" s="26">
        <v>7.6334200000000001</v>
      </c>
      <c r="E149" s="26">
        <v>-7.5896879999999998</v>
      </c>
      <c r="F149" s="170" t="b">
        <f>IF(ISBLANK(FarmUnit[[#This Row],[1. Identifiant interne d’exploitation agricole*]]),"",IF(ISERROR(MATCH(FarmUnit[[#This Row],[1. Identifiant interne d’exploitation agricole*]],GroupMember[1. Identifiant interne d’exploitation agricole*],0)),FALSE,TRUE))</f>
        <v>1</v>
      </c>
      <c r="G149" s="5">
        <f t="shared" si="4"/>
        <v>7.6334200000000001</v>
      </c>
      <c r="H149" s="5">
        <f t="shared" si="5"/>
        <v>-7.5896879999999998</v>
      </c>
      <c r="I149" s="177" t="str">
        <f t="array" ref="I149">IF(ISBLANK(C149),"",IF(C149=MAX(IF(FarmUnit[1. Identifiant interne d’exploitation agricole*]=A149,FarmUnit[3. Superficie de l’unité agricole (ha)*])),"!","-"))</f>
        <v>!</v>
      </c>
      <c r="J149" s="11" t="str">
        <f>IFERROR(CONCATENATE(VLOOKUP(A149,GM_Table,12,FALSE)," ",(VLOOKUP(A149,GM_Table,13,FALSE))),"")</f>
        <v/>
      </c>
    </row>
    <row r="150" spans="1:10" x14ac:dyDescent="0.25">
      <c r="A150" s="62" t="s">
        <v>1901</v>
      </c>
      <c r="B150" s="7" t="s">
        <v>1901</v>
      </c>
      <c r="C150" s="8">
        <v>1.5</v>
      </c>
      <c r="D150" s="26">
        <v>7.6318619999999999</v>
      </c>
      <c r="E150" s="26">
        <v>-7.5903130000000001</v>
      </c>
      <c r="F150" s="170" t="b">
        <f>IF(ISBLANK(FarmUnit[[#This Row],[1. Identifiant interne d’exploitation agricole*]]),"",IF(ISERROR(MATCH(FarmUnit[[#This Row],[1. Identifiant interne d’exploitation agricole*]],GroupMember[1. Identifiant interne d’exploitation agricole*],0)),FALSE,TRUE))</f>
        <v>1</v>
      </c>
      <c r="G150" s="5">
        <f t="shared" si="4"/>
        <v>7.6318619999999999</v>
      </c>
      <c r="H150" s="5">
        <f t="shared" si="5"/>
        <v>-7.5903130000000001</v>
      </c>
      <c r="I150" s="177" t="str">
        <f t="array" ref="I150">IF(ISBLANK(C150),"",IF(C150=MAX(IF(FarmUnit[1. Identifiant interne d’exploitation agricole*]=A150,FarmUnit[3. Superficie de l’unité agricole (ha)*])),"!","-"))</f>
        <v>!</v>
      </c>
      <c r="J150" s="11" t="str">
        <f>IFERROR(CONCATENATE(VLOOKUP(A150,GM_Table,12,FALSE)," ",(VLOOKUP(A150,GM_Table,13,FALSE))),"")</f>
        <v/>
      </c>
    </row>
    <row r="151" spans="1:10" x14ac:dyDescent="0.25">
      <c r="A151" s="62" t="s">
        <v>1905</v>
      </c>
      <c r="B151" s="7" t="s">
        <v>1905</v>
      </c>
      <c r="C151" s="8">
        <v>1</v>
      </c>
      <c r="D151" s="26">
        <v>7.7471430000000003</v>
      </c>
      <c r="E151" s="26">
        <v>-7.5279040000000004</v>
      </c>
      <c r="F151" s="170" t="b">
        <f>IF(ISBLANK(FarmUnit[[#This Row],[1. Identifiant interne d’exploitation agricole*]]),"",IF(ISERROR(MATCH(FarmUnit[[#This Row],[1. Identifiant interne d’exploitation agricole*]],GroupMember[1. Identifiant interne d’exploitation agricole*],0)),FALSE,TRUE))</f>
        <v>1</v>
      </c>
      <c r="G151" s="5">
        <f t="shared" si="4"/>
        <v>7.7471430000000003</v>
      </c>
      <c r="H151" s="5">
        <f t="shared" si="5"/>
        <v>-7.5279040000000004</v>
      </c>
      <c r="I151" s="177" t="str">
        <f t="array" ref="I151">IF(ISBLANK(C151),"",IF(C151=MAX(IF(FarmUnit[1. Identifiant interne d’exploitation agricole*]=A151,FarmUnit[3. Superficie de l’unité agricole (ha)*])),"!","-"))</f>
        <v>!</v>
      </c>
      <c r="J151" s="11" t="str">
        <f>IFERROR(CONCATENATE(VLOOKUP(A151,GM_Table,12,FALSE)," ",(VLOOKUP(A151,GM_Table,13,FALSE))),"")</f>
        <v/>
      </c>
    </row>
    <row r="152" spans="1:10" x14ac:dyDescent="0.25">
      <c r="A152" s="62" t="s">
        <v>1909</v>
      </c>
      <c r="B152" s="7" t="s">
        <v>1909</v>
      </c>
      <c r="C152" s="8">
        <v>1.5</v>
      </c>
      <c r="D152" s="26">
        <v>7.7468899999999996</v>
      </c>
      <c r="E152" s="26">
        <v>-7.5279879999999997</v>
      </c>
      <c r="F152" s="170" t="b">
        <f>IF(ISBLANK(FarmUnit[[#This Row],[1. Identifiant interne d’exploitation agricole*]]),"",IF(ISERROR(MATCH(FarmUnit[[#This Row],[1. Identifiant interne d’exploitation agricole*]],GroupMember[1. Identifiant interne d’exploitation agricole*],0)),FALSE,TRUE))</f>
        <v>1</v>
      </c>
      <c r="G152" s="5">
        <f t="shared" si="4"/>
        <v>7.7468899999999996</v>
      </c>
      <c r="H152" s="5">
        <f t="shared" si="5"/>
        <v>-7.5279879999999997</v>
      </c>
      <c r="I152" s="177" t="str">
        <f t="array" ref="I152">IF(ISBLANK(C152),"",IF(C152=MAX(IF(FarmUnit[1. Identifiant interne d’exploitation agricole*]=A152,FarmUnit[3. Superficie de l’unité agricole (ha)*])),"!","-"))</f>
        <v>!</v>
      </c>
      <c r="J152" s="11" t="str">
        <f>IFERROR(CONCATENATE(VLOOKUP(A152,GM_Table,12,FALSE)," ",(VLOOKUP(A152,GM_Table,13,FALSE))),"")</f>
        <v/>
      </c>
    </row>
    <row r="153" spans="1:10" x14ac:dyDescent="0.25">
      <c r="A153" s="62" t="s">
        <v>1912</v>
      </c>
      <c r="B153" s="7" t="s">
        <v>1912</v>
      </c>
      <c r="C153" s="8">
        <v>2</v>
      </c>
      <c r="D153" s="26">
        <v>7.7466869999999997</v>
      </c>
      <c r="E153" s="26">
        <v>-7.5274470000000004</v>
      </c>
      <c r="F153" s="170" t="b">
        <f>IF(ISBLANK(FarmUnit[[#This Row],[1. Identifiant interne d’exploitation agricole*]]),"",IF(ISERROR(MATCH(FarmUnit[[#This Row],[1. Identifiant interne d’exploitation agricole*]],GroupMember[1. Identifiant interne d’exploitation agricole*],0)),FALSE,TRUE))</f>
        <v>1</v>
      </c>
      <c r="G153" s="5">
        <f t="shared" si="4"/>
        <v>7.7466869999999997</v>
      </c>
      <c r="H153" s="5">
        <f t="shared" si="5"/>
        <v>-7.5274470000000004</v>
      </c>
      <c r="I153" s="177" t="str">
        <f t="array" ref="I153">IF(ISBLANK(C153),"",IF(C153=MAX(IF(FarmUnit[1. Identifiant interne d’exploitation agricole*]=A153,FarmUnit[3. Superficie de l’unité agricole (ha)*])),"!","-"))</f>
        <v>!</v>
      </c>
      <c r="J153" s="11" t="str">
        <f>IFERROR(CONCATENATE(VLOOKUP(A153,GM_Table,12,FALSE)," ",(VLOOKUP(A153,GM_Table,13,FALSE))),"")</f>
        <v/>
      </c>
    </row>
    <row r="154" spans="1:10" x14ac:dyDescent="0.25">
      <c r="A154" s="62" t="s">
        <v>1914</v>
      </c>
      <c r="B154" s="7" t="s">
        <v>1914</v>
      </c>
      <c r="C154" s="8">
        <v>2</v>
      </c>
      <c r="D154" s="26">
        <v>7.6310349999999998</v>
      </c>
      <c r="E154" s="26">
        <v>-7.5905950000000004</v>
      </c>
      <c r="F154" s="170" t="b">
        <f>IF(ISBLANK(FarmUnit[[#This Row],[1. Identifiant interne d’exploitation agricole*]]),"",IF(ISERROR(MATCH(FarmUnit[[#This Row],[1. Identifiant interne d’exploitation agricole*]],GroupMember[1. Identifiant interne d’exploitation agricole*],0)),FALSE,TRUE))</f>
        <v>1</v>
      </c>
      <c r="G154" s="5">
        <f t="shared" si="4"/>
        <v>7.6310349999999998</v>
      </c>
      <c r="H154" s="5">
        <f t="shared" si="5"/>
        <v>-7.5905950000000004</v>
      </c>
      <c r="I154" s="177" t="str">
        <f t="array" ref="I154">IF(ISBLANK(C154),"",IF(C154=MAX(IF(FarmUnit[1. Identifiant interne d’exploitation agricole*]=A154,FarmUnit[3. Superficie de l’unité agricole (ha)*])),"!","-"))</f>
        <v>!</v>
      </c>
      <c r="J154" s="11" t="str">
        <f>IFERROR(CONCATENATE(VLOOKUP(A154,GM_Table,12,FALSE)," ",(VLOOKUP(A154,GM_Table,13,FALSE))),"")</f>
        <v/>
      </c>
    </row>
    <row r="155" spans="1:10" x14ac:dyDescent="0.25">
      <c r="A155" s="62" t="s">
        <v>1918</v>
      </c>
      <c r="B155" s="7" t="s">
        <v>1918</v>
      </c>
      <c r="C155" s="8">
        <v>1.5</v>
      </c>
      <c r="D155" s="26">
        <v>7.632422</v>
      </c>
      <c r="E155" s="26">
        <v>-7.5746180000000001</v>
      </c>
      <c r="F155" s="170" t="b">
        <f>IF(ISBLANK(FarmUnit[[#This Row],[1. Identifiant interne d’exploitation agricole*]]),"",IF(ISERROR(MATCH(FarmUnit[[#This Row],[1. Identifiant interne d’exploitation agricole*]],GroupMember[1. Identifiant interne d’exploitation agricole*],0)),FALSE,TRUE))</f>
        <v>1</v>
      </c>
      <c r="G155" s="5">
        <f t="shared" si="4"/>
        <v>7.632422</v>
      </c>
      <c r="H155" s="5">
        <f t="shared" si="5"/>
        <v>-7.5746180000000001</v>
      </c>
      <c r="I155" s="177" t="str">
        <f t="array" ref="I155">IF(ISBLANK(C155),"",IF(C155=MAX(IF(FarmUnit[1. Identifiant interne d’exploitation agricole*]=A155,FarmUnit[3. Superficie de l’unité agricole (ha)*])),"!","-"))</f>
        <v>!</v>
      </c>
      <c r="J155" s="11" t="str">
        <f>IFERROR(CONCATENATE(VLOOKUP(A155,GM_Table,12,FALSE)," ",(VLOOKUP(A155,GM_Table,13,FALSE))),"")</f>
        <v/>
      </c>
    </row>
    <row r="156" spans="1:10" x14ac:dyDescent="0.25">
      <c r="A156" s="62" t="s">
        <v>1921</v>
      </c>
      <c r="B156" s="7" t="s">
        <v>1921</v>
      </c>
      <c r="C156" s="8">
        <v>2</v>
      </c>
      <c r="D156" s="26">
        <v>7.6319169999999996</v>
      </c>
      <c r="E156" s="26">
        <v>-7.5735150000000004</v>
      </c>
      <c r="F156" s="170" t="b">
        <f>IF(ISBLANK(FarmUnit[[#This Row],[1. Identifiant interne d’exploitation agricole*]]),"",IF(ISERROR(MATCH(FarmUnit[[#This Row],[1. Identifiant interne d’exploitation agricole*]],GroupMember[1. Identifiant interne d’exploitation agricole*],0)),FALSE,TRUE))</f>
        <v>1</v>
      </c>
      <c r="G156" s="5">
        <f t="shared" si="4"/>
        <v>7.6319169999999996</v>
      </c>
      <c r="H156" s="5">
        <f t="shared" si="5"/>
        <v>-7.5735150000000004</v>
      </c>
      <c r="I156" s="177" t="str">
        <f t="array" ref="I156">IF(ISBLANK(C156),"",IF(C156=MAX(IF(FarmUnit[1. Identifiant interne d’exploitation agricole*]=A156,FarmUnit[3. Superficie de l’unité agricole (ha)*])),"!","-"))</f>
        <v>!</v>
      </c>
      <c r="J156" s="11" t="str">
        <f>IFERROR(CONCATENATE(VLOOKUP(A156,GM_Table,12,FALSE)," ",(VLOOKUP(A156,GM_Table,13,FALSE))),"")</f>
        <v/>
      </c>
    </row>
    <row r="157" spans="1:10" x14ac:dyDescent="0.25">
      <c r="A157" s="62" t="s">
        <v>1923</v>
      </c>
      <c r="B157" s="7" t="s">
        <v>1923</v>
      </c>
      <c r="C157" s="8">
        <v>1</v>
      </c>
      <c r="D157" s="26">
        <v>7.7480099999999998</v>
      </c>
      <c r="E157" s="26">
        <v>-7.5268269999999999</v>
      </c>
      <c r="F157" s="170" t="b">
        <f>IF(ISBLANK(FarmUnit[[#This Row],[1. Identifiant interne d’exploitation agricole*]]),"",IF(ISERROR(MATCH(FarmUnit[[#This Row],[1. Identifiant interne d’exploitation agricole*]],GroupMember[1. Identifiant interne d’exploitation agricole*],0)),FALSE,TRUE))</f>
        <v>1</v>
      </c>
      <c r="G157" s="5">
        <f t="shared" si="4"/>
        <v>7.7480099999999998</v>
      </c>
      <c r="H157" s="5">
        <f t="shared" si="5"/>
        <v>-7.5268269999999999</v>
      </c>
      <c r="I157" s="177" t="str">
        <f t="array" ref="I157">IF(ISBLANK(C157),"",IF(C157=MAX(IF(FarmUnit[1. Identifiant interne d’exploitation agricole*]=A157,FarmUnit[3. Superficie de l’unité agricole (ha)*])),"!","-"))</f>
        <v>!</v>
      </c>
      <c r="J157" s="11" t="str">
        <f>IFERROR(CONCATENATE(VLOOKUP(A157,GM_Table,12,FALSE)," ",(VLOOKUP(A157,GM_Table,13,FALSE))),"")</f>
        <v/>
      </c>
    </row>
    <row r="158" spans="1:10" x14ac:dyDescent="0.25">
      <c r="A158" s="62" t="s">
        <v>1927</v>
      </c>
      <c r="B158" s="7" t="s">
        <v>1927</v>
      </c>
      <c r="C158" s="8">
        <v>2</v>
      </c>
      <c r="D158" s="26">
        <v>7.7482709999999999</v>
      </c>
      <c r="E158" s="26">
        <v>-7.5270799999999998</v>
      </c>
      <c r="F158" s="170" t="b">
        <f>IF(ISBLANK(FarmUnit[[#This Row],[1. Identifiant interne d’exploitation agricole*]]),"",IF(ISERROR(MATCH(FarmUnit[[#This Row],[1. Identifiant interne d’exploitation agricole*]],GroupMember[1. Identifiant interne d’exploitation agricole*],0)),FALSE,TRUE))</f>
        <v>1</v>
      </c>
      <c r="G158" s="5">
        <f t="shared" si="4"/>
        <v>7.7482709999999999</v>
      </c>
      <c r="H158" s="5">
        <f t="shared" si="5"/>
        <v>-7.5270799999999998</v>
      </c>
      <c r="I158" s="177" t="str">
        <f t="array" ref="I158">IF(ISBLANK(C158),"",IF(C158=MAX(IF(FarmUnit[1. Identifiant interne d’exploitation agricole*]=A158,FarmUnit[3. Superficie de l’unité agricole (ha)*])),"!","-"))</f>
        <v>!</v>
      </c>
      <c r="J158" s="11" t="str">
        <f>IFERROR(CONCATENATE(VLOOKUP(A158,GM_Table,12,FALSE)," ",(VLOOKUP(A158,GM_Table,13,FALSE))),"")</f>
        <v/>
      </c>
    </row>
    <row r="159" spans="1:10" x14ac:dyDescent="0.25">
      <c r="A159" s="62" t="s">
        <v>1932</v>
      </c>
      <c r="B159" s="7" t="s">
        <v>1932</v>
      </c>
      <c r="C159" s="8">
        <v>4</v>
      </c>
      <c r="D159" s="26">
        <v>7.7481109999999997</v>
      </c>
      <c r="E159" s="26">
        <v>-7.5271910000000002</v>
      </c>
      <c r="F159" s="170" t="b">
        <f>IF(ISBLANK(FarmUnit[[#This Row],[1. Identifiant interne d’exploitation agricole*]]),"",IF(ISERROR(MATCH(FarmUnit[[#This Row],[1. Identifiant interne d’exploitation agricole*]],GroupMember[1. Identifiant interne d’exploitation agricole*],0)),FALSE,TRUE))</f>
        <v>1</v>
      </c>
      <c r="G159" s="5">
        <f t="shared" si="4"/>
        <v>7.7481109999999997</v>
      </c>
      <c r="H159" s="5">
        <f t="shared" si="5"/>
        <v>-7.5271910000000002</v>
      </c>
      <c r="I159" s="177" t="str">
        <f t="array" ref="I159">IF(ISBLANK(C159),"",IF(C159=MAX(IF(FarmUnit[1. Identifiant interne d’exploitation agricole*]=A159,FarmUnit[3. Superficie de l’unité agricole (ha)*])),"!","-"))</f>
        <v>!</v>
      </c>
      <c r="J159" s="11" t="str">
        <f>IFERROR(CONCATENATE(VLOOKUP(A159,GM_Table,12,FALSE)," ",(VLOOKUP(A159,GM_Table,13,FALSE))),"")</f>
        <v/>
      </c>
    </row>
    <row r="160" spans="1:10" x14ac:dyDescent="0.25">
      <c r="A160" s="62" t="s">
        <v>1935</v>
      </c>
      <c r="B160" s="7" t="s">
        <v>1935</v>
      </c>
      <c r="C160" s="8">
        <v>2</v>
      </c>
      <c r="D160" s="26">
        <v>7.630287</v>
      </c>
      <c r="E160" s="26">
        <v>-7.5688599999999999</v>
      </c>
      <c r="F160" s="170" t="b">
        <f>IF(ISBLANK(FarmUnit[[#This Row],[1. Identifiant interne d’exploitation agricole*]]),"",IF(ISERROR(MATCH(FarmUnit[[#This Row],[1. Identifiant interne d’exploitation agricole*]],GroupMember[1. Identifiant interne d’exploitation agricole*],0)),FALSE,TRUE))</f>
        <v>1</v>
      </c>
      <c r="G160" s="5">
        <f t="shared" si="4"/>
        <v>7.630287</v>
      </c>
      <c r="H160" s="5">
        <f t="shared" si="5"/>
        <v>-7.5688599999999999</v>
      </c>
      <c r="I160" s="177" t="str">
        <f t="array" ref="I160">IF(ISBLANK(C160),"",IF(C160=MAX(IF(FarmUnit[1. Identifiant interne d’exploitation agricole*]=A160,FarmUnit[3. Superficie de l’unité agricole (ha)*])),"!","-"))</f>
        <v>!</v>
      </c>
      <c r="J160" s="11" t="str">
        <f>IFERROR(CONCATENATE(VLOOKUP(A160,GM_Table,12,FALSE)," ",(VLOOKUP(A160,GM_Table,13,FALSE))),"")</f>
        <v/>
      </c>
    </row>
    <row r="161" spans="1:10" x14ac:dyDescent="0.25">
      <c r="A161" s="62" t="s">
        <v>1937</v>
      </c>
      <c r="B161" s="7" t="s">
        <v>1937</v>
      </c>
      <c r="C161" s="8">
        <v>3</v>
      </c>
      <c r="D161" s="26">
        <v>7.6309149999999999</v>
      </c>
      <c r="E161" s="26">
        <v>-7.5705030000000004</v>
      </c>
      <c r="F161" s="170" t="b">
        <f>IF(ISBLANK(FarmUnit[[#This Row],[1. Identifiant interne d’exploitation agricole*]]),"",IF(ISERROR(MATCH(FarmUnit[[#This Row],[1. Identifiant interne d’exploitation agricole*]],GroupMember[1. Identifiant interne d’exploitation agricole*],0)),FALSE,TRUE))</f>
        <v>1</v>
      </c>
      <c r="G161" s="5">
        <f t="shared" si="4"/>
        <v>7.6309149999999999</v>
      </c>
      <c r="H161" s="5">
        <f t="shared" si="5"/>
        <v>-7.5705030000000004</v>
      </c>
      <c r="I161" s="177" t="str">
        <f t="array" ref="I161">IF(ISBLANK(C161),"",IF(C161=MAX(IF(FarmUnit[1. Identifiant interne d’exploitation agricole*]=A161,FarmUnit[3. Superficie de l’unité agricole (ha)*])),"!","-"))</f>
        <v>!</v>
      </c>
      <c r="J161" s="11" t="str">
        <f>IFERROR(CONCATENATE(VLOOKUP(A161,GM_Table,12,FALSE)," ",(VLOOKUP(A161,GM_Table,13,FALSE))),"")</f>
        <v/>
      </c>
    </row>
    <row r="162" spans="1:10" x14ac:dyDescent="0.25">
      <c r="A162" s="62" t="s">
        <v>1940</v>
      </c>
      <c r="B162" s="7" t="s">
        <v>1940</v>
      </c>
      <c r="C162" s="8">
        <v>3</v>
      </c>
      <c r="D162" s="26">
        <v>7.6316629999999996</v>
      </c>
      <c r="E162" s="26">
        <v>-7.5729230000000003</v>
      </c>
      <c r="F162" s="170" t="b">
        <f>IF(ISBLANK(FarmUnit[[#This Row],[1. Identifiant interne d’exploitation agricole*]]),"",IF(ISERROR(MATCH(FarmUnit[[#This Row],[1. Identifiant interne d’exploitation agricole*]],GroupMember[1. Identifiant interne d’exploitation agricole*],0)),FALSE,TRUE))</f>
        <v>1</v>
      </c>
      <c r="G162" s="5">
        <f t="shared" si="4"/>
        <v>7.6316629999999996</v>
      </c>
      <c r="H162" s="5">
        <f t="shared" si="5"/>
        <v>-7.5729230000000003</v>
      </c>
      <c r="I162" s="177" t="str">
        <f t="array" ref="I162">IF(ISBLANK(C162),"",IF(C162=MAX(IF(FarmUnit[1. Identifiant interne d’exploitation agricole*]=A162,FarmUnit[3. Superficie de l’unité agricole (ha)*])),"!","-"))</f>
        <v>!</v>
      </c>
      <c r="J162" s="11" t="str">
        <f>IFERROR(CONCATENATE(VLOOKUP(A162,GM_Table,12,FALSE)," ",(VLOOKUP(A162,GM_Table,13,FALSE))),"")</f>
        <v/>
      </c>
    </row>
    <row r="163" spans="1:10" x14ac:dyDescent="0.25">
      <c r="A163" s="62" t="s">
        <v>1942</v>
      </c>
      <c r="B163" s="7" t="s">
        <v>1942</v>
      </c>
      <c r="C163" s="8">
        <v>2</v>
      </c>
      <c r="D163" s="26">
        <v>7.6307619999999998</v>
      </c>
      <c r="E163" s="26">
        <v>-7.587218</v>
      </c>
      <c r="F163" s="170" t="b">
        <f>IF(ISBLANK(FarmUnit[[#This Row],[1. Identifiant interne d’exploitation agricole*]]),"",IF(ISERROR(MATCH(FarmUnit[[#This Row],[1. Identifiant interne d’exploitation agricole*]],GroupMember[1. Identifiant interne d’exploitation agricole*],0)),FALSE,TRUE))</f>
        <v>1</v>
      </c>
      <c r="G163" s="5">
        <f t="shared" si="4"/>
        <v>7.6307619999999998</v>
      </c>
      <c r="H163" s="5">
        <f t="shared" si="5"/>
        <v>-7.587218</v>
      </c>
      <c r="I163" s="177" t="str">
        <f t="array" ref="I163">IF(ISBLANK(C163),"",IF(C163=MAX(IF(FarmUnit[1. Identifiant interne d’exploitation agricole*]=A163,FarmUnit[3. Superficie de l’unité agricole (ha)*])),"!","-"))</f>
        <v>!</v>
      </c>
      <c r="J163" s="11" t="str">
        <f>IFERROR(CONCATENATE(VLOOKUP(A163,GM_Table,12,FALSE)," ",(VLOOKUP(A163,GM_Table,13,FALSE))),"")</f>
        <v/>
      </c>
    </row>
    <row r="164" spans="1:10" x14ac:dyDescent="0.25">
      <c r="A164" s="62" t="s">
        <v>1943</v>
      </c>
      <c r="B164" s="7" t="s">
        <v>1943</v>
      </c>
      <c r="C164" s="8">
        <v>3</v>
      </c>
      <c r="D164" s="26">
        <v>7.6303169999999998</v>
      </c>
      <c r="E164" s="26">
        <v>-7.5861869999999998</v>
      </c>
      <c r="F164" s="170" t="b">
        <f>IF(ISBLANK(FarmUnit[[#This Row],[1. Identifiant interne d’exploitation agricole*]]),"",IF(ISERROR(MATCH(FarmUnit[[#This Row],[1. Identifiant interne d’exploitation agricole*]],GroupMember[1. Identifiant interne d’exploitation agricole*],0)),FALSE,TRUE))</f>
        <v>1</v>
      </c>
      <c r="G164" s="5">
        <f t="shared" si="4"/>
        <v>7.6303169999999998</v>
      </c>
      <c r="H164" s="5">
        <f t="shared" si="5"/>
        <v>-7.5861869999999998</v>
      </c>
      <c r="I164" s="177" t="str">
        <f t="array" ref="I164">IF(ISBLANK(C164),"",IF(C164=MAX(IF(FarmUnit[1. Identifiant interne d’exploitation agricole*]=A164,FarmUnit[3. Superficie de l’unité agricole (ha)*])),"!","-"))</f>
        <v>!</v>
      </c>
      <c r="J164" s="11" t="str">
        <f>IFERROR(CONCATENATE(VLOOKUP(A164,GM_Table,12,FALSE)," ",(VLOOKUP(A164,GM_Table,13,FALSE))),"")</f>
        <v/>
      </c>
    </row>
    <row r="165" spans="1:10" x14ac:dyDescent="0.25">
      <c r="A165" s="62" t="s">
        <v>1945</v>
      </c>
      <c r="B165" s="7" t="s">
        <v>1945</v>
      </c>
      <c r="C165" s="8">
        <v>3</v>
      </c>
      <c r="D165" s="26">
        <v>7.6320870000000003</v>
      </c>
      <c r="E165" s="26">
        <v>-7.5752170000000003</v>
      </c>
      <c r="F165" s="170" t="b">
        <f>IF(ISBLANK(FarmUnit[[#This Row],[1. Identifiant interne d’exploitation agricole*]]),"",IF(ISERROR(MATCH(FarmUnit[[#This Row],[1. Identifiant interne d’exploitation agricole*]],GroupMember[1. Identifiant interne d’exploitation agricole*],0)),FALSE,TRUE))</f>
        <v>1</v>
      </c>
      <c r="G165" s="5">
        <f t="shared" si="4"/>
        <v>7.6320870000000003</v>
      </c>
      <c r="H165" s="5">
        <f t="shared" si="5"/>
        <v>-7.5752170000000003</v>
      </c>
      <c r="I165" s="177" t="str">
        <f t="array" ref="I165">IF(ISBLANK(C165),"",IF(C165=MAX(IF(FarmUnit[1. Identifiant interne d’exploitation agricole*]=A165,FarmUnit[3. Superficie de l’unité agricole (ha)*])),"!","-"))</f>
        <v>!</v>
      </c>
      <c r="J165" s="11" t="str">
        <f>IFERROR(CONCATENATE(VLOOKUP(A165,GM_Table,12,FALSE)," ",(VLOOKUP(A165,GM_Table,13,FALSE))),"")</f>
        <v/>
      </c>
    </row>
    <row r="166" spans="1:10" x14ac:dyDescent="0.25">
      <c r="A166" s="62" t="s">
        <v>1948</v>
      </c>
      <c r="B166" s="7" t="s">
        <v>1948</v>
      </c>
      <c r="C166" s="8">
        <v>2</v>
      </c>
      <c r="D166" s="26">
        <v>7.6314919999999997</v>
      </c>
      <c r="E166" s="26">
        <v>-7.5759850000000002</v>
      </c>
      <c r="F166" s="170" t="b">
        <f>IF(ISBLANK(FarmUnit[[#This Row],[1. Identifiant interne d’exploitation agricole*]]),"",IF(ISERROR(MATCH(FarmUnit[[#This Row],[1. Identifiant interne d’exploitation agricole*]],GroupMember[1. Identifiant interne d’exploitation agricole*],0)),FALSE,TRUE))</f>
        <v>1</v>
      </c>
      <c r="G166" s="5">
        <f t="shared" si="4"/>
        <v>7.6314919999999997</v>
      </c>
      <c r="H166" s="5">
        <f t="shared" si="5"/>
        <v>-7.5759850000000002</v>
      </c>
      <c r="I166" s="177" t="str">
        <f t="array" ref="I166">IF(ISBLANK(C166),"",IF(C166=MAX(IF(FarmUnit[1. Identifiant interne d’exploitation agricole*]=A166,FarmUnit[3. Superficie de l’unité agricole (ha)*])),"!","-"))</f>
        <v>!</v>
      </c>
      <c r="J166" s="11" t="str">
        <f>IFERROR(CONCATENATE(VLOOKUP(A166,GM_Table,12,FALSE)," ",(VLOOKUP(A166,GM_Table,13,FALSE))),"")</f>
        <v/>
      </c>
    </row>
    <row r="167" spans="1:10" x14ac:dyDescent="0.25">
      <c r="A167" s="62" t="s">
        <v>1950</v>
      </c>
      <c r="B167" s="7" t="s">
        <v>1950</v>
      </c>
      <c r="C167" s="8">
        <v>2</v>
      </c>
      <c r="D167" s="26">
        <v>7.6308249999999997</v>
      </c>
      <c r="E167" s="26">
        <v>-7.5264499999999996</v>
      </c>
      <c r="F167" s="170" t="b">
        <f>IF(ISBLANK(FarmUnit[[#This Row],[1. Identifiant interne d’exploitation agricole*]]),"",IF(ISERROR(MATCH(FarmUnit[[#This Row],[1. Identifiant interne d’exploitation agricole*]],GroupMember[1. Identifiant interne d’exploitation agricole*],0)),FALSE,TRUE))</f>
        <v>1</v>
      </c>
      <c r="G167" s="5">
        <f t="shared" si="4"/>
        <v>7.6308249999999997</v>
      </c>
      <c r="H167" s="5">
        <f t="shared" si="5"/>
        <v>-7.5264499999999996</v>
      </c>
      <c r="I167" s="177" t="str">
        <f t="array" ref="I167">IF(ISBLANK(C167),"",IF(C167=MAX(IF(FarmUnit[1. Identifiant interne d’exploitation agricole*]=A167,FarmUnit[3. Superficie de l’unité agricole (ha)*])),"!","-"))</f>
        <v>!</v>
      </c>
      <c r="J167" s="11" t="str">
        <f>IFERROR(CONCATENATE(VLOOKUP(A167,GM_Table,12,FALSE)," ",(VLOOKUP(A167,GM_Table,13,FALSE))),"")</f>
        <v/>
      </c>
    </row>
    <row r="168" spans="1:10" x14ac:dyDescent="0.25">
      <c r="A168" s="62" t="s">
        <v>1952</v>
      </c>
      <c r="B168" s="7" t="s">
        <v>1952</v>
      </c>
      <c r="C168" s="8">
        <v>1</v>
      </c>
      <c r="D168" s="26">
        <v>7.6294199999999996</v>
      </c>
      <c r="E168" s="26">
        <v>-7.5766730000000004</v>
      </c>
      <c r="F168" s="170" t="b">
        <f>IF(ISBLANK(FarmUnit[[#This Row],[1. Identifiant interne d’exploitation agricole*]]),"",IF(ISERROR(MATCH(FarmUnit[[#This Row],[1. Identifiant interne d’exploitation agricole*]],GroupMember[1. Identifiant interne d’exploitation agricole*],0)),FALSE,TRUE))</f>
        <v>1</v>
      </c>
      <c r="G168" s="5">
        <f t="shared" si="4"/>
        <v>7.6294199999999996</v>
      </c>
      <c r="H168" s="5">
        <f t="shared" si="5"/>
        <v>-7.5766730000000004</v>
      </c>
      <c r="I168" s="177" t="str">
        <f t="array" ref="I168">IF(ISBLANK(C168),"",IF(C168=MAX(IF(FarmUnit[1. Identifiant interne d’exploitation agricole*]=A168,FarmUnit[3. Superficie de l’unité agricole (ha)*])),"!","-"))</f>
        <v>!</v>
      </c>
      <c r="J168" s="11" t="str">
        <f>IFERROR(CONCATENATE(VLOOKUP(A168,GM_Table,12,FALSE)," ",(VLOOKUP(A168,GM_Table,13,FALSE))),"")</f>
        <v/>
      </c>
    </row>
    <row r="169" spans="1:10" x14ac:dyDescent="0.25">
      <c r="A169" s="62" t="s">
        <v>1956</v>
      </c>
      <c r="B169" s="7" t="s">
        <v>1956</v>
      </c>
      <c r="C169" s="8">
        <v>1</v>
      </c>
      <c r="D169" s="26">
        <v>7.6265900000000002</v>
      </c>
      <c r="E169" s="26">
        <v>-7.5788599999999997</v>
      </c>
      <c r="F169" s="170" t="b">
        <f>IF(ISBLANK(FarmUnit[[#This Row],[1. Identifiant interne d’exploitation agricole*]]),"",IF(ISERROR(MATCH(FarmUnit[[#This Row],[1. Identifiant interne d’exploitation agricole*]],GroupMember[1. Identifiant interne d’exploitation agricole*],0)),FALSE,TRUE))</f>
        <v>1</v>
      </c>
      <c r="G169" s="5">
        <f t="shared" si="4"/>
        <v>7.6265900000000002</v>
      </c>
      <c r="H169" s="5">
        <f t="shared" si="5"/>
        <v>-7.5788599999999997</v>
      </c>
      <c r="I169" s="177" t="str">
        <f t="array" ref="I169">IF(ISBLANK(C169),"",IF(C169=MAX(IF(FarmUnit[1. Identifiant interne d’exploitation agricole*]=A169,FarmUnit[3. Superficie de l’unité agricole (ha)*])),"!","-"))</f>
        <v>!</v>
      </c>
      <c r="J169" s="11" t="str">
        <f>IFERROR(CONCATENATE(VLOOKUP(A169,GM_Table,12,FALSE)," ",(VLOOKUP(A169,GM_Table,13,FALSE))),"")</f>
        <v/>
      </c>
    </row>
    <row r="170" spans="1:10" x14ac:dyDescent="0.25">
      <c r="A170" s="62" t="s">
        <v>1959</v>
      </c>
      <c r="B170" s="7" t="s">
        <v>1959</v>
      </c>
      <c r="C170" s="8">
        <v>2</v>
      </c>
      <c r="D170" s="26">
        <v>7.7475350000000001</v>
      </c>
      <c r="E170" s="26">
        <v>-7.5259</v>
      </c>
      <c r="F170" s="170" t="b">
        <f>IF(ISBLANK(FarmUnit[[#This Row],[1. Identifiant interne d’exploitation agricole*]]),"",IF(ISERROR(MATCH(FarmUnit[[#This Row],[1. Identifiant interne d’exploitation agricole*]],GroupMember[1. Identifiant interne d’exploitation agricole*],0)),FALSE,TRUE))</f>
        <v>1</v>
      </c>
      <c r="G170" s="5">
        <f t="shared" si="4"/>
        <v>7.7475350000000001</v>
      </c>
      <c r="H170" s="5">
        <f t="shared" si="5"/>
        <v>-7.5259</v>
      </c>
      <c r="I170" s="177" t="str">
        <f t="array" ref="I170">IF(ISBLANK(C170),"",IF(C170=MAX(IF(FarmUnit[1. Identifiant interne d’exploitation agricole*]=A170,FarmUnit[3. Superficie de l’unité agricole (ha)*])),"!","-"))</f>
        <v>!</v>
      </c>
      <c r="J170" s="11" t="str">
        <f>IFERROR(CONCATENATE(VLOOKUP(A170,GM_Table,12,FALSE)," ",(VLOOKUP(A170,GM_Table,13,FALSE))),"")</f>
        <v/>
      </c>
    </row>
    <row r="171" spans="1:10" x14ac:dyDescent="0.25">
      <c r="A171" s="62" t="s">
        <v>1963</v>
      </c>
      <c r="B171" s="7" t="s">
        <v>1963</v>
      </c>
      <c r="C171" s="8">
        <v>2</v>
      </c>
      <c r="D171" s="26">
        <v>7.7478160000000003</v>
      </c>
      <c r="E171" s="26">
        <v>-7.5258269999999996</v>
      </c>
      <c r="F171" s="170" t="b">
        <f>IF(ISBLANK(FarmUnit[[#This Row],[1. Identifiant interne d’exploitation agricole*]]),"",IF(ISERROR(MATCH(FarmUnit[[#This Row],[1. Identifiant interne d’exploitation agricole*]],GroupMember[1. Identifiant interne d’exploitation agricole*],0)),FALSE,TRUE))</f>
        <v>1</v>
      </c>
      <c r="G171" s="5">
        <f t="shared" si="4"/>
        <v>7.7478160000000003</v>
      </c>
      <c r="H171" s="5">
        <f t="shared" si="5"/>
        <v>-7.5258269999999996</v>
      </c>
      <c r="I171" s="177" t="str">
        <f t="array" ref="I171">IF(ISBLANK(C171),"",IF(C171=MAX(IF(FarmUnit[1. Identifiant interne d’exploitation agricole*]=A171,FarmUnit[3. Superficie de l’unité agricole (ha)*])),"!","-"))</f>
        <v>!</v>
      </c>
      <c r="J171" s="11" t="str">
        <f>IFERROR(CONCATENATE(VLOOKUP(A171,GM_Table,12,FALSE)," ",(VLOOKUP(A171,GM_Table,13,FALSE))),"")</f>
        <v/>
      </c>
    </row>
    <row r="172" spans="1:10" x14ac:dyDescent="0.25">
      <c r="A172" s="62" t="s">
        <v>1968</v>
      </c>
      <c r="B172" s="7" t="s">
        <v>1968</v>
      </c>
      <c r="C172" s="8">
        <v>2</v>
      </c>
      <c r="D172" s="26">
        <v>7.6379520000000003</v>
      </c>
      <c r="E172" s="26">
        <v>-7.5966079999999998</v>
      </c>
      <c r="F172" s="170" t="b">
        <f>IF(ISBLANK(FarmUnit[[#This Row],[1. Identifiant interne d’exploitation agricole*]]),"",IF(ISERROR(MATCH(FarmUnit[[#This Row],[1. Identifiant interne d’exploitation agricole*]],GroupMember[1. Identifiant interne d’exploitation agricole*],0)),FALSE,TRUE))</f>
        <v>1</v>
      </c>
      <c r="G172" s="5">
        <f t="shared" si="4"/>
        <v>7.6379520000000003</v>
      </c>
      <c r="H172" s="5">
        <f t="shared" si="5"/>
        <v>-7.5966079999999998</v>
      </c>
      <c r="I172" s="177" t="str">
        <f t="array" ref="I172">IF(ISBLANK(C172),"",IF(C172=MAX(IF(FarmUnit[1. Identifiant interne d’exploitation agricole*]=A172,FarmUnit[3. Superficie de l’unité agricole (ha)*])),"!","-"))</f>
        <v>!</v>
      </c>
      <c r="J172" s="11" t="str">
        <f>IFERROR(CONCATENATE(VLOOKUP(A172,GM_Table,12,FALSE)," ",(VLOOKUP(A172,GM_Table,13,FALSE))),"")</f>
        <v/>
      </c>
    </row>
    <row r="173" spans="1:10" x14ac:dyDescent="0.25">
      <c r="A173" s="62" t="s">
        <v>1970</v>
      </c>
      <c r="B173" s="7" t="s">
        <v>1970</v>
      </c>
      <c r="C173" s="8">
        <v>5</v>
      </c>
      <c r="D173" s="26">
        <v>7.7459199999999999</v>
      </c>
      <c r="E173" s="26">
        <v>-7.5244160000000004</v>
      </c>
      <c r="F173" s="170" t="b">
        <f>IF(ISBLANK(FarmUnit[[#This Row],[1. Identifiant interne d’exploitation agricole*]]),"",IF(ISERROR(MATCH(FarmUnit[[#This Row],[1. Identifiant interne d’exploitation agricole*]],GroupMember[1. Identifiant interne d’exploitation agricole*],0)),FALSE,TRUE))</f>
        <v>1</v>
      </c>
      <c r="G173" s="5">
        <f t="shared" si="4"/>
        <v>7.7459199999999999</v>
      </c>
      <c r="H173" s="5">
        <f t="shared" si="5"/>
        <v>-7.5244160000000004</v>
      </c>
      <c r="I173" s="177" t="str">
        <f t="array" ref="I173">IF(ISBLANK(C173),"",IF(C173=MAX(IF(FarmUnit[1. Identifiant interne d’exploitation agricole*]=A173,FarmUnit[3. Superficie de l’unité agricole (ha)*])),"!","-"))</f>
        <v>!</v>
      </c>
      <c r="J173" s="11" t="str">
        <f>IFERROR(CONCATENATE(VLOOKUP(A173,GM_Table,12,FALSE)," ",(VLOOKUP(A173,GM_Table,13,FALSE))),"")</f>
        <v/>
      </c>
    </row>
    <row r="174" spans="1:10" x14ac:dyDescent="0.25">
      <c r="A174" s="62" t="s">
        <v>1972</v>
      </c>
      <c r="B174" s="7" t="s">
        <v>1972</v>
      </c>
      <c r="C174" s="8">
        <v>3</v>
      </c>
      <c r="D174" s="26">
        <v>7.7457729999999998</v>
      </c>
      <c r="E174" s="26">
        <v>-7.5245949999999997</v>
      </c>
      <c r="F174" s="170" t="b">
        <f>IF(ISBLANK(FarmUnit[[#This Row],[1. Identifiant interne d’exploitation agricole*]]),"",IF(ISERROR(MATCH(FarmUnit[[#This Row],[1. Identifiant interne d’exploitation agricole*]],GroupMember[1. Identifiant interne d’exploitation agricole*],0)),FALSE,TRUE))</f>
        <v>1</v>
      </c>
      <c r="G174" s="5">
        <f t="shared" si="4"/>
        <v>7.7457729999999998</v>
      </c>
      <c r="H174" s="5">
        <f t="shared" si="5"/>
        <v>-7.5245949999999997</v>
      </c>
      <c r="I174" s="177" t="str">
        <f t="array" ref="I174">IF(ISBLANK(C174),"",IF(C174=MAX(IF(FarmUnit[1. Identifiant interne d’exploitation agricole*]=A174,FarmUnit[3. Superficie de l’unité agricole (ha)*])),"!","-"))</f>
        <v>!</v>
      </c>
      <c r="J174" s="11" t="str">
        <f>IFERROR(CONCATENATE(VLOOKUP(A174,GM_Table,12,FALSE)," ",(VLOOKUP(A174,GM_Table,13,FALSE))),"")</f>
        <v/>
      </c>
    </row>
    <row r="175" spans="1:10" x14ac:dyDescent="0.25">
      <c r="A175" s="62" t="s">
        <v>1975</v>
      </c>
      <c r="B175" s="7" t="s">
        <v>1975</v>
      </c>
      <c r="C175" s="8">
        <v>2</v>
      </c>
      <c r="D175" s="26">
        <v>7.7460469999999999</v>
      </c>
      <c r="E175" s="26">
        <v>-7.5247950000000001</v>
      </c>
      <c r="F175" s="170" t="b">
        <f>IF(ISBLANK(FarmUnit[[#This Row],[1. Identifiant interne d’exploitation agricole*]]),"",IF(ISERROR(MATCH(FarmUnit[[#This Row],[1. Identifiant interne d’exploitation agricole*]],GroupMember[1. Identifiant interne d’exploitation agricole*],0)),FALSE,TRUE))</f>
        <v>1</v>
      </c>
      <c r="G175" s="5">
        <f t="shared" si="4"/>
        <v>7.7460469999999999</v>
      </c>
      <c r="H175" s="5">
        <f t="shared" si="5"/>
        <v>-7.5247950000000001</v>
      </c>
      <c r="I175" s="177" t="str">
        <f t="array" ref="I175">IF(ISBLANK(C175),"",IF(C175=MAX(IF(FarmUnit[1. Identifiant interne d’exploitation agricole*]=A175,FarmUnit[3. Superficie de l’unité agricole (ha)*])),"!","-"))</f>
        <v>!</v>
      </c>
      <c r="J175" s="11" t="str">
        <f>IFERROR(CONCATENATE(VLOOKUP(A175,GM_Table,12,FALSE)," ",(VLOOKUP(A175,GM_Table,13,FALSE))),"")</f>
        <v/>
      </c>
    </row>
    <row r="176" spans="1:10" x14ac:dyDescent="0.25">
      <c r="A176" s="62" t="s">
        <v>1979</v>
      </c>
      <c r="B176" s="7" t="s">
        <v>1979</v>
      </c>
      <c r="C176" s="8">
        <v>4</v>
      </c>
      <c r="D176" s="26">
        <v>7.7463170000000003</v>
      </c>
      <c r="E176" s="26">
        <v>-7.5245249999999997</v>
      </c>
      <c r="F176" s="170" t="b">
        <f>IF(ISBLANK(FarmUnit[[#This Row],[1. Identifiant interne d’exploitation agricole*]]),"",IF(ISERROR(MATCH(FarmUnit[[#This Row],[1. Identifiant interne d’exploitation agricole*]],GroupMember[1. Identifiant interne d’exploitation agricole*],0)),FALSE,TRUE))</f>
        <v>1</v>
      </c>
      <c r="G176" s="5">
        <f t="shared" si="4"/>
        <v>7.7463170000000003</v>
      </c>
      <c r="H176" s="5">
        <f t="shared" si="5"/>
        <v>-7.5245249999999997</v>
      </c>
      <c r="I176" s="177" t="str">
        <f t="array" ref="I176">IF(ISBLANK(C176),"",IF(C176=MAX(IF(FarmUnit[1. Identifiant interne d’exploitation agricole*]=A176,FarmUnit[3. Superficie de l’unité agricole (ha)*])),"!","-"))</f>
        <v>!</v>
      </c>
      <c r="J176" s="11" t="str">
        <f>IFERROR(CONCATENATE(VLOOKUP(A176,GM_Table,12,FALSE)," ",(VLOOKUP(A176,GM_Table,13,FALSE))),"")</f>
        <v/>
      </c>
    </row>
    <row r="177" spans="1:10" x14ac:dyDescent="0.25">
      <c r="A177" s="62" t="s">
        <v>1981</v>
      </c>
      <c r="B177" s="7" t="s">
        <v>1981</v>
      </c>
      <c r="C177" s="8">
        <v>2</v>
      </c>
      <c r="D177" s="26">
        <v>7.636482</v>
      </c>
      <c r="E177" s="26">
        <v>-7.5543820000000004</v>
      </c>
      <c r="F177" s="170" t="b">
        <f>IF(ISBLANK(FarmUnit[[#This Row],[1. Identifiant interne d’exploitation agricole*]]),"",IF(ISERROR(MATCH(FarmUnit[[#This Row],[1. Identifiant interne d’exploitation agricole*]],GroupMember[1. Identifiant interne d’exploitation agricole*],0)),FALSE,TRUE))</f>
        <v>1</v>
      </c>
      <c r="G177" s="5">
        <f t="shared" si="4"/>
        <v>7.636482</v>
      </c>
      <c r="H177" s="5">
        <f t="shared" si="5"/>
        <v>-7.5543820000000004</v>
      </c>
      <c r="I177" s="177" t="str">
        <f t="array" ref="I177">IF(ISBLANK(C177),"",IF(C177=MAX(IF(FarmUnit[1. Identifiant interne d’exploitation agricole*]=A177,FarmUnit[3. Superficie de l’unité agricole (ha)*])),"!","-"))</f>
        <v>!</v>
      </c>
      <c r="J177" s="11" t="str">
        <f>IFERROR(CONCATENATE(VLOOKUP(A177,GM_Table,12,FALSE)," ",(VLOOKUP(A177,GM_Table,13,FALSE))),"")</f>
        <v/>
      </c>
    </row>
    <row r="178" spans="1:10" x14ac:dyDescent="0.25">
      <c r="A178" s="62" t="s">
        <v>1984</v>
      </c>
      <c r="B178" s="7" t="s">
        <v>1984</v>
      </c>
      <c r="C178" s="8">
        <v>2</v>
      </c>
      <c r="D178" s="26">
        <v>7.6372470000000003</v>
      </c>
      <c r="E178" s="26">
        <v>-7.596222</v>
      </c>
      <c r="F178" s="170" t="b">
        <f>IF(ISBLANK(FarmUnit[[#This Row],[1. Identifiant interne d’exploitation agricole*]]),"",IF(ISERROR(MATCH(FarmUnit[[#This Row],[1. Identifiant interne d’exploitation agricole*]],GroupMember[1. Identifiant interne d’exploitation agricole*],0)),FALSE,TRUE))</f>
        <v>1</v>
      </c>
      <c r="G178" s="5">
        <f t="shared" si="4"/>
        <v>7.6372470000000003</v>
      </c>
      <c r="H178" s="5">
        <f t="shared" si="5"/>
        <v>-7.596222</v>
      </c>
      <c r="I178" s="177" t="str">
        <f t="array" ref="I178">IF(ISBLANK(C178),"",IF(C178=MAX(IF(FarmUnit[1. Identifiant interne d’exploitation agricole*]=A178,FarmUnit[3. Superficie de l’unité agricole (ha)*])),"!","-"))</f>
        <v>!</v>
      </c>
      <c r="J178" s="11" t="str">
        <f>IFERROR(CONCATENATE(VLOOKUP(A178,GM_Table,12,FALSE)," ",(VLOOKUP(A178,GM_Table,13,FALSE))),"")</f>
        <v/>
      </c>
    </row>
    <row r="179" spans="1:10" x14ac:dyDescent="0.25">
      <c r="A179" s="62" t="s">
        <v>1987</v>
      </c>
      <c r="B179" s="7" t="s">
        <v>1987</v>
      </c>
      <c r="C179" s="8">
        <v>2</v>
      </c>
      <c r="D179" s="26">
        <v>7.6375869999999999</v>
      </c>
      <c r="E179" s="26">
        <v>-7.5542129999999998</v>
      </c>
      <c r="F179" s="170" t="b">
        <f>IF(ISBLANK(FarmUnit[[#This Row],[1. Identifiant interne d’exploitation agricole*]]),"",IF(ISERROR(MATCH(FarmUnit[[#This Row],[1. Identifiant interne d’exploitation agricole*]],GroupMember[1. Identifiant interne d’exploitation agricole*],0)),FALSE,TRUE))</f>
        <v>1</v>
      </c>
      <c r="G179" s="5">
        <f t="shared" si="4"/>
        <v>7.6375869999999999</v>
      </c>
      <c r="H179" s="5">
        <f t="shared" si="5"/>
        <v>-7.5542129999999998</v>
      </c>
      <c r="I179" s="177" t="str">
        <f t="array" ref="I179">IF(ISBLANK(C179),"",IF(C179=MAX(IF(FarmUnit[1. Identifiant interne d’exploitation agricole*]=A179,FarmUnit[3. Superficie de l’unité agricole (ha)*])),"!","-"))</f>
        <v>!</v>
      </c>
      <c r="J179" s="11" t="str">
        <f>IFERROR(CONCATENATE(VLOOKUP(A179,GM_Table,12,FALSE)," ",(VLOOKUP(A179,GM_Table,13,FALSE))),"")</f>
        <v/>
      </c>
    </row>
    <row r="180" spans="1:10" x14ac:dyDescent="0.25">
      <c r="A180" s="62" t="s">
        <v>1990</v>
      </c>
      <c r="B180" s="7" t="s">
        <v>1990</v>
      </c>
      <c r="C180" s="8">
        <v>2</v>
      </c>
      <c r="D180" s="26">
        <v>7.6361920000000003</v>
      </c>
      <c r="E180" s="26">
        <v>-7.5957670000000004</v>
      </c>
      <c r="F180" s="170" t="b">
        <f>IF(ISBLANK(FarmUnit[[#This Row],[1. Identifiant interne d’exploitation agricole*]]),"",IF(ISERROR(MATCH(FarmUnit[[#This Row],[1. Identifiant interne d’exploitation agricole*]],GroupMember[1. Identifiant interne d’exploitation agricole*],0)),FALSE,TRUE))</f>
        <v>1</v>
      </c>
      <c r="G180" s="5">
        <f t="shared" si="4"/>
        <v>7.6361920000000003</v>
      </c>
      <c r="H180" s="5">
        <f t="shared" si="5"/>
        <v>-7.5957670000000004</v>
      </c>
      <c r="I180" s="177" t="str">
        <f t="array" ref="I180">IF(ISBLANK(C180),"",IF(C180=MAX(IF(FarmUnit[1. Identifiant interne d’exploitation agricole*]=A180,FarmUnit[3. Superficie de l’unité agricole (ha)*])),"!","-"))</f>
        <v>!</v>
      </c>
      <c r="J180" s="11" t="str">
        <f>IFERROR(CONCATENATE(VLOOKUP(A180,GM_Table,12,FALSE)," ",(VLOOKUP(A180,GM_Table,13,FALSE))),"")</f>
        <v/>
      </c>
    </row>
    <row r="181" spans="1:10" x14ac:dyDescent="0.25">
      <c r="A181" s="62" t="s">
        <v>1992</v>
      </c>
      <c r="B181" s="7" t="s">
        <v>1992</v>
      </c>
      <c r="C181" s="8">
        <v>2</v>
      </c>
      <c r="D181" s="26">
        <v>7.7334949999999996</v>
      </c>
      <c r="E181" s="26">
        <v>-7.5273110000000001</v>
      </c>
      <c r="F181" s="170" t="b">
        <f>IF(ISBLANK(FarmUnit[[#This Row],[1. Identifiant interne d’exploitation agricole*]]),"",IF(ISERROR(MATCH(FarmUnit[[#This Row],[1. Identifiant interne d’exploitation agricole*]],GroupMember[1. Identifiant interne d’exploitation agricole*],0)),FALSE,TRUE))</f>
        <v>1</v>
      </c>
      <c r="G181" s="5">
        <f t="shared" si="4"/>
        <v>7.7334949999999996</v>
      </c>
      <c r="H181" s="5">
        <f t="shared" si="5"/>
        <v>-7.5273110000000001</v>
      </c>
      <c r="I181" s="177" t="str">
        <f t="array" ref="I181">IF(ISBLANK(C181),"",IF(C181=MAX(IF(FarmUnit[1. Identifiant interne d’exploitation agricole*]=A181,FarmUnit[3. Superficie de l’unité agricole (ha)*])),"!","-"))</f>
        <v>!</v>
      </c>
      <c r="J181" s="11" t="str">
        <f>IFERROR(CONCATENATE(VLOOKUP(A181,GM_Table,12,FALSE)," ",(VLOOKUP(A181,GM_Table,13,FALSE))),"")</f>
        <v/>
      </c>
    </row>
    <row r="182" spans="1:10" x14ac:dyDescent="0.25">
      <c r="A182" s="62" t="s">
        <v>1994</v>
      </c>
      <c r="B182" s="7" t="s">
        <v>1994</v>
      </c>
      <c r="C182" s="8">
        <v>1.5</v>
      </c>
      <c r="D182" s="26">
        <v>7.734038</v>
      </c>
      <c r="E182" s="26">
        <v>-7.5274089999999996</v>
      </c>
      <c r="F182" s="170" t="b">
        <f>IF(ISBLANK(FarmUnit[[#This Row],[1. Identifiant interne d’exploitation agricole*]]),"",IF(ISERROR(MATCH(FarmUnit[[#This Row],[1. Identifiant interne d’exploitation agricole*]],GroupMember[1. Identifiant interne d’exploitation agricole*],0)),FALSE,TRUE))</f>
        <v>1</v>
      </c>
      <c r="G182" s="5">
        <f t="shared" si="4"/>
        <v>7.734038</v>
      </c>
      <c r="H182" s="5">
        <f t="shared" si="5"/>
        <v>-7.5274089999999996</v>
      </c>
      <c r="I182" s="177" t="str">
        <f t="array" ref="I182">IF(ISBLANK(C182),"",IF(C182=MAX(IF(FarmUnit[1. Identifiant interne d’exploitation agricole*]=A182,FarmUnit[3. Superficie de l’unité agricole (ha)*])),"!","-"))</f>
        <v>!</v>
      </c>
      <c r="J182" s="11" t="str">
        <f>IFERROR(CONCATENATE(VLOOKUP(A182,GM_Table,12,FALSE)," ",(VLOOKUP(A182,GM_Table,13,FALSE))),"")</f>
        <v/>
      </c>
    </row>
    <row r="183" spans="1:10" x14ac:dyDescent="0.25">
      <c r="A183" s="62" t="s">
        <v>1998</v>
      </c>
      <c r="B183" s="7" t="s">
        <v>1998</v>
      </c>
      <c r="C183" s="8">
        <v>2</v>
      </c>
      <c r="D183" s="26">
        <v>7.7337889999999998</v>
      </c>
      <c r="E183" s="26">
        <v>-7.5274409999999996</v>
      </c>
      <c r="F183" s="170" t="b">
        <f>IF(ISBLANK(FarmUnit[[#This Row],[1. Identifiant interne d’exploitation agricole*]]),"",IF(ISERROR(MATCH(FarmUnit[[#This Row],[1. Identifiant interne d’exploitation agricole*]],GroupMember[1. Identifiant interne d’exploitation agricole*],0)),FALSE,TRUE))</f>
        <v>1</v>
      </c>
      <c r="G183" s="5">
        <f t="shared" si="4"/>
        <v>7.7337889999999998</v>
      </c>
      <c r="H183" s="5">
        <f t="shared" si="5"/>
        <v>-7.5274409999999996</v>
      </c>
      <c r="I183" s="177" t="str">
        <f t="array" ref="I183">IF(ISBLANK(C183),"",IF(C183=MAX(IF(FarmUnit[1. Identifiant interne d’exploitation agricole*]=A183,FarmUnit[3. Superficie de l’unité agricole (ha)*])),"!","-"))</f>
        <v>!</v>
      </c>
      <c r="J183" s="11" t="str">
        <f>IFERROR(CONCATENATE(VLOOKUP(A183,GM_Table,12,FALSE)," ",(VLOOKUP(A183,GM_Table,13,FALSE))),"")</f>
        <v/>
      </c>
    </row>
    <row r="184" spans="1:10" x14ac:dyDescent="0.25">
      <c r="A184" s="62" t="s">
        <v>1999</v>
      </c>
      <c r="B184" s="7" t="s">
        <v>1999</v>
      </c>
      <c r="C184" s="8">
        <v>1.5</v>
      </c>
      <c r="D184" s="26">
        <v>7.7442919999999997</v>
      </c>
      <c r="E184" s="26">
        <v>-7.5228729999999997</v>
      </c>
      <c r="F184" s="170" t="b">
        <f>IF(ISBLANK(FarmUnit[[#This Row],[1. Identifiant interne d’exploitation agricole*]]),"",IF(ISERROR(MATCH(FarmUnit[[#This Row],[1. Identifiant interne d’exploitation agricole*]],GroupMember[1. Identifiant interne d’exploitation agricole*],0)),FALSE,TRUE))</f>
        <v>1</v>
      </c>
      <c r="G184" s="5">
        <f t="shared" si="4"/>
        <v>7.7442919999999997</v>
      </c>
      <c r="H184" s="5">
        <f t="shared" si="5"/>
        <v>-7.5228729999999997</v>
      </c>
      <c r="I184" s="177" t="str">
        <f t="array" ref="I184">IF(ISBLANK(C184),"",IF(C184=MAX(IF(FarmUnit[1. Identifiant interne d’exploitation agricole*]=A184,FarmUnit[3. Superficie de l’unité agricole (ha)*])),"!","-"))</f>
        <v>!</v>
      </c>
      <c r="J184" s="11" t="str">
        <f>IFERROR(CONCATENATE(VLOOKUP(A184,GM_Table,12,FALSE)," ",(VLOOKUP(A184,GM_Table,13,FALSE))),"")</f>
        <v/>
      </c>
    </row>
    <row r="185" spans="1:10" x14ac:dyDescent="0.25">
      <c r="A185" s="62" t="s">
        <v>2001</v>
      </c>
      <c r="B185" s="7" t="s">
        <v>2001</v>
      </c>
      <c r="C185" s="8">
        <v>1</v>
      </c>
      <c r="D185" s="26">
        <v>7.7443970000000002</v>
      </c>
      <c r="E185" s="26">
        <v>-7.5235770000000004</v>
      </c>
      <c r="F185" s="170" t="b">
        <f>IF(ISBLANK(FarmUnit[[#This Row],[1. Identifiant interne d’exploitation agricole*]]),"",IF(ISERROR(MATCH(FarmUnit[[#This Row],[1. Identifiant interne d’exploitation agricole*]],GroupMember[1. Identifiant interne d’exploitation agricole*],0)),FALSE,TRUE))</f>
        <v>1</v>
      </c>
      <c r="G185" s="5">
        <f t="shared" si="4"/>
        <v>7.7443970000000002</v>
      </c>
      <c r="H185" s="5">
        <f t="shared" si="5"/>
        <v>-7.5235770000000004</v>
      </c>
      <c r="I185" s="177" t="str">
        <f t="array" ref="I185">IF(ISBLANK(C185),"",IF(C185=MAX(IF(FarmUnit[1. Identifiant interne d’exploitation agricole*]=A185,FarmUnit[3. Superficie de l’unité agricole (ha)*])),"!","-"))</f>
        <v>!</v>
      </c>
      <c r="J185" s="11" t="str">
        <f>IFERROR(CONCATENATE(VLOOKUP(A185,GM_Table,12,FALSE)," ",(VLOOKUP(A185,GM_Table,13,FALSE))),"")</f>
        <v/>
      </c>
    </row>
    <row r="186" spans="1:10" x14ac:dyDescent="0.25">
      <c r="A186" s="62" t="s">
        <v>2004</v>
      </c>
      <c r="B186" s="7" t="s">
        <v>2004</v>
      </c>
      <c r="C186" s="8">
        <v>2</v>
      </c>
      <c r="D186" s="26">
        <v>7.7444249999999997</v>
      </c>
      <c r="E186" s="26">
        <v>-7.5231979999999998</v>
      </c>
      <c r="F186" s="170" t="b">
        <f>IF(ISBLANK(FarmUnit[[#This Row],[1. Identifiant interne d’exploitation agricole*]]),"",IF(ISERROR(MATCH(FarmUnit[[#This Row],[1. Identifiant interne d’exploitation agricole*]],GroupMember[1. Identifiant interne d’exploitation agricole*],0)),FALSE,TRUE))</f>
        <v>1</v>
      </c>
      <c r="G186" s="5">
        <f t="shared" si="4"/>
        <v>7.7444249999999997</v>
      </c>
      <c r="H186" s="5">
        <f t="shared" si="5"/>
        <v>-7.5231979999999998</v>
      </c>
      <c r="I186" s="177" t="str">
        <f t="array" ref="I186">IF(ISBLANK(C186),"",IF(C186=MAX(IF(FarmUnit[1. Identifiant interne d’exploitation agricole*]=A186,FarmUnit[3. Superficie de l’unité agricole (ha)*])),"!","-"))</f>
        <v>!</v>
      </c>
      <c r="J186" s="11" t="str">
        <f>IFERROR(CONCATENATE(VLOOKUP(A186,GM_Table,12,FALSE)," ",(VLOOKUP(A186,GM_Table,13,FALSE))),"")</f>
        <v/>
      </c>
    </row>
    <row r="187" spans="1:10" x14ac:dyDescent="0.25">
      <c r="A187" s="62" t="s">
        <v>2007</v>
      </c>
      <c r="B187" s="7" t="s">
        <v>2007</v>
      </c>
      <c r="C187" s="8">
        <v>2</v>
      </c>
      <c r="D187" s="26">
        <v>7.6316620000000004</v>
      </c>
      <c r="E187" s="26">
        <v>-7.5544019999999996</v>
      </c>
      <c r="F187" s="170" t="b">
        <f>IF(ISBLANK(FarmUnit[[#This Row],[1. Identifiant interne d’exploitation agricole*]]),"",IF(ISERROR(MATCH(FarmUnit[[#This Row],[1. Identifiant interne d’exploitation agricole*]],GroupMember[1. Identifiant interne d’exploitation agricole*],0)),FALSE,TRUE))</f>
        <v>1</v>
      </c>
      <c r="G187" s="5">
        <f t="shared" si="4"/>
        <v>7.6316620000000004</v>
      </c>
      <c r="H187" s="5">
        <f t="shared" si="5"/>
        <v>-7.5544019999999996</v>
      </c>
      <c r="I187" s="177" t="str">
        <f t="array" ref="I187">IF(ISBLANK(C187),"",IF(C187=MAX(IF(FarmUnit[1. Identifiant interne d’exploitation agricole*]=A187,FarmUnit[3. Superficie de l’unité agricole (ha)*])),"!","-"))</f>
        <v>!</v>
      </c>
      <c r="J187" s="11" t="str">
        <f>IFERROR(CONCATENATE(VLOOKUP(A187,GM_Table,12,FALSE)," ",(VLOOKUP(A187,GM_Table,13,FALSE))),"")</f>
        <v/>
      </c>
    </row>
    <row r="188" spans="1:10" x14ac:dyDescent="0.25">
      <c r="A188" s="62" t="s">
        <v>2010</v>
      </c>
      <c r="B188" s="7" t="s">
        <v>2010</v>
      </c>
      <c r="C188" s="8">
        <v>1</v>
      </c>
      <c r="D188" s="26">
        <v>7.6311549999999997</v>
      </c>
      <c r="E188" s="26">
        <v>-7.5725879999999997</v>
      </c>
      <c r="F188" s="170" t="b">
        <f>IF(ISBLANK(FarmUnit[[#This Row],[1. Identifiant interne d’exploitation agricole*]]),"",IF(ISERROR(MATCH(FarmUnit[[#This Row],[1. Identifiant interne d’exploitation agricole*]],GroupMember[1. Identifiant interne d’exploitation agricole*],0)),FALSE,TRUE))</f>
        <v>1</v>
      </c>
      <c r="G188" s="5">
        <f t="shared" si="4"/>
        <v>7.6311549999999997</v>
      </c>
      <c r="H188" s="5">
        <f t="shared" si="5"/>
        <v>-7.5725879999999997</v>
      </c>
      <c r="I188" s="177" t="str">
        <f t="array" ref="I188">IF(ISBLANK(C188),"",IF(C188=MAX(IF(FarmUnit[1. Identifiant interne d’exploitation agricole*]=A188,FarmUnit[3. Superficie de l’unité agricole (ha)*])),"!","-"))</f>
        <v>!</v>
      </c>
      <c r="J188" s="11" t="str">
        <f>IFERROR(CONCATENATE(VLOOKUP(A188,GM_Table,12,FALSE)," ",(VLOOKUP(A188,GM_Table,13,FALSE))),"")</f>
        <v/>
      </c>
    </row>
    <row r="189" spans="1:10" x14ac:dyDescent="0.25">
      <c r="A189" s="62" t="s">
        <v>2013</v>
      </c>
      <c r="B189" s="7" t="s">
        <v>2013</v>
      </c>
      <c r="C189" s="8">
        <v>1</v>
      </c>
      <c r="D189" s="26">
        <v>7.6313599999999999</v>
      </c>
      <c r="E189" s="26">
        <v>-7.5725879999999997</v>
      </c>
      <c r="F189" s="170" t="b">
        <f>IF(ISBLANK(FarmUnit[[#This Row],[1. Identifiant interne d’exploitation agricole*]]),"",IF(ISERROR(MATCH(FarmUnit[[#This Row],[1. Identifiant interne d’exploitation agricole*]],GroupMember[1. Identifiant interne d’exploitation agricole*],0)),FALSE,TRUE))</f>
        <v>1</v>
      </c>
      <c r="G189" s="5">
        <f t="shared" si="4"/>
        <v>7.6313599999999999</v>
      </c>
      <c r="H189" s="5">
        <f t="shared" si="5"/>
        <v>-7.5725879999999997</v>
      </c>
      <c r="I189" s="177" t="str">
        <f t="array" ref="I189">IF(ISBLANK(C189),"",IF(C189=MAX(IF(FarmUnit[1. Identifiant interne d’exploitation agricole*]=A189,FarmUnit[3. Superficie de l’unité agricole (ha)*])),"!","-"))</f>
        <v>!</v>
      </c>
      <c r="J189" s="11" t="str">
        <f>IFERROR(CONCATENATE(VLOOKUP(A189,GM_Table,12,FALSE)," ",(VLOOKUP(A189,GM_Table,13,FALSE))),"")</f>
        <v/>
      </c>
    </row>
    <row r="190" spans="1:10" x14ac:dyDescent="0.25">
      <c r="A190" s="62" t="s">
        <v>2019</v>
      </c>
      <c r="B190" s="7" t="s">
        <v>2019</v>
      </c>
      <c r="C190" s="8">
        <v>2</v>
      </c>
      <c r="D190" s="26">
        <v>7.628622</v>
      </c>
      <c r="E190" s="26">
        <v>-7.5697780000000003</v>
      </c>
      <c r="F190" s="170" t="b">
        <f>IF(ISBLANK(FarmUnit[[#This Row],[1. Identifiant interne d’exploitation agricole*]]),"",IF(ISERROR(MATCH(FarmUnit[[#This Row],[1. Identifiant interne d’exploitation agricole*]],GroupMember[1. Identifiant interne d’exploitation agricole*],0)),FALSE,TRUE))</f>
        <v>1</v>
      </c>
      <c r="G190" s="5">
        <f t="shared" si="4"/>
        <v>7.628622</v>
      </c>
      <c r="H190" s="5">
        <f t="shared" si="5"/>
        <v>-7.5697780000000003</v>
      </c>
      <c r="I190" s="177" t="str">
        <f t="array" ref="I190">IF(ISBLANK(C190),"",IF(C190=MAX(IF(FarmUnit[1. Identifiant interne d’exploitation agricole*]=A190,FarmUnit[3. Superficie de l’unité agricole (ha)*])),"!","-"))</f>
        <v>!</v>
      </c>
      <c r="J190" s="11" t="str">
        <f>IFERROR(CONCATENATE(VLOOKUP(A190,GM_Table,12,FALSE)," ",(VLOOKUP(A190,GM_Table,13,FALSE))),"")</f>
        <v/>
      </c>
    </row>
    <row r="191" spans="1:10" x14ac:dyDescent="0.25">
      <c r="A191" s="62" t="s">
        <v>2024</v>
      </c>
      <c r="B191" s="7" t="s">
        <v>2024</v>
      </c>
      <c r="C191" s="8">
        <v>1.5</v>
      </c>
      <c r="D191" s="26">
        <v>7.630865</v>
      </c>
      <c r="E191" s="26">
        <v>-7.5700279999999998</v>
      </c>
      <c r="F191" s="170" t="b">
        <f>IF(ISBLANK(FarmUnit[[#This Row],[1. Identifiant interne d’exploitation agricole*]]),"",IF(ISERROR(MATCH(FarmUnit[[#This Row],[1. Identifiant interne d’exploitation agricole*]],GroupMember[1. Identifiant interne d’exploitation agricole*],0)),FALSE,TRUE))</f>
        <v>1</v>
      </c>
      <c r="G191" s="5">
        <f t="shared" si="4"/>
        <v>7.630865</v>
      </c>
      <c r="H191" s="5">
        <f t="shared" si="5"/>
        <v>-7.5700279999999998</v>
      </c>
      <c r="I191" s="177" t="str">
        <f t="array" ref="I191">IF(ISBLANK(C191),"",IF(C191=MAX(IF(FarmUnit[1. Identifiant interne d’exploitation agricole*]=A191,FarmUnit[3. Superficie de l’unité agricole (ha)*])),"!","-"))</f>
        <v>!</v>
      </c>
      <c r="J191" s="11" t="str">
        <f>IFERROR(CONCATENATE(VLOOKUP(A191,GM_Table,12,FALSE)," ",(VLOOKUP(A191,GM_Table,13,FALSE))),"")</f>
        <v/>
      </c>
    </row>
    <row r="192" spans="1:10" x14ac:dyDescent="0.25">
      <c r="A192" s="62" t="s">
        <v>2027</v>
      </c>
      <c r="B192" s="7" t="s">
        <v>2027</v>
      </c>
      <c r="C192" s="8">
        <v>2</v>
      </c>
      <c r="D192" s="26">
        <v>7.6217129999999997</v>
      </c>
      <c r="E192" s="26">
        <v>-7.5732850000000003</v>
      </c>
      <c r="F192" s="170" t="b">
        <f>IF(ISBLANK(FarmUnit[[#This Row],[1. Identifiant interne d’exploitation agricole*]]),"",IF(ISERROR(MATCH(FarmUnit[[#This Row],[1. Identifiant interne d’exploitation agricole*]],GroupMember[1. Identifiant interne d’exploitation agricole*],0)),FALSE,TRUE))</f>
        <v>1</v>
      </c>
      <c r="G192" s="5">
        <f t="shared" si="4"/>
        <v>7.6217129999999997</v>
      </c>
      <c r="H192" s="5">
        <f t="shared" si="5"/>
        <v>-7.5732850000000003</v>
      </c>
      <c r="I192" s="177" t="str">
        <f t="array" ref="I192">IF(ISBLANK(C192),"",IF(C192=MAX(IF(FarmUnit[1. Identifiant interne d’exploitation agricole*]=A192,FarmUnit[3. Superficie de l’unité agricole (ha)*])),"!","-"))</f>
        <v>!</v>
      </c>
      <c r="J192" s="11" t="str">
        <f>IFERROR(CONCATENATE(VLOOKUP(A192,GM_Table,12,FALSE)," ",(VLOOKUP(A192,GM_Table,13,FALSE))),"")</f>
        <v/>
      </c>
    </row>
    <row r="193" spans="1:10" x14ac:dyDescent="0.25">
      <c r="A193" s="62" t="s">
        <v>2030</v>
      </c>
      <c r="B193" s="7" t="s">
        <v>2030</v>
      </c>
      <c r="C193" s="8">
        <v>1</v>
      </c>
      <c r="D193" s="26">
        <v>7.7336150000000004</v>
      </c>
      <c r="E193" s="26">
        <v>-7.4924099999999996</v>
      </c>
      <c r="F193" s="170" t="b">
        <f>IF(ISBLANK(FarmUnit[[#This Row],[1. Identifiant interne d’exploitation agricole*]]),"",IF(ISERROR(MATCH(FarmUnit[[#This Row],[1. Identifiant interne d’exploitation agricole*]],GroupMember[1. Identifiant interne d’exploitation agricole*],0)),FALSE,TRUE))</f>
        <v>1</v>
      </c>
      <c r="G193" s="5">
        <f t="shared" si="4"/>
        <v>7.7336150000000004</v>
      </c>
      <c r="H193" s="5">
        <f t="shared" si="5"/>
        <v>-7.4924099999999996</v>
      </c>
      <c r="I193" s="177" t="str">
        <f t="array" ref="I193">IF(ISBLANK(C193),"",IF(C193=MAX(IF(FarmUnit[1. Identifiant interne d’exploitation agricole*]=A193,FarmUnit[3. Superficie de l’unité agricole (ha)*])),"!","-"))</f>
        <v>!</v>
      </c>
      <c r="J193" s="11" t="str">
        <f>IFERROR(CONCATENATE(VLOOKUP(A193,GM_Table,12,FALSE)," ",(VLOOKUP(A193,GM_Table,13,FALSE))),"")</f>
        <v/>
      </c>
    </row>
    <row r="194" spans="1:10" x14ac:dyDescent="0.25">
      <c r="A194" s="62" t="s">
        <v>2032</v>
      </c>
      <c r="B194" s="7" t="s">
        <v>2032</v>
      </c>
      <c r="C194" s="8">
        <v>1</v>
      </c>
      <c r="D194" s="26">
        <v>7.7341870000000004</v>
      </c>
      <c r="E194" s="26">
        <v>-7.4936220000000002</v>
      </c>
      <c r="F194" s="170" t="b">
        <f>IF(ISBLANK(FarmUnit[[#This Row],[1. Identifiant interne d’exploitation agricole*]]),"",IF(ISERROR(MATCH(FarmUnit[[#This Row],[1. Identifiant interne d’exploitation agricole*]],GroupMember[1. Identifiant interne d’exploitation agricole*],0)),FALSE,TRUE))</f>
        <v>1</v>
      </c>
      <c r="G194" s="5">
        <f t="shared" si="4"/>
        <v>7.7341870000000004</v>
      </c>
      <c r="H194" s="5">
        <f t="shared" si="5"/>
        <v>-7.4936220000000002</v>
      </c>
      <c r="I194" s="177" t="str">
        <f t="array" ref="I194">IF(ISBLANK(C194),"",IF(C194=MAX(IF(FarmUnit[1. Identifiant interne d’exploitation agricole*]=A194,FarmUnit[3. Superficie de l’unité agricole (ha)*])),"!","-"))</f>
        <v>!</v>
      </c>
      <c r="J194" s="11" t="str">
        <f>IFERROR(CONCATENATE(VLOOKUP(A194,GM_Table,12,FALSE)," ",(VLOOKUP(A194,GM_Table,13,FALSE))),"")</f>
        <v/>
      </c>
    </row>
    <row r="195" spans="1:10" x14ac:dyDescent="0.25">
      <c r="A195" s="62" t="s">
        <v>2035</v>
      </c>
      <c r="B195" s="7" t="s">
        <v>2035</v>
      </c>
      <c r="C195" s="8">
        <v>1</v>
      </c>
      <c r="D195" s="26">
        <v>7.6226750000000001</v>
      </c>
      <c r="E195" s="26">
        <v>-7.5732080000000002</v>
      </c>
      <c r="F195" s="170" t="b">
        <f>IF(ISBLANK(FarmUnit[[#This Row],[1. Identifiant interne d’exploitation agricole*]]),"",IF(ISERROR(MATCH(FarmUnit[[#This Row],[1. Identifiant interne d’exploitation agricole*]],GroupMember[1. Identifiant interne d’exploitation agricole*],0)),FALSE,TRUE))</f>
        <v>1</v>
      </c>
      <c r="G195" s="5">
        <f t="shared" ref="G195:G258" si="6">IF(D195=0,"",D195)</f>
        <v>7.6226750000000001</v>
      </c>
      <c r="H195" s="5">
        <f t="shared" ref="H195:H258" si="7">IF(E195=0,"",E195)</f>
        <v>-7.5732080000000002</v>
      </c>
      <c r="I195" s="177" t="str">
        <f t="array" ref="I195">IF(ISBLANK(C195),"",IF(C195=MAX(IF(FarmUnit[1. Identifiant interne d’exploitation agricole*]=A195,FarmUnit[3. Superficie de l’unité agricole (ha)*])),"!","-"))</f>
        <v>!</v>
      </c>
      <c r="J195" s="11" t="str">
        <f>IFERROR(CONCATENATE(VLOOKUP(A195,GM_Table,12,FALSE)," ",(VLOOKUP(A195,GM_Table,13,FALSE))),"")</f>
        <v/>
      </c>
    </row>
    <row r="196" spans="1:10" x14ac:dyDescent="0.25">
      <c r="A196" s="62" t="s">
        <v>2036</v>
      </c>
      <c r="B196" s="7" t="s">
        <v>2036</v>
      </c>
      <c r="C196" s="8">
        <v>2</v>
      </c>
      <c r="D196" s="26">
        <v>7.6222029999999998</v>
      </c>
      <c r="E196" s="26">
        <v>-7.5738019999999997</v>
      </c>
      <c r="F196" s="170" t="b">
        <f>IF(ISBLANK(FarmUnit[[#This Row],[1. Identifiant interne d’exploitation agricole*]]),"",IF(ISERROR(MATCH(FarmUnit[[#This Row],[1. Identifiant interne d’exploitation agricole*]],GroupMember[1. Identifiant interne d’exploitation agricole*],0)),FALSE,TRUE))</f>
        <v>1</v>
      </c>
      <c r="G196" s="5">
        <f t="shared" si="6"/>
        <v>7.6222029999999998</v>
      </c>
      <c r="H196" s="5">
        <f t="shared" si="7"/>
        <v>-7.5738019999999997</v>
      </c>
      <c r="I196" s="177" t="str">
        <f t="array" ref="I196">IF(ISBLANK(C196),"",IF(C196=MAX(IF(FarmUnit[1. Identifiant interne d’exploitation agricole*]=A196,FarmUnit[3. Superficie de l’unité agricole (ha)*])),"!","-"))</f>
        <v>!</v>
      </c>
      <c r="J196" s="11" t="str">
        <f>IFERROR(CONCATENATE(VLOOKUP(A196,GM_Table,12,FALSE)," ",(VLOOKUP(A196,GM_Table,13,FALSE))),"")</f>
        <v/>
      </c>
    </row>
    <row r="197" spans="1:10" x14ac:dyDescent="0.25">
      <c r="A197" s="62" t="s">
        <v>2039</v>
      </c>
      <c r="B197" s="7" t="s">
        <v>2039</v>
      </c>
      <c r="C197" s="8">
        <v>1</v>
      </c>
      <c r="D197" s="26">
        <v>7.6231780000000002</v>
      </c>
      <c r="E197" s="26">
        <v>-7.5721449999999999</v>
      </c>
      <c r="F197" s="170" t="b">
        <f>IF(ISBLANK(FarmUnit[[#This Row],[1. Identifiant interne d’exploitation agricole*]]),"",IF(ISERROR(MATCH(FarmUnit[[#This Row],[1. Identifiant interne d’exploitation agricole*]],GroupMember[1. Identifiant interne d’exploitation agricole*],0)),FALSE,TRUE))</f>
        <v>1</v>
      </c>
      <c r="G197" s="5">
        <f t="shared" si="6"/>
        <v>7.6231780000000002</v>
      </c>
      <c r="H197" s="5">
        <f t="shared" si="7"/>
        <v>-7.5721449999999999</v>
      </c>
      <c r="I197" s="177" t="str">
        <f t="array" ref="I197">IF(ISBLANK(C197),"",IF(C197=MAX(IF(FarmUnit[1. Identifiant interne d’exploitation agricole*]=A197,FarmUnit[3. Superficie de l’unité agricole (ha)*])),"!","-"))</f>
        <v>!</v>
      </c>
      <c r="J197" s="11" t="str">
        <f>IFERROR(CONCATENATE(VLOOKUP(A197,GM_Table,12,FALSE)," ",(VLOOKUP(A197,GM_Table,13,FALSE))),"")</f>
        <v/>
      </c>
    </row>
    <row r="198" spans="1:10" x14ac:dyDescent="0.25">
      <c r="A198" s="62" t="s">
        <v>2042</v>
      </c>
      <c r="B198" s="7" t="s">
        <v>2042</v>
      </c>
      <c r="C198" s="8">
        <v>1</v>
      </c>
      <c r="D198" s="26">
        <v>7.6397029999999999</v>
      </c>
      <c r="E198" s="26">
        <v>-7.5951849999999999</v>
      </c>
      <c r="F198" s="170" t="b">
        <f>IF(ISBLANK(FarmUnit[[#This Row],[1. Identifiant interne d’exploitation agricole*]]),"",IF(ISERROR(MATCH(FarmUnit[[#This Row],[1. Identifiant interne d’exploitation agricole*]],GroupMember[1. Identifiant interne d’exploitation agricole*],0)),FALSE,TRUE))</f>
        <v>1</v>
      </c>
      <c r="G198" s="5">
        <f t="shared" si="6"/>
        <v>7.6397029999999999</v>
      </c>
      <c r="H198" s="5">
        <f t="shared" si="7"/>
        <v>-7.5951849999999999</v>
      </c>
      <c r="I198" s="177" t="str">
        <f t="array" ref="I198">IF(ISBLANK(C198),"",IF(C198=MAX(IF(FarmUnit[1. Identifiant interne d’exploitation agricole*]=A198,FarmUnit[3. Superficie de l’unité agricole (ha)*])),"!","-"))</f>
        <v>!</v>
      </c>
      <c r="J198" s="11" t="str">
        <f>IFERROR(CONCATENATE(VLOOKUP(A198,GM_Table,12,FALSE)," ",(VLOOKUP(A198,GM_Table,13,FALSE))),"")</f>
        <v/>
      </c>
    </row>
    <row r="199" spans="1:10" x14ac:dyDescent="0.25">
      <c r="A199" s="62" t="s">
        <v>2044</v>
      </c>
      <c r="B199" s="7" t="s">
        <v>2044</v>
      </c>
      <c r="C199" s="8">
        <v>3</v>
      </c>
      <c r="D199" s="26">
        <v>7.6083999999999996</v>
      </c>
      <c r="E199" s="26">
        <v>-7.7324999999999999</v>
      </c>
      <c r="F199" s="170" t="b">
        <f>IF(ISBLANK(FarmUnit[[#This Row],[1. Identifiant interne d’exploitation agricole*]]),"",IF(ISERROR(MATCH(FarmUnit[[#This Row],[1. Identifiant interne d’exploitation agricole*]],GroupMember[1. Identifiant interne d’exploitation agricole*],0)),FALSE,TRUE))</f>
        <v>1</v>
      </c>
      <c r="G199" s="5">
        <f t="shared" si="6"/>
        <v>7.6083999999999996</v>
      </c>
      <c r="H199" s="5">
        <f t="shared" si="7"/>
        <v>-7.7324999999999999</v>
      </c>
      <c r="I199" s="177" t="str">
        <f t="array" ref="I199">IF(ISBLANK(C199),"",IF(C199=MAX(IF(FarmUnit[1. Identifiant interne d’exploitation agricole*]=A199,FarmUnit[3. Superficie de l’unité agricole (ha)*])),"!","-"))</f>
        <v>!</v>
      </c>
      <c r="J199" s="11" t="str">
        <f>IFERROR(CONCATENATE(VLOOKUP(A199,GM_Table,12,FALSE)," ",(VLOOKUP(A199,GM_Table,13,FALSE))),"")</f>
        <v/>
      </c>
    </row>
    <row r="200" spans="1:10" x14ac:dyDescent="0.25">
      <c r="A200" s="62" t="s">
        <v>2047</v>
      </c>
      <c r="B200" s="7" t="s">
        <v>2047</v>
      </c>
      <c r="C200" s="8">
        <v>2</v>
      </c>
      <c r="D200" s="26">
        <v>7.7340840000000002</v>
      </c>
      <c r="E200" s="26">
        <v>-7.5271730000000003</v>
      </c>
      <c r="F200" s="170" t="b">
        <f>IF(ISBLANK(FarmUnit[[#This Row],[1. Identifiant interne d’exploitation agricole*]]),"",IF(ISERROR(MATCH(FarmUnit[[#This Row],[1. Identifiant interne d’exploitation agricole*]],GroupMember[1. Identifiant interne d’exploitation agricole*],0)),FALSE,TRUE))</f>
        <v>1</v>
      </c>
      <c r="G200" s="5">
        <f t="shared" si="6"/>
        <v>7.7340840000000002</v>
      </c>
      <c r="H200" s="5">
        <f t="shared" si="7"/>
        <v>-7.5271730000000003</v>
      </c>
      <c r="I200" s="177" t="str">
        <f t="array" ref="I200">IF(ISBLANK(C200),"",IF(C200=MAX(IF(FarmUnit[1. Identifiant interne d’exploitation agricole*]=A200,FarmUnit[3. Superficie de l’unité agricole (ha)*])),"!","-"))</f>
        <v>!</v>
      </c>
      <c r="J200" s="11" t="str">
        <f>IFERROR(CONCATENATE(VLOOKUP(A200,GM_Table,12,FALSE)," ",(VLOOKUP(A200,GM_Table,13,FALSE))),"")</f>
        <v/>
      </c>
    </row>
    <row r="201" spans="1:10" x14ac:dyDescent="0.25">
      <c r="A201" s="62" t="s">
        <v>2048</v>
      </c>
      <c r="B201" s="7" t="s">
        <v>2048</v>
      </c>
      <c r="C201" s="8">
        <v>1.5</v>
      </c>
      <c r="D201" s="26">
        <v>7.6791</v>
      </c>
      <c r="E201" s="26">
        <v>-7.7249999999999996</v>
      </c>
      <c r="F201" s="170" t="b">
        <f>IF(ISBLANK(FarmUnit[[#This Row],[1. Identifiant interne d’exploitation agricole*]]),"",IF(ISERROR(MATCH(FarmUnit[[#This Row],[1. Identifiant interne d’exploitation agricole*]],GroupMember[1. Identifiant interne d’exploitation agricole*],0)),FALSE,TRUE))</f>
        <v>1</v>
      </c>
      <c r="G201" s="5">
        <f t="shared" si="6"/>
        <v>7.6791</v>
      </c>
      <c r="H201" s="5">
        <f t="shared" si="7"/>
        <v>-7.7249999999999996</v>
      </c>
      <c r="I201" s="177" t="str">
        <f t="array" ref="I201">IF(ISBLANK(C201),"",IF(C201=MAX(IF(FarmUnit[1. Identifiant interne d’exploitation agricole*]=A201,FarmUnit[3. Superficie de l’unité agricole (ha)*])),"!","-"))</f>
        <v>!</v>
      </c>
      <c r="J201" s="11" t="str">
        <f>IFERROR(CONCATENATE(VLOOKUP(A201,GM_Table,12,FALSE)," ",(VLOOKUP(A201,GM_Table,13,FALSE))),"")</f>
        <v/>
      </c>
    </row>
    <row r="202" spans="1:10" x14ac:dyDescent="0.25">
      <c r="A202" s="62" t="s">
        <v>2050</v>
      </c>
      <c r="B202" s="7" t="s">
        <v>2050</v>
      </c>
      <c r="C202" s="8">
        <v>2</v>
      </c>
      <c r="D202" s="26">
        <v>7.6370800000000001</v>
      </c>
      <c r="E202" s="26">
        <v>-7.5528110000000002</v>
      </c>
      <c r="F202" s="170" t="b">
        <f>IF(ISBLANK(FarmUnit[[#This Row],[1. Identifiant interne d’exploitation agricole*]]),"",IF(ISERROR(MATCH(FarmUnit[[#This Row],[1. Identifiant interne d’exploitation agricole*]],GroupMember[1. Identifiant interne d’exploitation agricole*],0)),FALSE,TRUE))</f>
        <v>1</v>
      </c>
      <c r="G202" s="5">
        <f t="shared" si="6"/>
        <v>7.6370800000000001</v>
      </c>
      <c r="H202" s="5">
        <f t="shared" si="7"/>
        <v>-7.5528110000000002</v>
      </c>
      <c r="I202" s="177" t="str">
        <f t="array" ref="I202">IF(ISBLANK(C202),"",IF(C202=MAX(IF(FarmUnit[1. Identifiant interne d’exploitation agricole*]=A202,FarmUnit[3. Superficie de l’unité agricole (ha)*])),"!","-"))</f>
        <v>!</v>
      </c>
      <c r="J202" s="11" t="str">
        <f>IFERROR(CONCATENATE(VLOOKUP(A202,GM_Table,12,FALSE)," ",(VLOOKUP(A202,GM_Table,13,FALSE))),"")</f>
        <v/>
      </c>
    </row>
    <row r="203" spans="1:10" x14ac:dyDescent="0.25">
      <c r="A203" s="62" t="s">
        <v>2052</v>
      </c>
      <c r="B203" s="7" t="s">
        <v>2052</v>
      </c>
      <c r="C203" s="8">
        <v>1</v>
      </c>
      <c r="D203" s="26">
        <v>7.6343649999999998</v>
      </c>
      <c r="E203" s="26">
        <v>-7.5926869999999997</v>
      </c>
      <c r="F203" s="170" t="b">
        <f>IF(ISBLANK(FarmUnit[[#This Row],[1. Identifiant interne d’exploitation agricole*]]),"",IF(ISERROR(MATCH(FarmUnit[[#This Row],[1. Identifiant interne d’exploitation agricole*]],GroupMember[1. Identifiant interne d’exploitation agricole*],0)),FALSE,TRUE))</f>
        <v>1</v>
      </c>
      <c r="G203" s="5">
        <f t="shared" si="6"/>
        <v>7.6343649999999998</v>
      </c>
      <c r="H203" s="5">
        <f t="shared" si="7"/>
        <v>-7.5926869999999997</v>
      </c>
      <c r="I203" s="177" t="str">
        <f t="array" ref="I203">IF(ISBLANK(C203),"",IF(C203=MAX(IF(FarmUnit[1. Identifiant interne d’exploitation agricole*]=A203,FarmUnit[3. Superficie de l’unité agricole (ha)*])),"!","-"))</f>
        <v>!</v>
      </c>
      <c r="J203" s="11" t="str">
        <f>IFERROR(CONCATENATE(VLOOKUP(A203,GM_Table,12,FALSE)," ",(VLOOKUP(A203,GM_Table,13,FALSE))),"")</f>
        <v/>
      </c>
    </row>
    <row r="204" spans="1:10" x14ac:dyDescent="0.25">
      <c r="A204" s="62" t="s">
        <v>2056</v>
      </c>
      <c r="B204" s="7" t="s">
        <v>2056</v>
      </c>
      <c r="C204" s="8">
        <v>2</v>
      </c>
      <c r="D204" s="26">
        <v>7.6350800000000003</v>
      </c>
      <c r="E204" s="26">
        <v>-7.5934369999999998</v>
      </c>
      <c r="F204" s="170" t="b">
        <f>IF(ISBLANK(FarmUnit[[#This Row],[1. Identifiant interne d’exploitation agricole*]]),"",IF(ISERROR(MATCH(FarmUnit[[#This Row],[1. Identifiant interne d’exploitation agricole*]],GroupMember[1. Identifiant interne d’exploitation agricole*],0)),FALSE,TRUE))</f>
        <v>1</v>
      </c>
      <c r="G204" s="5">
        <f t="shared" si="6"/>
        <v>7.6350800000000003</v>
      </c>
      <c r="H204" s="5">
        <f t="shared" si="7"/>
        <v>-7.5934369999999998</v>
      </c>
      <c r="I204" s="177" t="str">
        <f t="array" ref="I204">IF(ISBLANK(C204),"",IF(C204=MAX(IF(FarmUnit[1. Identifiant interne d’exploitation agricole*]=A204,FarmUnit[3. Superficie de l’unité agricole (ha)*])),"!","-"))</f>
        <v>!</v>
      </c>
      <c r="J204" s="11" t="str">
        <f>IFERROR(CONCATENATE(VLOOKUP(A204,GM_Table,12,FALSE)," ",(VLOOKUP(A204,GM_Table,13,FALSE))),"")</f>
        <v/>
      </c>
    </row>
    <row r="205" spans="1:10" x14ac:dyDescent="0.25">
      <c r="A205" s="62" t="s">
        <v>2059</v>
      </c>
      <c r="B205" s="7" t="s">
        <v>2059</v>
      </c>
      <c r="C205" s="8">
        <v>1</v>
      </c>
      <c r="D205" s="26">
        <v>7.732742</v>
      </c>
      <c r="E205" s="26">
        <v>-7.5270820000000001</v>
      </c>
      <c r="F205" s="170" t="b">
        <f>IF(ISBLANK(FarmUnit[[#This Row],[1. Identifiant interne d’exploitation agricole*]]),"",IF(ISERROR(MATCH(FarmUnit[[#This Row],[1. Identifiant interne d’exploitation agricole*]],GroupMember[1. Identifiant interne d’exploitation agricole*],0)),FALSE,TRUE))</f>
        <v>1</v>
      </c>
      <c r="G205" s="5">
        <f t="shared" si="6"/>
        <v>7.732742</v>
      </c>
      <c r="H205" s="5">
        <f t="shared" si="7"/>
        <v>-7.5270820000000001</v>
      </c>
      <c r="I205" s="177" t="str">
        <f t="array" ref="I205">IF(ISBLANK(C205),"",IF(C205=MAX(IF(FarmUnit[1. Identifiant interne d’exploitation agricole*]=A205,FarmUnit[3. Superficie de l’unité agricole (ha)*])),"!","-"))</f>
        <v>!</v>
      </c>
      <c r="J205" s="11" t="str">
        <f>IFERROR(CONCATENATE(VLOOKUP(A205,GM_Table,12,FALSE)," ",(VLOOKUP(A205,GM_Table,13,FALSE))),"")</f>
        <v/>
      </c>
    </row>
    <row r="206" spans="1:10" x14ac:dyDescent="0.25">
      <c r="A206" s="62" t="s">
        <v>2061</v>
      </c>
      <c r="B206" s="7" t="s">
        <v>2061</v>
      </c>
      <c r="C206" s="8">
        <v>1.34</v>
      </c>
      <c r="D206" s="26">
        <v>7.6402000000000001</v>
      </c>
      <c r="E206" s="26">
        <v>-7.5349000000000004</v>
      </c>
      <c r="F206" s="170" t="b">
        <f>IF(ISBLANK(FarmUnit[[#This Row],[1. Identifiant interne d’exploitation agricole*]]),"",IF(ISERROR(MATCH(FarmUnit[[#This Row],[1. Identifiant interne d’exploitation agricole*]],GroupMember[1. Identifiant interne d’exploitation agricole*],0)),FALSE,TRUE))</f>
        <v>1</v>
      </c>
      <c r="G206" s="5">
        <f t="shared" si="6"/>
        <v>7.6402000000000001</v>
      </c>
      <c r="H206" s="5">
        <f t="shared" si="7"/>
        <v>-7.5349000000000004</v>
      </c>
      <c r="I206" s="177" t="str">
        <f t="array" ref="I206">IF(ISBLANK(C206),"",IF(C206=MAX(IF(FarmUnit[1. Identifiant interne d’exploitation agricole*]=A206,FarmUnit[3. Superficie de l’unité agricole (ha)*])),"!","-"))</f>
        <v>!</v>
      </c>
      <c r="J206" s="11" t="str">
        <f>IFERROR(CONCATENATE(VLOOKUP(A206,GM_Table,12,FALSE)," ",(VLOOKUP(A206,GM_Table,13,FALSE))),"")</f>
        <v/>
      </c>
    </row>
    <row r="207" spans="1:10" x14ac:dyDescent="0.25">
      <c r="A207" s="62" t="s">
        <v>2065</v>
      </c>
      <c r="B207" s="7" t="s">
        <v>2065</v>
      </c>
      <c r="C207" s="8">
        <v>3.44</v>
      </c>
      <c r="D207" s="26">
        <v>7.6574999999999998</v>
      </c>
      <c r="E207" s="26">
        <v>-7.5732999999999997</v>
      </c>
      <c r="F207" s="170" t="b">
        <f>IF(ISBLANK(FarmUnit[[#This Row],[1. Identifiant interne d’exploitation agricole*]]),"",IF(ISERROR(MATCH(FarmUnit[[#This Row],[1. Identifiant interne d’exploitation agricole*]],GroupMember[1. Identifiant interne d’exploitation agricole*],0)),FALSE,TRUE))</f>
        <v>1</v>
      </c>
      <c r="G207" s="5">
        <f t="shared" si="6"/>
        <v>7.6574999999999998</v>
      </c>
      <c r="H207" s="5">
        <f t="shared" si="7"/>
        <v>-7.5732999999999997</v>
      </c>
      <c r="I207" s="177" t="str">
        <f t="array" ref="I207">IF(ISBLANK(C207),"",IF(C207=MAX(IF(FarmUnit[1. Identifiant interne d’exploitation agricole*]=A207,FarmUnit[3. Superficie de l’unité agricole (ha)*])),"!","-"))</f>
        <v>!</v>
      </c>
      <c r="J207" s="11" t="str">
        <f>IFERROR(CONCATENATE(VLOOKUP(A207,GM_Table,12,FALSE)," ",(VLOOKUP(A207,GM_Table,13,FALSE))),"")</f>
        <v/>
      </c>
    </row>
    <row r="208" spans="1:10" x14ac:dyDescent="0.25">
      <c r="A208" s="62" t="s">
        <v>2066</v>
      </c>
      <c r="B208" s="7" t="s">
        <v>2066</v>
      </c>
      <c r="C208" s="8">
        <v>1.2</v>
      </c>
      <c r="D208" s="26">
        <v>7.6347430000000003</v>
      </c>
      <c r="E208" s="26">
        <v>-7.5939350000000001</v>
      </c>
      <c r="F208" s="170" t="b">
        <f>IF(ISBLANK(FarmUnit[[#This Row],[1. Identifiant interne d’exploitation agricole*]]),"",IF(ISERROR(MATCH(FarmUnit[[#This Row],[1. Identifiant interne d’exploitation agricole*]],GroupMember[1. Identifiant interne d’exploitation agricole*],0)),FALSE,TRUE))</f>
        <v>1</v>
      </c>
      <c r="G208" s="5">
        <f t="shared" si="6"/>
        <v>7.6347430000000003</v>
      </c>
      <c r="H208" s="5">
        <f t="shared" si="7"/>
        <v>-7.5939350000000001</v>
      </c>
      <c r="I208" s="177" t="str">
        <f t="array" ref="I208">IF(ISBLANK(C208),"",IF(C208=MAX(IF(FarmUnit[1. Identifiant interne d’exploitation agricole*]=A208,FarmUnit[3. Superficie de l’unité agricole (ha)*])),"!","-"))</f>
        <v>!</v>
      </c>
      <c r="J208" s="11" t="str">
        <f>IFERROR(CONCATENATE(VLOOKUP(A208,GM_Table,12,FALSE)," ",(VLOOKUP(A208,GM_Table,13,FALSE))),"")</f>
        <v/>
      </c>
    </row>
    <row r="209" spans="1:10" x14ac:dyDescent="0.25">
      <c r="A209" s="62" t="s">
        <v>2068</v>
      </c>
      <c r="B209" s="7" t="s">
        <v>2068</v>
      </c>
      <c r="C209" s="8">
        <v>1.25</v>
      </c>
      <c r="D209" s="26">
        <v>7.6402999999999999</v>
      </c>
      <c r="E209" s="26">
        <v>-7.7484999999999999</v>
      </c>
      <c r="F209" s="170" t="b">
        <f>IF(ISBLANK(FarmUnit[[#This Row],[1. Identifiant interne d’exploitation agricole*]]),"",IF(ISERROR(MATCH(FarmUnit[[#This Row],[1. Identifiant interne d’exploitation agricole*]],GroupMember[1. Identifiant interne d’exploitation agricole*],0)),FALSE,TRUE))</f>
        <v>1</v>
      </c>
      <c r="G209" s="5">
        <f t="shared" si="6"/>
        <v>7.6402999999999999</v>
      </c>
      <c r="H209" s="5">
        <f t="shared" si="7"/>
        <v>-7.7484999999999999</v>
      </c>
      <c r="I209" s="177" t="str">
        <f t="array" ref="I209">IF(ISBLANK(C209),"",IF(C209=MAX(IF(FarmUnit[1. Identifiant interne d’exploitation agricole*]=A209,FarmUnit[3. Superficie de l’unité agricole (ha)*])),"!","-"))</f>
        <v>!</v>
      </c>
      <c r="J209" s="11" t="str">
        <f>IFERROR(CONCATENATE(VLOOKUP(A209,GM_Table,12,FALSE)," ",(VLOOKUP(A209,GM_Table,13,FALSE))),"")</f>
        <v/>
      </c>
    </row>
    <row r="210" spans="1:10" x14ac:dyDescent="0.25">
      <c r="A210" s="62" t="s">
        <v>2070</v>
      </c>
      <c r="B210" s="7" t="s">
        <v>2070</v>
      </c>
      <c r="C210" s="8">
        <v>2.2400000000000002</v>
      </c>
      <c r="D210" s="26">
        <v>7.3695250000000003</v>
      </c>
      <c r="E210" s="26">
        <v>-7.3366619999999996</v>
      </c>
      <c r="F210" s="170" t="b">
        <f>IF(ISBLANK(FarmUnit[[#This Row],[1. Identifiant interne d’exploitation agricole*]]),"",IF(ISERROR(MATCH(FarmUnit[[#This Row],[1. Identifiant interne d’exploitation agricole*]],GroupMember[1. Identifiant interne d’exploitation agricole*],0)),FALSE,TRUE))</f>
        <v>1</v>
      </c>
      <c r="G210" s="5">
        <f t="shared" si="6"/>
        <v>7.3695250000000003</v>
      </c>
      <c r="H210" s="5">
        <f t="shared" si="7"/>
        <v>-7.3366619999999996</v>
      </c>
      <c r="I210" s="177" t="str">
        <f t="array" ref="I210">IF(ISBLANK(C210),"",IF(C210=MAX(IF(FarmUnit[1. Identifiant interne d’exploitation agricole*]=A210,FarmUnit[3. Superficie de l’unité agricole (ha)*])),"!","-"))</f>
        <v>!</v>
      </c>
      <c r="J210" s="11" t="str">
        <f>IFERROR(CONCATENATE(VLOOKUP(A210,GM_Table,12,FALSE)," ",(VLOOKUP(A210,GM_Table,13,FALSE))),"")</f>
        <v/>
      </c>
    </row>
    <row r="211" spans="1:10" x14ac:dyDescent="0.25">
      <c r="A211" s="62" t="s">
        <v>2072</v>
      </c>
      <c r="B211" s="7" t="s">
        <v>2072</v>
      </c>
      <c r="C211" s="8">
        <v>1.68</v>
      </c>
      <c r="D211" s="26">
        <v>7.3790480000000001</v>
      </c>
      <c r="E211" s="26">
        <v>-7.3299240000000001</v>
      </c>
      <c r="F211" s="170" t="b">
        <f>IF(ISBLANK(FarmUnit[[#This Row],[1. Identifiant interne d’exploitation agricole*]]),"",IF(ISERROR(MATCH(FarmUnit[[#This Row],[1. Identifiant interne d’exploitation agricole*]],GroupMember[1. Identifiant interne d’exploitation agricole*],0)),FALSE,TRUE))</f>
        <v>1</v>
      </c>
      <c r="G211" s="5">
        <f t="shared" si="6"/>
        <v>7.3790480000000001</v>
      </c>
      <c r="H211" s="5">
        <f t="shared" si="7"/>
        <v>-7.3299240000000001</v>
      </c>
      <c r="I211" s="177" t="str">
        <f t="array" ref="I211">IF(ISBLANK(C211),"",IF(C211=MAX(IF(FarmUnit[1. Identifiant interne d’exploitation agricole*]=A211,FarmUnit[3. Superficie de l’unité agricole (ha)*])),"!","-"))</f>
        <v>!</v>
      </c>
      <c r="J211" s="11" t="str">
        <f>IFERROR(CONCATENATE(VLOOKUP(A211,GM_Table,12,FALSE)," ",(VLOOKUP(A211,GM_Table,13,FALSE))),"")</f>
        <v/>
      </c>
    </row>
    <row r="212" spans="1:10" x14ac:dyDescent="0.25">
      <c r="A212" s="62" t="s">
        <v>2075</v>
      </c>
      <c r="B212" s="7" t="s">
        <v>2075</v>
      </c>
      <c r="C212" s="8">
        <v>1.95</v>
      </c>
      <c r="D212" s="26">
        <v>7.38225</v>
      </c>
      <c r="E212" s="26">
        <v>-7.3236679999999996</v>
      </c>
      <c r="F212" s="170" t="b">
        <f>IF(ISBLANK(FarmUnit[[#This Row],[1. Identifiant interne d’exploitation agricole*]]),"",IF(ISERROR(MATCH(FarmUnit[[#This Row],[1. Identifiant interne d’exploitation agricole*]],GroupMember[1. Identifiant interne d’exploitation agricole*],0)),FALSE,TRUE))</f>
        <v>1</v>
      </c>
      <c r="G212" s="5">
        <f t="shared" si="6"/>
        <v>7.38225</v>
      </c>
      <c r="H212" s="5">
        <f t="shared" si="7"/>
        <v>-7.3236679999999996</v>
      </c>
      <c r="I212" s="177" t="str">
        <f t="array" ref="I212">IF(ISBLANK(C212),"",IF(C212=MAX(IF(FarmUnit[1. Identifiant interne d’exploitation agricole*]=A212,FarmUnit[3. Superficie de l’unité agricole (ha)*])),"!","-"))</f>
        <v>!</v>
      </c>
      <c r="J212" s="11" t="str">
        <f>IFERROR(CONCATENATE(VLOOKUP(A212,GM_Table,12,FALSE)," ",(VLOOKUP(A212,GM_Table,13,FALSE))),"")</f>
        <v/>
      </c>
    </row>
    <row r="213" spans="1:10" x14ac:dyDescent="0.25">
      <c r="A213" s="62" t="s">
        <v>2078</v>
      </c>
      <c r="B213" s="7" t="s">
        <v>2078</v>
      </c>
      <c r="C213" s="8">
        <v>2.34</v>
      </c>
      <c r="D213" s="26">
        <v>7.3863659999999998</v>
      </c>
      <c r="E213" s="26">
        <v>-7.319528</v>
      </c>
      <c r="F213" s="170" t="b">
        <f>IF(ISBLANK(FarmUnit[[#This Row],[1. Identifiant interne d’exploitation agricole*]]),"",IF(ISERROR(MATCH(FarmUnit[[#This Row],[1. Identifiant interne d’exploitation agricole*]],GroupMember[1. Identifiant interne d’exploitation agricole*],0)),FALSE,TRUE))</f>
        <v>1</v>
      </c>
      <c r="G213" s="5">
        <f t="shared" si="6"/>
        <v>7.3863659999999998</v>
      </c>
      <c r="H213" s="5">
        <f t="shared" si="7"/>
        <v>-7.319528</v>
      </c>
      <c r="I213" s="177" t="str">
        <f t="array" ref="I213">IF(ISBLANK(C213),"",IF(C213=MAX(IF(FarmUnit[1. Identifiant interne d’exploitation agricole*]=A213,FarmUnit[3. Superficie de l’unité agricole (ha)*])),"!","-"))</f>
        <v>!</v>
      </c>
      <c r="J213" s="11" t="str">
        <f>IFERROR(CONCATENATE(VLOOKUP(A213,GM_Table,12,FALSE)," ",(VLOOKUP(A213,GM_Table,13,FALSE))),"")</f>
        <v/>
      </c>
    </row>
    <row r="214" spans="1:10" x14ac:dyDescent="0.25">
      <c r="A214" s="62" t="s">
        <v>2080</v>
      </c>
      <c r="B214" s="7" t="s">
        <v>2080</v>
      </c>
      <c r="C214" s="8">
        <v>1.25</v>
      </c>
      <c r="D214" s="26">
        <v>7.3690639999999998</v>
      </c>
      <c r="E214" s="26">
        <v>-7.3432459999999997</v>
      </c>
      <c r="F214" s="170" t="b">
        <f>IF(ISBLANK(FarmUnit[[#This Row],[1. Identifiant interne d’exploitation agricole*]]),"",IF(ISERROR(MATCH(FarmUnit[[#This Row],[1. Identifiant interne d’exploitation agricole*]],GroupMember[1. Identifiant interne d’exploitation agricole*],0)),FALSE,TRUE))</f>
        <v>1</v>
      </c>
      <c r="G214" s="5">
        <f t="shared" si="6"/>
        <v>7.3690639999999998</v>
      </c>
      <c r="H214" s="5">
        <f t="shared" si="7"/>
        <v>-7.3432459999999997</v>
      </c>
      <c r="I214" s="177" t="str">
        <f t="array" ref="I214">IF(ISBLANK(C214),"",IF(C214=MAX(IF(FarmUnit[1. Identifiant interne d’exploitation agricole*]=A214,FarmUnit[3. Superficie de l’unité agricole (ha)*])),"!","-"))</f>
        <v>!</v>
      </c>
      <c r="J214" s="11" t="str">
        <f>IFERROR(CONCATENATE(VLOOKUP(A214,GM_Table,12,FALSE)," ",(VLOOKUP(A214,GM_Table,13,FALSE))),"")</f>
        <v/>
      </c>
    </row>
    <row r="215" spans="1:10" x14ac:dyDescent="0.25">
      <c r="A215" s="62" t="s">
        <v>2081</v>
      </c>
      <c r="B215" s="7" t="s">
        <v>2081</v>
      </c>
      <c r="C215" s="8">
        <v>2.4</v>
      </c>
      <c r="D215" s="26">
        <v>7.6208</v>
      </c>
      <c r="E215" s="26">
        <v>-7.5765000000000002</v>
      </c>
      <c r="F215" s="170" t="b">
        <f>IF(ISBLANK(FarmUnit[[#This Row],[1. Identifiant interne d’exploitation agricole*]]),"",IF(ISERROR(MATCH(FarmUnit[[#This Row],[1. Identifiant interne d’exploitation agricole*]],GroupMember[1. Identifiant interne d’exploitation agricole*],0)),FALSE,TRUE))</f>
        <v>1</v>
      </c>
      <c r="G215" s="5">
        <f t="shared" si="6"/>
        <v>7.6208</v>
      </c>
      <c r="H215" s="5">
        <f t="shared" si="7"/>
        <v>-7.5765000000000002</v>
      </c>
      <c r="I215" s="177" t="str">
        <f t="array" ref="I215">IF(ISBLANK(C215),"",IF(C215=MAX(IF(FarmUnit[1. Identifiant interne d’exploitation agricole*]=A215,FarmUnit[3. Superficie de l’unité agricole (ha)*])),"!","-"))</f>
        <v>!</v>
      </c>
      <c r="J215" s="11" t="str">
        <f>IFERROR(CONCATENATE(VLOOKUP(A215,GM_Table,12,FALSE)," ",(VLOOKUP(A215,GM_Table,13,FALSE))),"")</f>
        <v/>
      </c>
    </row>
    <row r="216" spans="1:10" x14ac:dyDescent="0.25">
      <c r="A216" s="62" t="s">
        <v>2084</v>
      </c>
      <c r="B216" s="7" t="s">
        <v>2084</v>
      </c>
      <c r="C216" s="8">
        <v>1.85</v>
      </c>
      <c r="D216" s="26">
        <v>7.6603000000000003</v>
      </c>
      <c r="E216" s="26">
        <v>-7.7422000000000004</v>
      </c>
      <c r="F216" s="170" t="b">
        <f>IF(ISBLANK(FarmUnit[[#This Row],[1. Identifiant interne d’exploitation agricole*]]),"",IF(ISERROR(MATCH(FarmUnit[[#This Row],[1. Identifiant interne d’exploitation agricole*]],GroupMember[1. Identifiant interne d’exploitation agricole*],0)),FALSE,TRUE))</f>
        <v>1</v>
      </c>
      <c r="G216" s="5">
        <f t="shared" si="6"/>
        <v>7.6603000000000003</v>
      </c>
      <c r="H216" s="5">
        <f t="shared" si="7"/>
        <v>-7.7422000000000004</v>
      </c>
      <c r="I216" s="177" t="str">
        <f t="array" ref="I216">IF(ISBLANK(C216),"",IF(C216=MAX(IF(FarmUnit[1. Identifiant interne d’exploitation agricole*]=A216,FarmUnit[3. Superficie de l’unité agricole (ha)*])),"!","-"))</f>
        <v>!</v>
      </c>
      <c r="J216" s="11" t="str">
        <f>IFERROR(CONCATENATE(VLOOKUP(A216,GM_Table,12,FALSE)," ",(VLOOKUP(A216,GM_Table,13,FALSE))),"")</f>
        <v/>
      </c>
    </row>
    <row r="217" spans="1:10" x14ac:dyDescent="0.25">
      <c r="A217" s="62" t="s">
        <v>2087</v>
      </c>
      <c r="B217" s="7" t="s">
        <v>2087</v>
      </c>
      <c r="C217" s="8">
        <v>1.45</v>
      </c>
      <c r="D217" s="26">
        <v>7.6338999999999997</v>
      </c>
      <c r="E217" s="26">
        <v>-7.5503</v>
      </c>
      <c r="F217" s="170" t="b">
        <f>IF(ISBLANK(FarmUnit[[#This Row],[1. Identifiant interne d’exploitation agricole*]]),"",IF(ISERROR(MATCH(FarmUnit[[#This Row],[1. Identifiant interne d’exploitation agricole*]],GroupMember[1. Identifiant interne d’exploitation agricole*],0)),FALSE,TRUE))</f>
        <v>1</v>
      </c>
      <c r="G217" s="5">
        <f t="shared" si="6"/>
        <v>7.6338999999999997</v>
      </c>
      <c r="H217" s="5">
        <f t="shared" si="7"/>
        <v>-7.5503</v>
      </c>
      <c r="I217" s="177" t="str">
        <f t="array" ref="I217">IF(ISBLANK(C217),"",IF(C217=MAX(IF(FarmUnit[1. Identifiant interne d’exploitation agricole*]=A217,FarmUnit[3. Superficie de l’unité agricole (ha)*])),"!","-"))</f>
        <v>!</v>
      </c>
      <c r="J217" s="11" t="str">
        <f>IFERROR(CONCATENATE(VLOOKUP(A217,GM_Table,12,FALSE)," ",(VLOOKUP(A217,GM_Table,13,FALSE))),"")</f>
        <v/>
      </c>
    </row>
    <row r="218" spans="1:10" x14ac:dyDescent="0.25">
      <c r="A218" s="62" t="s">
        <v>2090</v>
      </c>
      <c r="B218" s="7" t="s">
        <v>2090</v>
      </c>
      <c r="C218" s="8">
        <v>1.4</v>
      </c>
      <c r="D218" s="26">
        <v>7.6360000000000001</v>
      </c>
      <c r="E218" s="26">
        <v>-7.5704000000000002</v>
      </c>
      <c r="F218" s="170" t="b">
        <f>IF(ISBLANK(FarmUnit[[#This Row],[1. Identifiant interne d’exploitation agricole*]]),"",IF(ISERROR(MATCH(FarmUnit[[#This Row],[1. Identifiant interne d’exploitation agricole*]],GroupMember[1. Identifiant interne d’exploitation agricole*],0)),FALSE,TRUE))</f>
        <v>1</v>
      </c>
      <c r="G218" s="5">
        <f t="shared" si="6"/>
        <v>7.6360000000000001</v>
      </c>
      <c r="H218" s="5">
        <f t="shared" si="7"/>
        <v>-7.5704000000000002</v>
      </c>
      <c r="I218" s="177" t="str">
        <f t="array" ref="I218">IF(ISBLANK(C218),"",IF(C218=MAX(IF(FarmUnit[1. Identifiant interne d’exploitation agricole*]=A218,FarmUnit[3. Superficie de l’unité agricole (ha)*])),"!","-"))</f>
        <v>!</v>
      </c>
      <c r="J218" s="11" t="str">
        <f>IFERROR(CONCATENATE(VLOOKUP(A218,GM_Table,12,FALSE)," ",(VLOOKUP(A218,GM_Table,13,FALSE))),"")</f>
        <v/>
      </c>
    </row>
    <row r="219" spans="1:10" x14ac:dyDescent="0.25">
      <c r="A219" s="62" t="s">
        <v>2092</v>
      </c>
      <c r="B219" s="7" t="s">
        <v>2092</v>
      </c>
      <c r="C219" s="8">
        <v>1.45</v>
      </c>
      <c r="D219" s="26">
        <v>7.6348000000000003</v>
      </c>
      <c r="E219" s="26">
        <v>-7.5560999999999998</v>
      </c>
      <c r="F219" s="170" t="b">
        <f>IF(ISBLANK(FarmUnit[[#This Row],[1. Identifiant interne d’exploitation agricole*]]),"",IF(ISERROR(MATCH(FarmUnit[[#This Row],[1. Identifiant interne d’exploitation agricole*]],GroupMember[1. Identifiant interne d’exploitation agricole*],0)),FALSE,TRUE))</f>
        <v>1</v>
      </c>
      <c r="G219" s="5">
        <f t="shared" si="6"/>
        <v>7.6348000000000003</v>
      </c>
      <c r="H219" s="5">
        <f t="shared" si="7"/>
        <v>-7.5560999999999998</v>
      </c>
      <c r="I219" s="177" t="str">
        <f t="array" ref="I219">IF(ISBLANK(C219),"",IF(C219=MAX(IF(FarmUnit[1. Identifiant interne d’exploitation agricole*]=A219,FarmUnit[3. Superficie de l’unité agricole (ha)*])),"!","-"))</f>
        <v>!</v>
      </c>
      <c r="J219" s="11" t="str">
        <f>IFERROR(CONCATENATE(VLOOKUP(A219,GM_Table,12,FALSE)," ",(VLOOKUP(A219,GM_Table,13,FALSE))),"")</f>
        <v/>
      </c>
    </row>
    <row r="220" spans="1:10" x14ac:dyDescent="0.25">
      <c r="A220" s="62" t="s">
        <v>2094</v>
      </c>
      <c r="B220" s="7" t="s">
        <v>2094</v>
      </c>
      <c r="C220" s="8">
        <v>1.35</v>
      </c>
      <c r="D220" s="26">
        <v>7.6280999999999999</v>
      </c>
      <c r="E220" s="26">
        <v>-7.5774999999999997</v>
      </c>
      <c r="F220" s="170" t="b">
        <f>IF(ISBLANK(FarmUnit[[#This Row],[1. Identifiant interne d’exploitation agricole*]]),"",IF(ISERROR(MATCH(FarmUnit[[#This Row],[1. Identifiant interne d’exploitation agricole*]],GroupMember[1. Identifiant interne d’exploitation agricole*],0)),FALSE,TRUE))</f>
        <v>1</v>
      </c>
      <c r="G220" s="5">
        <f t="shared" si="6"/>
        <v>7.6280999999999999</v>
      </c>
      <c r="H220" s="5">
        <f t="shared" si="7"/>
        <v>-7.5774999999999997</v>
      </c>
      <c r="I220" s="177" t="str">
        <f t="array" ref="I220">IF(ISBLANK(C220),"",IF(C220=MAX(IF(FarmUnit[1. Identifiant interne d’exploitation agricole*]=A220,FarmUnit[3. Superficie de l’unité agricole (ha)*])),"!","-"))</f>
        <v>!</v>
      </c>
      <c r="J220" s="11" t="str">
        <f>IFERROR(CONCATENATE(VLOOKUP(A220,GM_Table,12,FALSE)," ",(VLOOKUP(A220,GM_Table,13,FALSE))),"")</f>
        <v/>
      </c>
    </row>
    <row r="221" spans="1:10" x14ac:dyDescent="0.25">
      <c r="A221" s="62" t="s">
        <v>2097</v>
      </c>
      <c r="B221" s="7" t="s">
        <v>2097</v>
      </c>
      <c r="C221" s="8">
        <v>1.99</v>
      </c>
      <c r="D221" s="26">
        <v>7.6205999999999996</v>
      </c>
      <c r="E221" s="26">
        <v>-7.5721999999999996</v>
      </c>
      <c r="F221" s="170" t="b">
        <f>IF(ISBLANK(FarmUnit[[#This Row],[1. Identifiant interne d’exploitation agricole*]]),"",IF(ISERROR(MATCH(FarmUnit[[#This Row],[1. Identifiant interne d’exploitation agricole*]],GroupMember[1. Identifiant interne d’exploitation agricole*],0)),FALSE,TRUE))</f>
        <v>1</v>
      </c>
      <c r="G221" s="5">
        <f t="shared" si="6"/>
        <v>7.6205999999999996</v>
      </c>
      <c r="H221" s="5">
        <f t="shared" si="7"/>
        <v>-7.5721999999999996</v>
      </c>
      <c r="I221" s="177" t="str">
        <f t="array" ref="I221">IF(ISBLANK(C221),"",IF(C221=MAX(IF(FarmUnit[1. Identifiant interne d’exploitation agricole*]=A221,FarmUnit[3. Superficie de l’unité agricole (ha)*])),"!","-"))</f>
        <v>!</v>
      </c>
      <c r="J221" s="11" t="str">
        <f>IFERROR(CONCATENATE(VLOOKUP(A221,GM_Table,12,FALSE)," ",(VLOOKUP(A221,GM_Table,13,FALSE))),"")</f>
        <v/>
      </c>
    </row>
    <row r="222" spans="1:10" x14ac:dyDescent="0.25">
      <c r="A222" s="62" t="s">
        <v>2099</v>
      </c>
      <c r="B222" s="7" t="s">
        <v>2099</v>
      </c>
      <c r="C222" s="8">
        <v>2.2999999999999998</v>
      </c>
      <c r="D222" s="26">
        <v>7.6719999999999997</v>
      </c>
      <c r="E222" s="26">
        <v>-7.5664999999999996</v>
      </c>
      <c r="F222" s="170" t="b">
        <f>IF(ISBLANK(FarmUnit[[#This Row],[1. Identifiant interne d’exploitation agricole*]]),"",IF(ISERROR(MATCH(FarmUnit[[#This Row],[1. Identifiant interne d’exploitation agricole*]],GroupMember[1. Identifiant interne d’exploitation agricole*],0)),FALSE,TRUE))</f>
        <v>1</v>
      </c>
      <c r="G222" s="5">
        <f t="shared" si="6"/>
        <v>7.6719999999999997</v>
      </c>
      <c r="H222" s="5">
        <f t="shared" si="7"/>
        <v>-7.5664999999999996</v>
      </c>
      <c r="I222" s="177" t="str">
        <f t="array" ref="I222">IF(ISBLANK(C222),"",IF(C222=MAX(IF(FarmUnit[1. Identifiant interne d’exploitation agricole*]=A222,FarmUnit[3. Superficie de l’unité agricole (ha)*])),"!","-"))</f>
        <v>!</v>
      </c>
      <c r="J222" s="11" t="str">
        <f>IFERROR(CONCATENATE(VLOOKUP(A222,GM_Table,12,FALSE)," ",(VLOOKUP(A222,GM_Table,13,FALSE))),"")</f>
        <v/>
      </c>
    </row>
    <row r="223" spans="1:10" x14ac:dyDescent="0.25">
      <c r="A223" s="62" t="s">
        <v>2102</v>
      </c>
      <c r="B223" s="7" t="s">
        <v>2102</v>
      </c>
      <c r="C223" s="8">
        <v>1.5</v>
      </c>
      <c r="D223" s="26">
        <v>7.6463999999999999</v>
      </c>
      <c r="E223" s="26">
        <v>-7.5617000000000001</v>
      </c>
      <c r="F223" s="170" t="b">
        <f>IF(ISBLANK(FarmUnit[[#This Row],[1. Identifiant interne d’exploitation agricole*]]),"",IF(ISERROR(MATCH(FarmUnit[[#This Row],[1. Identifiant interne d’exploitation agricole*]],GroupMember[1. Identifiant interne d’exploitation agricole*],0)),FALSE,TRUE))</f>
        <v>1</v>
      </c>
      <c r="G223" s="5">
        <f t="shared" si="6"/>
        <v>7.6463999999999999</v>
      </c>
      <c r="H223" s="5">
        <f t="shared" si="7"/>
        <v>-7.5617000000000001</v>
      </c>
      <c r="I223" s="177" t="str">
        <f t="array" ref="I223">IF(ISBLANK(C223),"",IF(C223=MAX(IF(FarmUnit[1. Identifiant interne d’exploitation agricole*]=A223,FarmUnit[3. Superficie de l’unité agricole (ha)*])),"!","-"))</f>
        <v>!</v>
      </c>
      <c r="J223" s="11" t="str">
        <f>IFERROR(CONCATENATE(VLOOKUP(A223,GM_Table,12,FALSE)," ",(VLOOKUP(A223,GM_Table,13,FALSE))),"")</f>
        <v/>
      </c>
    </row>
    <row r="224" spans="1:10" x14ac:dyDescent="0.25">
      <c r="A224" s="62" t="s">
        <v>2104</v>
      </c>
      <c r="B224" s="7" t="s">
        <v>2104</v>
      </c>
      <c r="C224" s="8">
        <v>2</v>
      </c>
      <c r="D224" s="26">
        <v>7.6448999999999998</v>
      </c>
      <c r="E224" s="26">
        <v>-7.5621</v>
      </c>
      <c r="F224" s="170" t="b">
        <f>IF(ISBLANK(FarmUnit[[#This Row],[1. Identifiant interne d’exploitation agricole*]]),"",IF(ISERROR(MATCH(FarmUnit[[#This Row],[1. Identifiant interne d’exploitation agricole*]],GroupMember[1. Identifiant interne d’exploitation agricole*],0)),FALSE,TRUE))</f>
        <v>1</v>
      </c>
      <c r="G224" s="5">
        <f t="shared" si="6"/>
        <v>7.6448999999999998</v>
      </c>
      <c r="H224" s="5">
        <f t="shared" si="7"/>
        <v>-7.5621</v>
      </c>
      <c r="I224" s="177" t="str">
        <f t="array" ref="I224">IF(ISBLANK(C224),"",IF(C224=MAX(IF(FarmUnit[1. Identifiant interne d’exploitation agricole*]=A224,FarmUnit[3. Superficie de l’unité agricole (ha)*])),"!","-"))</f>
        <v>!</v>
      </c>
      <c r="J224" s="11" t="str">
        <f>IFERROR(CONCATENATE(VLOOKUP(A224,GM_Table,12,FALSE)," ",(VLOOKUP(A224,GM_Table,13,FALSE))),"")</f>
        <v/>
      </c>
    </row>
    <row r="225" spans="1:10" x14ac:dyDescent="0.25">
      <c r="A225" s="62" t="s">
        <v>2106</v>
      </c>
      <c r="B225" s="7" t="s">
        <v>2106</v>
      </c>
      <c r="C225" s="8">
        <v>1.3</v>
      </c>
      <c r="D225" s="26">
        <v>7.6333000000000002</v>
      </c>
      <c r="E225" s="26">
        <v>-7.5450999999999997</v>
      </c>
      <c r="F225" s="170" t="b">
        <f>IF(ISBLANK(FarmUnit[[#This Row],[1. Identifiant interne d’exploitation agricole*]]),"",IF(ISERROR(MATCH(FarmUnit[[#This Row],[1. Identifiant interne d’exploitation agricole*]],GroupMember[1. Identifiant interne d’exploitation agricole*],0)),FALSE,TRUE))</f>
        <v>1</v>
      </c>
      <c r="G225" s="5">
        <f t="shared" si="6"/>
        <v>7.6333000000000002</v>
      </c>
      <c r="H225" s="5">
        <f t="shared" si="7"/>
        <v>-7.5450999999999997</v>
      </c>
      <c r="I225" s="177" t="str">
        <f t="array" ref="I225">IF(ISBLANK(C225),"",IF(C225=MAX(IF(FarmUnit[1. Identifiant interne d’exploitation agricole*]=A225,FarmUnit[3. Superficie de l’unité agricole (ha)*])),"!","-"))</f>
        <v>!</v>
      </c>
      <c r="J225" s="11" t="str">
        <f>IFERROR(CONCATENATE(VLOOKUP(A225,GM_Table,12,FALSE)," ",(VLOOKUP(A225,GM_Table,13,FALSE))),"")</f>
        <v/>
      </c>
    </row>
    <row r="226" spans="1:10" x14ac:dyDescent="0.25">
      <c r="A226" s="62" t="s">
        <v>2109</v>
      </c>
      <c r="B226" s="7" t="s">
        <v>2109</v>
      </c>
      <c r="C226" s="8">
        <v>2.4</v>
      </c>
      <c r="D226" s="26">
        <v>7.64</v>
      </c>
      <c r="E226" s="26">
        <v>-7.5678999999999998</v>
      </c>
      <c r="F226" s="170" t="b">
        <f>IF(ISBLANK(FarmUnit[[#This Row],[1. Identifiant interne d’exploitation agricole*]]),"",IF(ISERROR(MATCH(FarmUnit[[#This Row],[1. Identifiant interne d’exploitation agricole*]],GroupMember[1. Identifiant interne d’exploitation agricole*],0)),FALSE,TRUE))</f>
        <v>1</v>
      </c>
      <c r="G226" s="5">
        <f t="shared" si="6"/>
        <v>7.64</v>
      </c>
      <c r="H226" s="5">
        <f t="shared" si="7"/>
        <v>-7.5678999999999998</v>
      </c>
      <c r="I226" s="177" t="str">
        <f t="array" ref="I226">IF(ISBLANK(C226),"",IF(C226=MAX(IF(FarmUnit[1. Identifiant interne d’exploitation agricole*]=A226,FarmUnit[3. Superficie de l’unité agricole (ha)*])),"!","-"))</f>
        <v>!</v>
      </c>
      <c r="J226" s="11" t="str">
        <f>IFERROR(CONCATENATE(VLOOKUP(A226,GM_Table,12,FALSE)," ",(VLOOKUP(A226,GM_Table,13,FALSE))),"")</f>
        <v/>
      </c>
    </row>
    <row r="227" spans="1:10" x14ac:dyDescent="0.25">
      <c r="A227" s="62" t="s">
        <v>2111</v>
      </c>
      <c r="B227" s="7" t="s">
        <v>2111</v>
      </c>
      <c r="C227" s="8">
        <v>1.9</v>
      </c>
      <c r="D227" s="26">
        <v>7.6401000000000003</v>
      </c>
      <c r="E227" s="26">
        <v>-7.5644999999999998</v>
      </c>
      <c r="F227" s="170" t="b">
        <f>IF(ISBLANK(FarmUnit[[#This Row],[1. Identifiant interne d’exploitation agricole*]]),"",IF(ISERROR(MATCH(FarmUnit[[#This Row],[1. Identifiant interne d’exploitation agricole*]],GroupMember[1. Identifiant interne d’exploitation agricole*],0)),FALSE,TRUE))</f>
        <v>1</v>
      </c>
      <c r="G227" s="5">
        <f t="shared" si="6"/>
        <v>7.6401000000000003</v>
      </c>
      <c r="H227" s="5">
        <f t="shared" si="7"/>
        <v>-7.5644999999999998</v>
      </c>
      <c r="I227" s="177" t="str">
        <f t="array" ref="I227">IF(ISBLANK(C227),"",IF(C227=MAX(IF(FarmUnit[1. Identifiant interne d’exploitation agricole*]=A227,FarmUnit[3. Superficie de l’unité agricole (ha)*])),"!","-"))</f>
        <v>!</v>
      </c>
      <c r="J227" s="11" t="str">
        <f>IFERROR(CONCATENATE(VLOOKUP(A227,GM_Table,12,FALSE)," ",(VLOOKUP(A227,GM_Table,13,FALSE))),"")</f>
        <v/>
      </c>
    </row>
    <row r="228" spans="1:10" x14ac:dyDescent="0.25">
      <c r="A228" s="62" t="s">
        <v>2114</v>
      </c>
      <c r="B228" s="7" t="s">
        <v>2114</v>
      </c>
      <c r="C228" s="8">
        <v>5.5</v>
      </c>
      <c r="D228" s="26">
        <v>7.6227</v>
      </c>
      <c r="E228" s="26">
        <v>-7.5503</v>
      </c>
      <c r="F228" s="170" t="b">
        <f>IF(ISBLANK(FarmUnit[[#This Row],[1. Identifiant interne d’exploitation agricole*]]),"",IF(ISERROR(MATCH(FarmUnit[[#This Row],[1. Identifiant interne d’exploitation agricole*]],GroupMember[1. Identifiant interne d’exploitation agricole*],0)),FALSE,TRUE))</f>
        <v>1</v>
      </c>
      <c r="G228" s="5">
        <f t="shared" si="6"/>
        <v>7.6227</v>
      </c>
      <c r="H228" s="5">
        <f t="shared" si="7"/>
        <v>-7.5503</v>
      </c>
      <c r="I228" s="177" t="str">
        <f t="array" ref="I228">IF(ISBLANK(C228),"",IF(C228=MAX(IF(FarmUnit[1. Identifiant interne d’exploitation agricole*]=A228,FarmUnit[3. Superficie de l’unité agricole (ha)*])),"!","-"))</f>
        <v>!</v>
      </c>
      <c r="J228" s="11" t="str">
        <f>IFERROR(CONCATENATE(VLOOKUP(A228,GM_Table,12,FALSE)," ",(VLOOKUP(A228,GM_Table,13,FALSE))),"")</f>
        <v/>
      </c>
    </row>
    <row r="229" spans="1:10" x14ac:dyDescent="0.25">
      <c r="A229" s="62" t="s">
        <v>2119</v>
      </c>
      <c r="B229" s="7" t="s">
        <v>2119</v>
      </c>
      <c r="C229" s="8">
        <v>1.66</v>
      </c>
      <c r="D229" s="26">
        <v>7.6220999999999997</v>
      </c>
      <c r="E229" s="26">
        <v>-7.5776000000000003</v>
      </c>
      <c r="F229" s="170" t="b">
        <f>IF(ISBLANK(FarmUnit[[#This Row],[1. Identifiant interne d’exploitation agricole*]]),"",IF(ISERROR(MATCH(FarmUnit[[#This Row],[1. Identifiant interne d’exploitation agricole*]],GroupMember[1. Identifiant interne d’exploitation agricole*],0)),FALSE,TRUE))</f>
        <v>1</v>
      </c>
      <c r="G229" s="5">
        <f t="shared" si="6"/>
        <v>7.6220999999999997</v>
      </c>
      <c r="H229" s="5">
        <f t="shared" si="7"/>
        <v>-7.5776000000000003</v>
      </c>
      <c r="I229" s="177" t="str">
        <f t="array" ref="I229">IF(ISBLANK(C229),"",IF(C229=MAX(IF(FarmUnit[1. Identifiant interne d’exploitation agricole*]=A229,FarmUnit[3. Superficie de l’unité agricole (ha)*])),"!","-"))</f>
        <v>!</v>
      </c>
      <c r="J229" s="11" t="str">
        <f>IFERROR(CONCATENATE(VLOOKUP(A229,GM_Table,12,FALSE)," ",(VLOOKUP(A229,GM_Table,13,FALSE))),"")</f>
        <v/>
      </c>
    </row>
    <row r="230" spans="1:10" x14ac:dyDescent="0.25">
      <c r="A230" s="62" t="s">
        <v>2121</v>
      </c>
      <c r="B230" s="7" t="s">
        <v>2121</v>
      </c>
      <c r="C230" s="8">
        <v>1.4</v>
      </c>
      <c r="D230" s="26">
        <v>7.6207000000000003</v>
      </c>
      <c r="E230" s="26">
        <v>-7.5740999999999996</v>
      </c>
      <c r="F230" s="170" t="b">
        <f>IF(ISBLANK(FarmUnit[[#This Row],[1. Identifiant interne d’exploitation agricole*]]),"",IF(ISERROR(MATCH(FarmUnit[[#This Row],[1. Identifiant interne d’exploitation agricole*]],GroupMember[1. Identifiant interne d’exploitation agricole*],0)),FALSE,TRUE))</f>
        <v>1</v>
      </c>
      <c r="G230" s="5">
        <f t="shared" si="6"/>
        <v>7.6207000000000003</v>
      </c>
      <c r="H230" s="5">
        <f t="shared" si="7"/>
        <v>-7.5740999999999996</v>
      </c>
      <c r="I230" s="177" t="str">
        <f t="array" ref="I230">IF(ISBLANK(C230),"",IF(C230=MAX(IF(FarmUnit[1. Identifiant interne d’exploitation agricole*]=A230,FarmUnit[3. Superficie de l’unité agricole (ha)*])),"!","-"))</f>
        <v>!</v>
      </c>
      <c r="J230" s="11" t="str">
        <f>IFERROR(CONCATENATE(VLOOKUP(A230,GM_Table,12,FALSE)," ",(VLOOKUP(A230,GM_Table,13,FALSE))),"")</f>
        <v/>
      </c>
    </row>
    <row r="231" spans="1:10" x14ac:dyDescent="0.25">
      <c r="A231" s="62" t="s">
        <v>2124</v>
      </c>
      <c r="B231" s="7" t="s">
        <v>2124</v>
      </c>
      <c r="C231" s="8">
        <v>3.66</v>
      </c>
      <c r="D231" s="26">
        <v>7.6334</v>
      </c>
      <c r="E231" s="26">
        <v>-7.5552000000000001</v>
      </c>
      <c r="F231" s="170" t="b">
        <f>IF(ISBLANK(FarmUnit[[#This Row],[1. Identifiant interne d’exploitation agricole*]]),"",IF(ISERROR(MATCH(FarmUnit[[#This Row],[1. Identifiant interne d’exploitation agricole*]],GroupMember[1. Identifiant interne d’exploitation agricole*],0)),FALSE,TRUE))</f>
        <v>1</v>
      </c>
      <c r="G231" s="5">
        <f t="shared" si="6"/>
        <v>7.6334</v>
      </c>
      <c r="H231" s="5">
        <f t="shared" si="7"/>
        <v>-7.5552000000000001</v>
      </c>
      <c r="I231" s="177" t="str">
        <f t="array" ref="I231">IF(ISBLANK(C231),"",IF(C231=MAX(IF(FarmUnit[1. Identifiant interne d’exploitation agricole*]=A231,FarmUnit[3. Superficie de l’unité agricole (ha)*])),"!","-"))</f>
        <v>!</v>
      </c>
      <c r="J231" s="11" t="str">
        <f>IFERROR(CONCATENATE(VLOOKUP(A231,GM_Table,12,FALSE)," ",(VLOOKUP(A231,GM_Table,13,FALSE))),"")</f>
        <v/>
      </c>
    </row>
    <row r="232" spans="1:10" x14ac:dyDescent="0.25">
      <c r="A232" s="62" t="s">
        <v>2127</v>
      </c>
      <c r="B232" s="7" t="s">
        <v>2127</v>
      </c>
      <c r="C232" s="8">
        <v>1.66</v>
      </c>
      <c r="D232" s="26">
        <v>7.6238999999999999</v>
      </c>
      <c r="E232" s="26">
        <v>-7.5754000000000001</v>
      </c>
      <c r="F232" s="170" t="b">
        <f>IF(ISBLANK(FarmUnit[[#This Row],[1. Identifiant interne d’exploitation agricole*]]),"",IF(ISERROR(MATCH(FarmUnit[[#This Row],[1. Identifiant interne d’exploitation agricole*]],GroupMember[1. Identifiant interne d’exploitation agricole*],0)),FALSE,TRUE))</f>
        <v>1</v>
      </c>
      <c r="G232" s="5">
        <f t="shared" si="6"/>
        <v>7.6238999999999999</v>
      </c>
      <c r="H232" s="5">
        <f t="shared" si="7"/>
        <v>-7.5754000000000001</v>
      </c>
      <c r="I232" s="177" t="str">
        <f t="array" ref="I232">IF(ISBLANK(C232),"",IF(C232=MAX(IF(FarmUnit[1. Identifiant interne d’exploitation agricole*]=A232,FarmUnit[3. Superficie de l’unité agricole (ha)*])),"!","-"))</f>
        <v>!</v>
      </c>
      <c r="J232" s="11" t="str">
        <f>IFERROR(CONCATENATE(VLOOKUP(A232,GM_Table,12,FALSE)," ",(VLOOKUP(A232,GM_Table,13,FALSE))),"")</f>
        <v/>
      </c>
    </row>
    <row r="233" spans="1:10" x14ac:dyDescent="0.25">
      <c r="A233" s="62" t="s">
        <v>2129</v>
      </c>
      <c r="B233" s="7" t="s">
        <v>2129</v>
      </c>
      <c r="C233" s="8">
        <v>2.4</v>
      </c>
      <c r="D233" s="26">
        <v>7.6727999999999996</v>
      </c>
      <c r="E233" s="26">
        <v>-7.5648999999999997</v>
      </c>
      <c r="F233" s="170" t="b">
        <f>IF(ISBLANK(FarmUnit[[#This Row],[1. Identifiant interne d’exploitation agricole*]]),"",IF(ISERROR(MATCH(FarmUnit[[#This Row],[1. Identifiant interne d’exploitation agricole*]],GroupMember[1. Identifiant interne d’exploitation agricole*],0)),FALSE,TRUE))</f>
        <v>1</v>
      </c>
      <c r="G233" s="5">
        <f t="shared" si="6"/>
        <v>7.6727999999999996</v>
      </c>
      <c r="H233" s="5">
        <f t="shared" si="7"/>
        <v>-7.5648999999999997</v>
      </c>
      <c r="I233" s="177" t="str">
        <f t="array" ref="I233">IF(ISBLANK(C233),"",IF(C233=MAX(IF(FarmUnit[1. Identifiant interne d’exploitation agricole*]=A233,FarmUnit[3. Superficie de l’unité agricole (ha)*])),"!","-"))</f>
        <v>!</v>
      </c>
      <c r="J233" s="11" t="str">
        <f>IFERROR(CONCATENATE(VLOOKUP(A233,GM_Table,12,FALSE)," ",(VLOOKUP(A233,GM_Table,13,FALSE))),"")</f>
        <v/>
      </c>
    </row>
    <row r="234" spans="1:10" x14ac:dyDescent="0.25">
      <c r="A234" s="62" t="s">
        <v>2131</v>
      </c>
      <c r="B234" s="7" t="s">
        <v>2131</v>
      </c>
      <c r="C234" s="8">
        <v>1.05</v>
      </c>
      <c r="D234" s="26">
        <v>7.6227999999999998</v>
      </c>
      <c r="E234" s="26">
        <v>-7.5669000000000004</v>
      </c>
      <c r="F234" s="170" t="b">
        <f>IF(ISBLANK(FarmUnit[[#This Row],[1. Identifiant interne d’exploitation agricole*]]),"",IF(ISERROR(MATCH(FarmUnit[[#This Row],[1. Identifiant interne d’exploitation agricole*]],GroupMember[1. Identifiant interne d’exploitation agricole*],0)),FALSE,TRUE))</f>
        <v>1</v>
      </c>
      <c r="G234" s="5">
        <f t="shared" si="6"/>
        <v>7.6227999999999998</v>
      </c>
      <c r="H234" s="5">
        <f t="shared" si="7"/>
        <v>-7.5669000000000004</v>
      </c>
      <c r="I234" s="177" t="str">
        <f t="array" ref="I234">IF(ISBLANK(C234),"",IF(C234=MAX(IF(FarmUnit[1. Identifiant interne d’exploitation agricole*]=A234,FarmUnit[3. Superficie de l’unité agricole (ha)*])),"!","-"))</f>
        <v>!</v>
      </c>
      <c r="J234" s="11" t="str">
        <f>IFERROR(CONCATENATE(VLOOKUP(A234,GM_Table,12,FALSE)," ",(VLOOKUP(A234,GM_Table,13,FALSE))),"")</f>
        <v/>
      </c>
    </row>
    <row r="235" spans="1:10" x14ac:dyDescent="0.25">
      <c r="A235" s="62" t="s">
        <v>2133</v>
      </c>
      <c r="B235" s="7" t="s">
        <v>2133</v>
      </c>
      <c r="C235" s="8">
        <v>1.55</v>
      </c>
      <c r="D235" s="26">
        <v>7.6344000000000003</v>
      </c>
      <c r="E235" s="26">
        <v>-7.5709</v>
      </c>
      <c r="F235" s="170" t="b">
        <f>IF(ISBLANK(FarmUnit[[#This Row],[1. Identifiant interne d’exploitation agricole*]]),"",IF(ISERROR(MATCH(FarmUnit[[#This Row],[1. Identifiant interne d’exploitation agricole*]],GroupMember[1. Identifiant interne d’exploitation agricole*],0)),FALSE,TRUE))</f>
        <v>1</v>
      </c>
      <c r="G235" s="5">
        <f t="shared" si="6"/>
        <v>7.6344000000000003</v>
      </c>
      <c r="H235" s="5">
        <f t="shared" si="7"/>
        <v>-7.5709</v>
      </c>
      <c r="I235" s="177" t="str">
        <f t="array" ref="I235">IF(ISBLANK(C235),"",IF(C235=MAX(IF(FarmUnit[1. Identifiant interne d’exploitation agricole*]=A235,FarmUnit[3. Superficie de l’unité agricole (ha)*])),"!","-"))</f>
        <v>!</v>
      </c>
      <c r="J235" s="11" t="str">
        <f>IFERROR(CONCATENATE(VLOOKUP(A235,GM_Table,12,FALSE)," ",(VLOOKUP(A235,GM_Table,13,FALSE))),"")</f>
        <v/>
      </c>
    </row>
    <row r="236" spans="1:10" x14ac:dyDescent="0.25">
      <c r="A236" s="62" t="s">
        <v>2135</v>
      </c>
      <c r="B236" s="7" t="s">
        <v>2135</v>
      </c>
      <c r="C236" s="8">
        <v>3.99</v>
      </c>
      <c r="D236" s="26">
        <v>7.6230000000000002</v>
      </c>
      <c r="E236" s="26">
        <v>-7.5793999999999997</v>
      </c>
      <c r="F236" s="170" t="b">
        <f>IF(ISBLANK(FarmUnit[[#This Row],[1. Identifiant interne d’exploitation agricole*]]),"",IF(ISERROR(MATCH(FarmUnit[[#This Row],[1. Identifiant interne d’exploitation agricole*]],GroupMember[1. Identifiant interne d’exploitation agricole*],0)),FALSE,TRUE))</f>
        <v>1</v>
      </c>
      <c r="G236" s="5">
        <f t="shared" si="6"/>
        <v>7.6230000000000002</v>
      </c>
      <c r="H236" s="5">
        <f t="shared" si="7"/>
        <v>-7.5793999999999997</v>
      </c>
      <c r="I236" s="177" t="str">
        <f t="array" ref="I236">IF(ISBLANK(C236),"",IF(C236=MAX(IF(FarmUnit[1. Identifiant interne d’exploitation agricole*]=A236,FarmUnit[3. Superficie de l’unité agricole (ha)*])),"!","-"))</f>
        <v>!</v>
      </c>
      <c r="J236" s="11" t="str">
        <f>IFERROR(CONCATENATE(VLOOKUP(A236,GM_Table,12,FALSE)," ",(VLOOKUP(A236,GM_Table,13,FALSE))),"")</f>
        <v/>
      </c>
    </row>
    <row r="237" spans="1:10" x14ac:dyDescent="0.25">
      <c r="A237" s="62" t="s">
        <v>2137</v>
      </c>
      <c r="B237" s="7" t="s">
        <v>2137</v>
      </c>
      <c r="C237" s="8">
        <v>3.2</v>
      </c>
      <c r="D237" s="26">
        <v>7.6231</v>
      </c>
      <c r="E237" s="26">
        <v>-7.5659000000000001</v>
      </c>
      <c r="F237" s="170" t="b">
        <f>IF(ISBLANK(FarmUnit[[#This Row],[1. Identifiant interne d’exploitation agricole*]]),"",IF(ISERROR(MATCH(FarmUnit[[#This Row],[1. Identifiant interne d’exploitation agricole*]],GroupMember[1. Identifiant interne d’exploitation agricole*],0)),FALSE,TRUE))</f>
        <v>1</v>
      </c>
      <c r="G237" s="5">
        <f t="shared" si="6"/>
        <v>7.6231</v>
      </c>
      <c r="H237" s="5">
        <f t="shared" si="7"/>
        <v>-7.5659000000000001</v>
      </c>
      <c r="I237" s="177" t="str">
        <f t="array" ref="I237">IF(ISBLANK(C237),"",IF(C237=MAX(IF(FarmUnit[1. Identifiant interne d’exploitation agricole*]=A237,FarmUnit[3. Superficie de l’unité agricole (ha)*])),"!","-"))</f>
        <v>!</v>
      </c>
      <c r="J237" s="11" t="str">
        <f>IFERROR(CONCATENATE(VLOOKUP(A237,GM_Table,12,FALSE)," ",(VLOOKUP(A237,GM_Table,13,FALSE))),"")</f>
        <v/>
      </c>
    </row>
    <row r="238" spans="1:10" x14ac:dyDescent="0.25">
      <c r="A238" s="62" t="s">
        <v>2138</v>
      </c>
      <c r="B238" s="7" t="s">
        <v>2138</v>
      </c>
      <c r="C238" s="8">
        <v>1.5</v>
      </c>
      <c r="D238" s="26">
        <v>7.6302000000000003</v>
      </c>
      <c r="E238" s="26">
        <v>-7.5495999999999999</v>
      </c>
      <c r="F238" s="170" t="b">
        <f>IF(ISBLANK(FarmUnit[[#This Row],[1. Identifiant interne d’exploitation agricole*]]),"",IF(ISERROR(MATCH(FarmUnit[[#This Row],[1. Identifiant interne d’exploitation agricole*]],GroupMember[1. Identifiant interne d’exploitation agricole*],0)),FALSE,TRUE))</f>
        <v>1</v>
      </c>
      <c r="G238" s="5">
        <f t="shared" si="6"/>
        <v>7.6302000000000003</v>
      </c>
      <c r="H238" s="5">
        <f t="shared" si="7"/>
        <v>-7.5495999999999999</v>
      </c>
      <c r="I238" s="177" t="str">
        <f t="array" ref="I238">IF(ISBLANK(C238),"",IF(C238=MAX(IF(FarmUnit[1. Identifiant interne d’exploitation agricole*]=A238,FarmUnit[3. Superficie de l’unité agricole (ha)*])),"!","-"))</f>
        <v>!</v>
      </c>
      <c r="J238" s="11" t="str">
        <f>IFERROR(CONCATENATE(VLOOKUP(A238,GM_Table,12,FALSE)," ",(VLOOKUP(A238,GM_Table,13,FALSE))),"")</f>
        <v/>
      </c>
    </row>
    <row r="239" spans="1:10" x14ac:dyDescent="0.25">
      <c r="A239" s="62" t="s">
        <v>2139</v>
      </c>
      <c r="B239" s="7" t="s">
        <v>2139</v>
      </c>
      <c r="C239" s="8">
        <v>2.1</v>
      </c>
      <c r="D239" s="26">
        <v>7.6448999999999998</v>
      </c>
      <c r="E239" s="26">
        <v>-7.5632000000000001</v>
      </c>
      <c r="F239" s="170" t="b">
        <f>IF(ISBLANK(FarmUnit[[#This Row],[1. Identifiant interne d’exploitation agricole*]]),"",IF(ISERROR(MATCH(FarmUnit[[#This Row],[1. Identifiant interne d’exploitation agricole*]],GroupMember[1. Identifiant interne d’exploitation agricole*],0)),FALSE,TRUE))</f>
        <v>1</v>
      </c>
      <c r="G239" s="5">
        <f t="shared" si="6"/>
        <v>7.6448999999999998</v>
      </c>
      <c r="H239" s="5">
        <f t="shared" si="7"/>
        <v>-7.5632000000000001</v>
      </c>
      <c r="I239" s="177" t="str">
        <f t="array" ref="I239">IF(ISBLANK(C239),"",IF(C239=MAX(IF(FarmUnit[1. Identifiant interne d’exploitation agricole*]=A239,FarmUnit[3. Superficie de l’unité agricole (ha)*])),"!","-"))</f>
        <v>!</v>
      </c>
      <c r="J239" s="11" t="str">
        <f>IFERROR(CONCATENATE(VLOOKUP(A239,GM_Table,12,FALSE)," ",(VLOOKUP(A239,GM_Table,13,FALSE))),"")</f>
        <v/>
      </c>
    </row>
    <row r="240" spans="1:10" x14ac:dyDescent="0.25">
      <c r="A240" s="62" t="s">
        <v>2142</v>
      </c>
      <c r="B240" s="7" t="s">
        <v>2142</v>
      </c>
      <c r="C240" s="8">
        <v>2.25</v>
      </c>
      <c r="D240" s="26">
        <v>7.6234999999999999</v>
      </c>
      <c r="E240" s="26">
        <v>-7.5621999999999998</v>
      </c>
      <c r="F240" s="170" t="b">
        <f>IF(ISBLANK(FarmUnit[[#This Row],[1. Identifiant interne d’exploitation agricole*]]),"",IF(ISERROR(MATCH(FarmUnit[[#This Row],[1. Identifiant interne d’exploitation agricole*]],GroupMember[1. Identifiant interne d’exploitation agricole*],0)),FALSE,TRUE))</f>
        <v>1</v>
      </c>
      <c r="G240" s="5">
        <f t="shared" si="6"/>
        <v>7.6234999999999999</v>
      </c>
      <c r="H240" s="5">
        <f t="shared" si="7"/>
        <v>-7.5621999999999998</v>
      </c>
      <c r="I240" s="177" t="str">
        <f t="array" ref="I240">IF(ISBLANK(C240),"",IF(C240=MAX(IF(FarmUnit[1. Identifiant interne d’exploitation agricole*]=A240,FarmUnit[3. Superficie de l’unité agricole (ha)*])),"!","-"))</f>
        <v>!</v>
      </c>
      <c r="J240" s="11" t="str">
        <f>IFERROR(CONCATENATE(VLOOKUP(A240,GM_Table,12,FALSE)," ",(VLOOKUP(A240,GM_Table,13,FALSE))),"")</f>
        <v/>
      </c>
    </row>
    <row r="241" spans="1:10" x14ac:dyDescent="0.25">
      <c r="A241" s="62" t="s">
        <v>2144</v>
      </c>
      <c r="B241" s="7" t="s">
        <v>2144</v>
      </c>
      <c r="C241" s="8">
        <v>3</v>
      </c>
      <c r="D241" s="26">
        <v>7.6318000000000001</v>
      </c>
      <c r="E241" s="26">
        <v>-7.5591200000000001</v>
      </c>
      <c r="F241" s="170" t="b">
        <f>IF(ISBLANK(FarmUnit[[#This Row],[1. Identifiant interne d’exploitation agricole*]]),"",IF(ISERROR(MATCH(FarmUnit[[#This Row],[1. Identifiant interne d’exploitation agricole*]],GroupMember[1. Identifiant interne d’exploitation agricole*],0)),FALSE,TRUE))</f>
        <v>1</v>
      </c>
      <c r="G241" s="5">
        <f t="shared" si="6"/>
        <v>7.6318000000000001</v>
      </c>
      <c r="H241" s="5">
        <f t="shared" si="7"/>
        <v>-7.5591200000000001</v>
      </c>
      <c r="I241" s="177" t="str">
        <f t="array" ref="I241">IF(ISBLANK(C241),"",IF(C241=MAX(IF(FarmUnit[1. Identifiant interne d’exploitation agricole*]=A241,FarmUnit[3. Superficie de l’unité agricole (ha)*])),"!","-"))</f>
        <v>!</v>
      </c>
      <c r="J241" s="11" t="str">
        <f>IFERROR(CONCATENATE(VLOOKUP(A241,GM_Table,12,FALSE)," ",(VLOOKUP(A241,GM_Table,13,FALSE))),"")</f>
        <v/>
      </c>
    </row>
    <row r="242" spans="1:10" x14ac:dyDescent="0.25">
      <c r="A242" s="62" t="s">
        <v>2147</v>
      </c>
      <c r="B242" s="7" t="s">
        <v>2147</v>
      </c>
      <c r="C242" s="8">
        <v>1.2</v>
      </c>
      <c r="D242" s="26">
        <v>7.6307</v>
      </c>
      <c r="E242" s="26">
        <v>-7.5575000000000001</v>
      </c>
      <c r="F242" s="170" t="b">
        <f>IF(ISBLANK(FarmUnit[[#This Row],[1. Identifiant interne d’exploitation agricole*]]),"",IF(ISERROR(MATCH(FarmUnit[[#This Row],[1. Identifiant interne d’exploitation agricole*]],GroupMember[1. Identifiant interne d’exploitation agricole*],0)),FALSE,TRUE))</f>
        <v>1</v>
      </c>
      <c r="G242" s="5">
        <f t="shared" si="6"/>
        <v>7.6307</v>
      </c>
      <c r="H242" s="5">
        <f t="shared" si="7"/>
        <v>-7.5575000000000001</v>
      </c>
      <c r="I242" s="177" t="str">
        <f t="array" ref="I242">IF(ISBLANK(C242),"",IF(C242=MAX(IF(FarmUnit[1. Identifiant interne d’exploitation agricole*]=A242,FarmUnit[3. Superficie de l’unité agricole (ha)*])),"!","-"))</f>
        <v>!</v>
      </c>
      <c r="J242" s="11" t="str">
        <f>IFERROR(CONCATENATE(VLOOKUP(A242,GM_Table,12,FALSE)," ",(VLOOKUP(A242,GM_Table,13,FALSE))),"")</f>
        <v/>
      </c>
    </row>
    <row r="243" spans="1:10" x14ac:dyDescent="0.25">
      <c r="A243" s="62" t="s">
        <v>2149</v>
      </c>
      <c r="B243" s="7" t="s">
        <v>2149</v>
      </c>
      <c r="C243" s="8">
        <v>3.67</v>
      </c>
      <c r="D243" s="26">
        <v>7.6658999999999997</v>
      </c>
      <c r="E243" s="26">
        <v>-7.5749300000000002</v>
      </c>
      <c r="F243" s="170" t="b">
        <f>IF(ISBLANK(FarmUnit[[#This Row],[1. Identifiant interne d’exploitation agricole*]]),"",IF(ISERROR(MATCH(FarmUnit[[#This Row],[1. Identifiant interne d’exploitation agricole*]],GroupMember[1. Identifiant interne d’exploitation agricole*],0)),FALSE,TRUE))</f>
        <v>1</v>
      </c>
      <c r="G243" s="5">
        <f t="shared" si="6"/>
        <v>7.6658999999999997</v>
      </c>
      <c r="H243" s="5">
        <f t="shared" si="7"/>
        <v>-7.5749300000000002</v>
      </c>
      <c r="I243" s="177" t="str">
        <f t="array" ref="I243">IF(ISBLANK(C243),"",IF(C243=MAX(IF(FarmUnit[1. Identifiant interne d’exploitation agricole*]=A243,FarmUnit[3. Superficie de l’unité agricole (ha)*])),"!","-"))</f>
        <v>!</v>
      </c>
      <c r="J243" s="11" t="str">
        <f>IFERROR(CONCATENATE(VLOOKUP(A243,GM_Table,12,FALSE)," ",(VLOOKUP(A243,GM_Table,13,FALSE))),"")</f>
        <v/>
      </c>
    </row>
    <row r="244" spans="1:10" x14ac:dyDescent="0.25">
      <c r="A244" s="62" t="s">
        <v>2151</v>
      </c>
      <c r="B244" s="7" t="s">
        <v>2151</v>
      </c>
      <c r="C244" s="8">
        <v>2.67</v>
      </c>
      <c r="D244" s="26">
        <v>7.6269</v>
      </c>
      <c r="E244" s="26">
        <v>-7.5685000000000002</v>
      </c>
      <c r="F244" s="170" t="b">
        <f>IF(ISBLANK(FarmUnit[[#This Row],[1. Identifiant interne d’exploitation agricole*]]),"",IF(ISERROR(MATCH(FarmUnit[[#This Row],[1. Identifiant interne d’exploitation agricole*]],GroupMember[1. Identifiant interne d’exploitation agricole*],0)),FALSE,TRUE))</f>
        <v>1</v>
      </c>
      <c r="G244" s="5">
        <f t="shared" si="6"/>
        <v>7.6269</v>
      </c>
      <c r="H244" s="5">
        <f t="shared" si="7"/>
        <v>-7.5685000000000002</v>
      </c>
      <c r="I244" s="177" t="str">
        <f t="array" ref="I244">IF(ISBLANK(C244),"",IF(C244=MAX(IF(FarmUnit[1. Identifiant interne d’exploitation agricole*]=A244,FarmUnit[3. Superficie de l’unité agricole (ha)*])),"!","-"))</f>
        <v>!</v>
      </c>
      <c r="J244" s="11" t="str">
        <f>IFERROR(CONCATENATE(VLOOKUP(A244,GM_Table,12,FALSE)," ",(VLOOKUP(A244,GM_Table,13,FALSE))),"")</f>
        <v/>
      </c>
    </row>
    <row r="245" spans="1:10" x14ac:dyDescent="0.25">
      <c r="A245" s="62" t="s">
        <v>2154</v>
      </c>
      <c r="B245" s="7" t="s">
        <v>2154</v>
      </c>
      <c r="C245" s="8">
        <v>1.4</v>
      </c>
      <c r="D245" s="26">
        <v>7.6398000000000001</v>
      </c>
      <c r="E245" s="26">
        <v>-7.5551000000000004</v>
      </c>
      <c r="F245" s="170" t="b">
        <f>IF(ISBLANK(FarmUnit[[#This Row],[1. Identifiant interne d’exploitation agricole*]]),"",IF(ISERROR(MATCH(FarmUnit[[#This Row],[1. Identifiant interne d’exploitation agricole*]],GroupMember[1. Identifiant interne d’exploitation agricole*],0)),FALSE,TRUE))</f>
        <v>1</v>
      </c>
      <c r="G245" s="5">
        <f t="shared" si="6"/>
        <v>7.6398000000000001</v>
      </c>
      <c r="H245" s="5">
        <f t="shared" si="7"/>
        <v>-7.5551000000000004</v>
      </c>
      <c r="I245" s="177" t="str">
        <f t="array" ref="I245">IF(ISBLANK(C245),"",IF(C245=MAX(IF(FarmUnit[1. Identifiant interne d’exploitation agricole*]=A245,FarmUnit[3. Superficie de l’unité agricole (ha)*])),"!","-"))</f>
        <v>!</v>
      </c>
      <c r="J245" s="11" t="str">
        <f>IFERROR(CONCATENATE(VLOOKUP(A245,GM_Table,12,FALSE)," ",(VLOOKUP(A245,GM_Table,13,FALSE))),"")</f>
        <v/>
      </c>
    </row>
    <row r="246" spans="1:10" x14ac:dyDescent="0.25">
      <c r="A246" s="62" t="s">
        <v>2157</v>
      </c>
      <c r="B246" s="7" t="s">
        <v>2157</v>
      </c>
      <c r="C246" s="8">
        <v>4</v>
      </c>
      <c r="D246" s="26">
        <v>7.6265999999999998</v>
      </c>
      <c r="E246" s="26">
        <v>-7.5441000000000003</v>
      </c>
      <c r="F246" s="170" t="b">
        <f>IF(ISBLANK(FarmUnit[[#This Row],[1. Identifiant interne d’exploitation agricole*]]),"",IF(ISERROR(MATCH(FarmUnit[[#This Row],[1. Identifiant interne d’exploitation agricole*]],GroupMember[1. Identifiant interne d’exploitation agricole*],0)),FALSE,TRUE))</f>
        <v>1</v>
      </c>
      <c r="G246" s="5">
        <f t="shared" si="6"/>
        <v>7.6265999999999998</v>
      </c>
      <c r="H246" s="5">
        <f t="shared" si="7"/>
        <v>-7.5441000000000003</v>
      </c>
      <c r="I246" s="177" t="str">
        <f t="array" ref="I246">IF(ISBLANK(C246),"",IF(C246=MAX(IF(FarmUnit[1. Identifiant interne d’exploitation agricole*]=A246,FarmUnit[3. Superficie de l’unité agricole (ha)*])),"!","-"))</f>
        <v>!</v>
      </c>
      <c r="J246" s="11" t="str">
        <f>IFERROR(CONCATENATE(VLOOKUP(A246,GM_Table,12,FALSE)," ",(VLOOKUP(A246,GM_Table,13,FALSE))),"")</f>
        <v/>
      </c>
    </row>
    <row r="247" spans="1:10" x14ac:dyDescent="0.25">
      <c r="A247" s="62" t="s">
        <v>2158</v>
      </c>
      <c r="B247" s="7" t="s">
        <v>2158</v>
      </c>
      <c r="C247" s="8">
        <v>1</v>
      </c>
      <c r="D247" s="26">
        <v>7.6372</v>
      </c>
      <c r="E247" s="26">
        <v>-7.5545999999999998</v>
      </c>
      <c r="F247" s="170" t="b">
        <f>IF(ISBLANK(FarmUnit[[#This Row],[1. Identifiant interne d’exploitation agricole*]]),"",IF(ISERROR(MATCH(FarmUnit[[#This Row],[1. Identifiant interne d’exploitation agricole*]],GroupMember[1. Identifiant interne d’exploitation agricole*],0)),FALSE,TRUE))</f>
        <v>1</v>
      </c>
      <c r="G247" s="5">
        <f t="shared" si="6"/>
        <v>7.6372</v>
      </c>
      <c r="H247" s="5">
        <f t="shared" si="7"/>
        <v>-7.5545999999999998</v>
      </c>
      <c r="I247" s="177" t="str">
        <f t="array" ref="I247">IF(ISBLANK(C247),"",IF(C247=MAX(IF(FarmUnit[1. Identifiant interne d’exploitation agricole*]=A247,FarmUnit[3. Superficie de l’unité agricole (ha)*])),"!","-"))</f>
        <v>!</v>
      </c>
      <c r="J247" s="11" t="str">
        <f>IFERROR(CONCATENATE(VLOOKUP(A247,GM_Table,12,FALSE)," ",(VLOOKUP(A247,GM_Table,13,FALSE))),"")</f>
        <v/>
      </c>
    </row>
    <row r="248" spans="1:10" x14ac:dyDescent="0.25">
      <c r="A248" s="62" t="s">
        <v>2160</v>
      </c>
      <c r="B248" s="7" t="s">
        <v>2160</v>
      </c>
      <c r="C248" s="8">
        <v>2.1</v>
      </c>
      <c r="D248" s="26">
        <v>7.6715999999999998</v>
      </c>
      <c r="E248" s="26">
        <v>-7.5697999999999999</v>
      </c>
      <c r="F248" s="170" t="b">
        <f>IF(ISBLANK(FarmUnit[[#This Row],[1. Identifiant interne d’exploitation agricole*]]),"",IF(ISERROR(MATCH(FarmUnit[[#This Row],[1. Identifiant interne d’exploitation agricole*]],GroupMember[1. Identifiant interne d’exploitation agricole*],0)),FALSE,TRUE))</f>
        <v>1</v>
      </c>
      <c r="G248" s="5">
        <f t="shared" si="6"/>
        <v>7.6715999999999998</v>
      </c>
      <c r="H248" s="5">
        <f t="shared" si="7"/>
        <v>-7.5697999999999999</v>
      </c>
      <c r="I248" s="177" t="str">
        <f t="array" ref="I248">IF(ISBLANK(C248),"",IF(C248=MAX(IF(FarmUnit[1. Identifiant interne d’exploitation agricole*]=A248,FarmUnit[3. Superficie de l’unité agricole (ha)*])),"!","-"))</f>
        <v>!</v>
      </c>
      <c r="J248" s="11" t="str">
        <f>IFERROR(CONCATENATE(VLOOKUP(A248,GM_Table,12,FALSE)," ",(VLOOKUP(A248,GM_Table,13,FALSE))),"")</f>
        <v/>
      </c>
    </row>
    <row r="249" spans="1:10" x14ac:dyDescent="0.25">
      <c r="A249" s="62" t="s">
        <v>2163</v>
      </c>
      <c r="B249" s="7" t="s">
        <v>2163</v>
      </c>
      <c r="C249" s="8">
        <v>2.67</v>
      </c>
      <c r="D249" s="26">
        <v>7.6443000000000003</v>
      </c>
      <c r="E249" s="26">
        <v>-7.5385999999999997</v>
      </c>
      <c r="F249" s="170" t="b">
        <f>IF(ISBLANK(FarmUnit[[#This Row],[1. Identifiant interne d’exploitation agricole*]]),"",IF(ISERROR(MATCH(FarmUnit[[#This Row],[1. Identifiant interne d’exploitation agricole*]],GroupMember[1. Identifiant interne d’exploitation agricole*],0)),FALSE,TRUE))</f>
        <v>1</v>
      </c>
      <c r="G249" s="5">
        <f t="shared" si="6"/>
        <v>7.6443000000000003</v>
      </c>
      <c r="H249" s="5">
        <f t="shared" si="7"/>
        <v>-7.5385999999999997</v>
      </c>
      <c r="I249" s="177" t="str">
        <f t="array" ref="I249">IF(ISBLANK(C249),"",IF(C249=MAX(IF(FarmUnit[1. Identifiant interne d’exploitation agricole*]=A249,FarmUnit[3. Superficie de l’unité agricole (ha)*])),"!","-"))</f>
        <v>!</v>
      </c>
      <c r="J249" s="11" t="str">
        <f>IFERROR(CONCATENATE(VLOOKUP(A249,GM_Table,12,FALSE)," ",(VLOOKUP(A249,GM_Table,13,FALSE))),"")</f>
        <v/>
      </c>
    </row>
    <row r="250" spans="1:10" x14ac:dyDescent="0.25">
      <c r="A250" s="62" t="s">
        <v>2165</v>
      </c>
      <c r="B250" s="7" t="s">
        <v>2165</v>
      </c>
      <c r="C250" s="8">
        <v>2.33</v>
      </c>
      <c r="D250" s="26">
        <v>7.6421000000000001</v>
      </c>
      <c r="E250" s="26">
        <v>-7.5696000000000003</v>
      </c>
      <c r="F250" s="170" t="b">
        <f>IF(ISBLANK(FarmUnit[[#This Row],[1. Identifiant interne d’exploitation agricole*]]),"",IF(ISERROR(MATCH(FarmUnit[[#This Row],[1. Identifiant interne d’exploitation agricole*]],GroupMember[1. Identifiant interne d’exploitation agricole*],0)),FALSE,TRUE))</f>
        <v>1</v>
      </c>
      <c r="G250" s="5">
        <f t="shared" si="6"/>
        <v>7.6421000000000001</v>
      </c>
      <c r="H250" s="5">
        <f t="shared" si="7"/>
        <v>-7.5696000000000003</v>
      </c>
      <c r="I250" s="177" t="str">
        <f t="array" ref="I250">IF(ISBLANK(C250),"",IF(C250=MAX(IF(FarmUnit[1. Identifiant interne d’exploitation agricole*]=A250,FarmUnit[3. Superficie de l’unité agricole (ha)*])),"!","-"))</f>
        <v>!</v>
      </c>
      <c r="J250" s="11" t="str">
        <f>IFERROR(CONCATENATE(VLOOKUP(A250,GM_Table,12,FALSE)," ",(VLOOKUP(A250,GM_Table,13,FALSE))),"")</f>
        <v/>
      </c>
    </row>
    <row r="251" spans="1:10" x14ac:dyDescent="0.25">
      <c r="A251" s="62" t="s">
        <v>2167</v>
      </c>
      <c r="B251" s="7" t="s">
        <v>2167</v>
      </c>
      <c r="C251" s="8">
        <v>4.3</v>
      </c>
      <c r="D251" s="26">
        <v>7.6740000000000004</v>
      </c>
      <c r="E251" s="26">
        <v>-7.5892999999999997</v>
      </c>
      <c r="F251" s="170" t="b">
        <f>IF(ISBLANK(FarmUnit[[#This Row],[1. Identifiant interne d’exploitation agricole*]]),"",IF(ISERROR(MATCH(FarmUnit[[#This Row],[1. Identifiant interne d’exploitation agricole*]],GroupMember[1. Identifiant interne d’exploitation agricole*],0)),FALSE,TRUE))</f>
        <v>1</v>
      </c>
      <c r="G251" s="5">
        <f t="shared" si="6"/>
        <v>7.6740000000000004</v>
      </c>
      <c r="H251" s="5">
        <f t="shared" si="7"/>
        <v>-7.5892999999999997</v>
      </c>
      <c r="I251" s="177" t="str">
        <f t="array" ref="I251">IF(ISBLANK(C251),"",IF(C251=MAX(IF(FarmUnit[1. Identifiant interne d’exploitation agricole*]=A251,FarmUnit[3. Superficie de l’unité agricole (ha)*])),"!","-"))</f>
        <v>!</v>
      </c>
      <c r="J251" s="11" t="str">
        <f>IFERROR(CONCATENATE(VLOOKUP(A251,GM_Table,12,FALSE)," ",(VLOOKUP(A251,GM_Table,13,FALSE))),"")</f>
        <v/>
      </c>
    </row>
    <row r="252" spans="1:10" x14ac:dyDescent="0.25">
      <c r="A252" s="62" t="s">
        <v>2169</v>
      </c>
      <c r="B252" s="7" t="s">
        <v>2169</v>
      </c>
      <c r="C252" s="8">
        <v>2.44</v>
      </c>
      <c r="D252" s="26">
        <v>7.64</v>
      </c>
      <c r="E252" s="26">
        <v>-7.5656999999999996</v>
      </c>
      <c r="F252" s="170" t="b">
        <f>IF(ISBLANK(FarmUnit[[#This Row],[1. Identifiant interne d’exploitation agricole*]]),"",IF(ISERROR(MATCH(FarmUnit[[#This Row],[1. Identifiant interne d’exploitation agricole*]],GroupMember[1. Identifiant interne d’exploitation agricole*],0)),FALSE,TRUE))</f>
        <v>1</v>
      </c>
      <c r="G252" s="5">
        <f t="shared" si="6"/>
        <v>7.64</v>
      </c>
      <c r="H252" s="5">
        <f t="shared" si="7"/>
        <v>-7.5656999999999996</v>
      </c>
      <c r="I252" s="177" t="str">
        <f t="array" ref="I252">IF(ISBLANK(C252),"",IF(C252=MAX(IF(FarmUnit[1. Identifiant interne d’exploitation agricole*]=A252,FarmUnit[3. Superficie de l’unité agricole (ha)*])),"!","-"))</f>
        <v>!</v>
      </c>
      <c r="J252" s="11" t="str">
        <f>IFERROR(CONCATENATE(VLOOKUP(A252,GM_Table,12,FALSE)," ",(VLOOKUP(A252,GM_Table,13,FALSE))),"")</f>
        <v/>
      </c>
    </row>
    <row r="253" spans="1:10" x14ac:dyDescent="0.25">
      <c r="A253" s="62" t="s">
        <v>2171</v>
      </c>
      <c r="B253" s="7" t="s">
        <v>2171</v>
      </c>
      <c r="C253" s="8">
        <v>3.78</v>
      </c>
      <c r="D253" s="26">
        <v>7.6435000000000004</v>
      </c>
      <c r="E253" s="26">
        <v>-7.5373999999999999</v>
      </c>
      <c r="F253" s="170" t="b">
        <f>IF(ISBLANK(FarmUnit[[#This Row],[1. Identifiant interne d’exploitation agricole*]]),"",IF(ISERROR(MATCH(FarmUnit[[#This Row],[1. Identifiant interne d’exploitation agricole*]],GroupMember[1. Identifiant interne d’exploitation agricole*],0)),FALSE,TRUE))</f>
        <v>1</v>
      </c>
      <c r="G253" s="5">
        <f t="shared" si="6"/>
        <v>7.6435000000000004</v>
      </c>
      <c r="H253" s="5">
        <f t="shared" si="7"/>
        <v>-7.5373999999999999</v>
      </c>
      <c r="I253" s="177" t="str">
        <f t="array" ref="I253">IF(ISBLANK(C253),"",IF(C253=MAX(IF(FarmUnit[1. Identifiant interne d’exploitation agricole*]=A253,FarmUnit[3. Superficie de l’unité agricole (ha)*])),"!","-"))</f>
        <v>!</v>
      </c>
      <c r="J253" s="11" t="str">
        <f>IFERROR(CONCATENATE(VLOOKUP(A253,GM_Table,12,FALSE)," ",(VLOOKUP(A253,GM_Table,13,FALSE))),"")</f>
        <v/>
      </c>
    </row>
    <row r="254" spans="1:10" x14ac:dyDescent="0.25">
      <c r="A254" s="62" t="s">
        <v>2173</v>
      </c>
      <c r="B254" s="7" t="s">
        <v>2173</v>
      </c>
      <c r="C254" s="8">
        <v>2.4500000000000002</v>
      </c>
      <c r="D254" s="26">
        <v>7.6661000000000001</v>
      </c>
      <c r="E254" s="26">
        <v>-7.5913000000000004</v>
      </c>
      <c r="F254" s="170" t="b">
        <f>IF(ISBLANK(FarmUnit[[#This Row],[1. Identifiant interne d’exploitation agricole*]]),"",IF(ISERROR(MATCH(FarmUnit[[#This Row],[1. Identifiant interne d’exploitation agricole*]],GroupMember[1. Identifiant interne d’exploitation agricole*],0)),FALSE,TRUE))</f>
        <v>1</v>
      </c>
      <c r="G254" s="5">
        <f t="shared" si="6"/>
        <v>7.6661000000000001</v>
      </c>
      <c r="H254" s="5">
        <f t="shared" si="7"/>
        <v>-7.5913000000000004</v>
      </c>
      <c r="I254" s="177" t="str">
        <f t="array" ref="I254">IF(ISBLANK(C254),"",IF(C254=MAX(IF(FarmUnit[1. Identifiant interne d’exploitation agricole*]=A254,FarmUnit[3. Superficie de l’unité agricole (ha)*])),"!","-"))</f>
        <v>!</v>
      </c>
      <c r="J254" s="11" t="str">
        <f>IFERROR(CONCATENATE(VLOOKUP(A254,GM_Table,12,FALSE)," ",(VLOOKUP(A254,GM_Table,13,FALSE))),"")</f>
        <v/>
      </c>
    </row>
    <row r="255" spans="1:10" x14ac:dyDescent="0.25">
      <c r="A255" s="62" t="s">
        <v>2175</v>
      </c>
      <c r="B255" s="7" t="s">
        <v>2175</v>
      </c>
      <c r="C255" s="8">
        <v>5.4</v>
      </c>
      <c r="D255" s="26">
        <v>7.6634000000000002</v>
      </c>
      <c r="E255" s="26">
        <v>-7.5728</v>
      </c>
      <c r="F255" s="170" t="b">
        <f>IF(ISBLANK(FarmUnit[[#This Row],[1. Identifiant interne d’exploitation agricole*]]),"",IF(ISERROR(MATCH(FarmUnit[[#This Row],[1. Identifiant interne d’exploitation agricole*]],GroupMember[1. Identifiant interne d’exploitation agricole*],0)),FALSE,TRUE))</f>
        <v>1</v>
      </c>
      <c r="G255" s="5">
        <f t="shared" si="6"/>
        <v>7.6634000000000002</v>
      </c>
      <c r="H255" s="5">
        <f t="shared" si="7"/>
        <v>-7.5728</v>
      </c>
      <c r="I255" s="177" t="str">
        <f t="array" ref="I255">IF(ISBLANK(C255),"",IF(C255=MAX(IF(FarmUnit[1. Identifiant interne d’exploitation agricole*]=A255,FarmUnit[3. Superficie de l’unité agricole (ha)*])),"!","-"))</f>
        <v>!</v>
      </c>
      <c r="J255" s="11" t="str">
        <f>IFERROR(CONCATENATE(VLOOKUP(A255,GM_Table,12,FALSE)," ",(VLOOKUP(A255,GM_Table,13,FALSE))),"")</f>
        <v/>
      </c>
    </row>
    <row r="256" spans="1:10" x14ac:dyDescent="0.25">
      <c r="A256" s="62" t="s">
        <v>2177</v>
      </c>
      <c r="B256" s="7" t="s">
        <v>2177</v>
      </c>
      <c r="C256" s="8">
        <v>1.85</v>
      </c>
      <c r="D256" s="26">
        <v>7.6443000000000003</v>
      </c>
      <c r="E256" s="26">
        <v>-7.5628000000000002</v>
      </c>
      <c r="F256" s="170" t="b">
        <f>IF(ISBLANK(FarmUnit[[#This Row],[1. Identifiant interne d’exploitation agricole*]]),"",IF(ISERROR(MATCH(FarmUnit[[#This Row],[1. Identifiant interne d’exploitation agricole*]],GroupMember[1. Identifiant interne d’exploitation agricole*],0)),FALSE,TRUE))</f>
        <v>1</v>
      </c>
      <c r="G256" s="5">
        <f t="shared" si="6"/>
        <v>7.6443000000000003</v>
      </c>
      <c r="H256" s="5">
        <f t="shared" si="7"/>
        <v>-7.5628000000000002</v>
      </c>
      <c r="I256" s="177" t="str">
        <f t="array" ref="I256">IF(ISBLANK(C256),"",IF(C256=MAX(IF(FarmUnit[1. Identifiant interne d’exploitation agricole*]=A256,FarmUnit[3. Superficie de l’unité agricole (ha)*])),"!","-"))</f>
        <v>!</v>
      </c>
      <c r="J256" s="11" t="str">
        <f>IFERROR(CONCATENATE(VLOOKUP(A256,GM_Table,12,FALSE)," ",(VLOOKUP(A256,GM_Table,13,FALSE))),"")</f>
        <v/>
      </c>
    </row>
    <row r="257" spans="1:10" x14ac:dyDescent="0.25">
      <c r="A257" s="62" t="s">
        <v>2179</v>
      </c>
      <c r="B257" s="7" t="s">
        <v>2179</v>
      </c>
      <c r="C257" s="8">
        <v>1.8</v>
      </c>
      <c r="D257" s="26">
        <v>7.6725000000000003</v>
      </c>
      <c r="E257" s="26">
        <v>-7.58</v>
      </c>
      <c r="F257" s="170" t="b">
        <f>IF(ISBLANK(FarmUnit[[#This Row],[1. Identifiant interne d’exploitation agricole*]]),"",IF(ISERROR(MATCH(FarmUnit[[#This Row],[1. Identifiant interne d’exploitation agricole*]],GroupMember[1. Identifiant interne d’exploitation agricole*],0)),FALSE,TRUE))</f>
        <v>1</v>
      </c>
      <c r="G257" s="5">
        <f t="shared" si="6"/>
        <v>7.6725000000000003</v>
      </c>
      <c r="H257" s="5">
        <f t="shared" si="7"/>
        <v>-7.58</v>
      </c>
      <c r="I257" s="177" t="str">
        <f t="array" ref="I257">IF(ISBLANK(C257),"",IF(C257=MAX(IF(FarmUnit[1. Identifiant interne d’exploitation agricole*]=A257,FarmUnit[3. Superficie de l’unité agricole (ha)*])),"!","-"))</f>
        <v>!</v>
      </c>
      <c r="J257" s="11" t="str">
        <f>IFERROR(CONCATENATE(VLOOKUP(A257,GM_Table,12,FALSE)," ",(VLOOKUP(A257,GM_Table,13,FALSE))),"")</f>
        <v/>
      </c>
    </row>
    <row r="258" spans="1:10" x14ac:dyDescent="0.25">
      <c r="A258" s="62" t="s">
        <v>2181</v>
      </c>
      <c r="B258" s="7" t="s">
        <v>2181</v>
      </c>
      <c r="C258" s="8">
        <v>1.2</v>
      </c>
      <c r="D258" s="26">
        <v>7.6597</v>
      </c>
      <c r="E258" s="26">
        <v>-7.6093000000000002</v>
      </c>
      <c r="F258" s="170" t="b">
        <f>IF(ISBLANK(FarmUnit[[#This Row],[1. Identifiant interne d’exploitation agricole*]]),"",IF(ISERROR(MATCH(FarmUnit[[#This Row],[1. Identifiant interne d’exploitation agricole*]],GroupMember[1. Identifiant interne d’exploitation agricole*],0)),FALSE,TRUE))</f>
        <v>1</v>
      </c>
      <c r="G258" s="5">
        <f t="shared" si="6"/>
        <v>7.6597</v>
      </c>
      <c r="H258" s="5">
        <f t="shared" si="7"/>
        <v>-7.6093000000000002</v>
      </c>
      <c r="I258" s="177" t="str">
        <f t="array" ref="I258">IF(ISBLANK(C258),"",IF(C258=MAX(IF(FarmUnit[1. Identifiant interne d’exploitation agricole*]=A258,FarmUnit[3. Superficie de l’unité agricole (ha)*])),"!","-"))</f>
        <v>!</v>
      </c>
      <c r="J258" s="11" t="str">
        <f>IFERROR(CONCATENATE(VLOOKUP(A258,GM_Table,12,FALSE)," ",(VLOOKUP(A258,GM_Table,13,FALSE))),"")</f>
        <v/>
      </c>
    </row>
    <row r="259" spans="1:10" x14ac:dyDescent="0.25">
      <c r="A259" s="62" t="s">
        <v>2183</v>
      </c>
      <c r="B259" s="7" t="s">
        <v>2183</v>
      </c>
      <c r="C259" s="8">
        <v>1.99</v>
      </c>
      <c r="D259" s="26">
        <v>7.6348000000000003</v>
      </c>
      <c r="E259" s="26">
        <v>-7.5932000000000004</v>
      </c>
      <c r="F259" s="170" t="b">
        <f>IF(ISBLANK(FarmUnit[[#This Row],[1. Identifiant interne d’exploitation agricole*]]),"",IF(ISERROR(MATCH(FarmUnit[[#This Row],[1. Identifiant interne d’exploitation agricole*]],GroupMember[1. Identifiant interne d’exploitation agricole*],0)),FALSE,TRUE))</f>
        <v>1</v>
      </c>
      <c r="G259" s="5">
        <f t="shared" ref="G259:G322" si="8">IF(D259=0,"",D259)</f>
        <v>7.6348000000000003</v>
      </c>
      <c r="H259" s="5">
        <f t="shared" ref="H259:H322" si="9">IF(E259=0,"",E259)</f>
        <v>-7.5932000000000004</v>
      </c>
      <c r="I259" s="177" t="str">
        <f t="array" ref="I259">IF(ISBLANK(C259),"",IF(C259=MAX(IF(FarmUnit[1. Identifiant interne d’exploitation agricole*]=A259,FarmUnit[3. Superficie de l’unité agricole (ha)*])),"!","-"))</f>
        <v>!</v>
      </c>
      <c r="J259" s="11" t="str">
        <f>IFERROR(CONCATENATE(VLOOKUP(A259,GM_Table,12,FALSE)," ",(VLOOKUP(A259,GM_Table,13,FALSE))),"")</f>
        <v/>
      </c>
    </row>
    <row r="260" spans="1:10" x14ac:dyDescent="0.25">
      <c r="A260" s="62" t="s">
        <v>2185</v>
      </c>
      <c r="B260" s="7" t="s">
        <v>2185</v>
      </c>
      <c r="C260" s="8">
        <v>3.75</v>
      </c>
      <c r="D260" s="26">
        <v>7.6214000000000004</v>
      </c>
      <c r="E260" s="26">
        <v>-7.6185</v>
      </c>
      <c r="F260" s="170" t="b">
        <f>IF(ISBLANK(FarmUnit[[#This Row],[1. Identifiant interne d’exploitation agricole*]]),"",IF(ISERROR(MATCH(FarmUnit[[#This Row],[1. Identifiant interne d’exploitation agricole*]],GroupMember[1. Identifiant interne d’exploitation agricole*],0)),FALSE,TRUE))</f>
        <v>1</v>
      </c>
      <c r="G260" s="5">
        <f t="shared" si="8"/>
        <v>7.6214000000000004</v>
      </c>
      <c r="H260" s="5">
        <f t="shared" si="9"/>
        <v>-7.6185</v>
      </c>
      <c r="I260" s="177" t="str">
        <f t="array" ref="I260">IF(ISBLANK(C260),"",IF(C260=MAX(IF(FarmUnit[1. Identifiant interne d’exploitation agricole*]=A260,FarmUnit[3. Superficie de l’unité agricole (ha)*])),"!","-"))</f>
        <v>!</v>
      </c>
      <c r="J260" s="11" t="str">
        <f>IFERROR(CONCATENATE(VLOOKUP(A260,GM_Table,12,FALSE)," ",(VLOOKUP(A260,GM_Table,13,FALSE))),"")</f>
        <v/>
      </c>
    </row>
    <row r="261" spans="1:10" x14ac:dyDescent="0.25">
      <c r="A261" s="62" t="s">
        <v>2186</v>
      </c>
      <c r="B261" s="7" t="s">
        <v>2186</v>
      </c>
      <c r="C261" s="8">
        <v>1.9</v>
      </c>
      <c r="D261" s="26">
        <v>7.6509</v>
      </c>
      <c r="E261" s="26">
        <v>-7.6332000000000004</v>
      </c>
      <c r="F261" s="170" t="b">
        <f>IF(ISBLANK(FarmUnit[[#This Row],[1. Identifiant interne d’exploitation agricole*]]),"",IF(ISERROR(MATCH(FarmUnit[[#This Row],[1. Identifiant interne d’exploitation agricole*]],GroupMember[1. Identifiant interne d’exploitation agricole*],0)),FALSE,TRUE))</f>
        <v>1</v>
      </c>
      <c r="G261" s="5">
        <f t="shared" si="8"/>
        <v>7.6509</v>
      </c>
      <c r="H261" s="5">
        <f t="shared" si="9"/>
        <v>-7.6332000000000004</v>
      </c>
      <c r="I261" s="177" t="str">
        <f t="array" ref="I261">IF(ISBLANK(C261),"",IF(C261=MAX(IF(FarmUnit[1. Identifiant interne d’exploitation agricole*]=A261,FarmUnit[3. Superficie de l’unité agricole (ha)*])),"!","-"))</f>
        <v>!</v>
      </c>
      <c r="J261" s="11" t="str">
        <f>IFERROR(CONCATENATE(VLOOKUP(A261,GM_Table,12,FALSE)," ",(VLOOKUP(A261,GM_Table,13,FALSE))),"")</f>
        <v/>
      </c>
    </row>
    <row r="262" spans="1:10" s="188" customFormat="1" x14ac:dyDescent="0.25">
      <c r="A262" s="62" t="s">
        <v>2188</v>
      </c>
      <c r="B262" s="7" t="s">
        <v>2188</v>
      </c>
      <c r="C262" s="8">
        <v>1.5</v>
      </c>
      <c r="D262" s="26">
        <v>7.6313000000000004</v>
      </c>
      <c r="E262" s="26">
        <v>-7.5692000000000004</v>
      </c>
      <c r="F262" s="170" t="b">
        <f>IF(ISBLANK(FarmUnit[[#This Row],[1. Identifiant interne d’exploitation agricole*]]),"",IF(ISERROR(MATCH(FarmUnit[[#This Row],[1. Identifiant interne d’exploitation agricole*]],GroupMember[1. Identifiant interne d’exploitation agricole*],0)),FALSE,TRUE))</f>
        <v>1</v>
      </c>
      <c r="G262" s="5">
        <f t="shared" si="8"/>
        <v>7.6313000000000004</v>
      </c>
      <c r="H262" s="5">
        <f t="shared" si="9"/>
        <v>-7.5692000000000004</v>
      </c>
      <c r="I262" s="177" t="str">
        <f t="array" ref="I262">IF(ISBLANK(C262),"",IF(C262=MAX(IF(FarmUnit[1. Identifiant interne d’exploitation agricole*]=A262,FarmUnit[3. Superficie de l’unité agricole (ha)*])),"!","-"))</f>
        <v>!</v>
      </c>
      <c r="J262" s="11" t="str">
        <f>IFERROR(CONCATENATE(VLOOKUP(A262,GM_Table,12,FALSE)," ",(VLOOKUP(A262,GM_Table,13,FALSE))),"")</f>
        <v/>
      </c>
    </row>
    <row r="263" spans="1:10" x14ac:dyDescent="0.25">
      <c r="A263" s="62" t="s">
        <v>2191</v>
      </c>
      <c r="B263" s="7" t="s">
        <v>2191</v>
      </c>
      <c r="C263" s="8">
        <v>1.98</v>
      </c>
      <c r="D263" s="26">
        <v>7.6383999999999999</v>
      </c>
      <c r="E263" s="26">
        <v>-7.5464000000000002</v>
      </c>
      <c r="F263" s="170" t="b">
        <f>IF(ISBLANK(FarmUnit[[#This Row],[1. Identifiant interne d’exploitation agricole*]]),"",IF(ISERROR(MATCH(FarmUnit[[#This Row],[1. Identifiant interne d’exploitation agricole*]],GroupMember[1. Identifiant interne d’exploitation agricole*],0)),FALSE,TRUE))</f>
        <v>1</v>
      </c>
      <c r="G263" s="5">
        <f t="shared" si="8"/>
        <v>7.6383999999999999</v>
      </c>
      <c r="H263" s="5">
        <f t="shared" si="9"/>
        <v>-7.5464000000000002</v>
      </c>
      <c r="I263" s="177" t="str">
        <f t="array" ref="I263">IF(ISBLANK(C263),"",IF(C263=MAX(IF(FarmUnit[1. Identifiant interne d’exploitation agricole*]=A263,FarmUnit[3. Superficie de l’unité agricole (ha)*])),"!","-"))</f>
        <v>!</v>
      </c>
      <c r="J263" s="11" t="str">
        <f>IFERROR(CONCATENATE(VLOOKUP(A263,GM_Table,12,FALSE)," ",(VLOOKUP(A263,GM_Table,13,FALSE))),"")</f>
        <v/>
      </c>
    </row>
    <row r="264" spans="1:10" s="188" customFormat="1" x14ac:dyDescent="0.25">
      <c r="A264" s="62" t="s">
        <v>2695</v>
      </c>
      <c r="B264" s="7" t="s">
        <v>2695</v>
      </c>
      <c r="C264" s="8">
        <v>2.85</v>
      </c>
      <c r="D264" s="26">
        <v>7.6130129999999996</v>
      </c>
      <c r="E264" s="26">
        <v>-7.7021670000000002</v>
      </c>
      <c r="F264" s="170" t="b">
        <f>IF(ISBLANK(FarmUnit[[#This Row],[1. Identifiant interne d’exploitation agricole*]]),"",IF(ISERROR(MATCH(FarmUnit[[#This Row],[1. Identifiant interne d’exploitation agricole*]],GroupMember[1. Identifiant interne d’exploitation agricole*],0)),FALSE,TRUE))</f>
        <v>1</v>
      </c>
      <c r="G264" s="5">
        <f t="shared" si="8"/>
        <v>7.6130129999999996</v>
      </c>
      <c r="H264" s="5">
        <f t="shared" si="9"/>
        <v>-7.7021670000000002</v>
      </c>
      <c r="I264" s="177" t="str">
        <f t="array" ref="I264">IF(ISBLANK(C264),"",IF(C264=MAX(IF(FarmUnit[1. Identifiant interne d’exploitation agricole*]=A264,FarmUnit[3. Superficie de l’unité agricole (ha)*])),"!","-"))</f>
        <v>!</v>
      </c>
      <c r="J264" s="11" t="str">
        <f>IFERROR(CONCATENATE(VLOOKUP(A264,GM_Table,12,FALSE)," ",(VLOOKUP(A264,GM_Table,13,FALSE))),"")</f>
        <v/>
      </c>
    </row>
    <row r="265" spans="1:10" s="188" customFormat="1" x14ac:dyDescent="0.25">
      <c r="A265" s="62" t="s">
        <v>2699</v>
      </c>
      <c r="B265" s="7" t="s">
        <v>2699</v>
      </c>
      <c r="C265" s="8">
        <v>2</v>
      </c>
      <c r="D265" s="26">
        <v>7.6129069999999999</v>
      </c>
      <c r="E265" s="26">
        <v>-7.7182079999999997</v>
      </c>
      <c r="F265" s="170" t="b">
        <f>IF(ISBLANK(FarmUnit[[#This Row],[1. Identifiant interne d’exploitation agricole*]]),"",IF(ISERROR(MATCH(FarmUnit[[#This Row],[1. Identifiant interne d’exploitation agricole*]],GroupMember[1. Identifiant interne d’exploitation agricole*],0)),FALSE,TRUE))</f>
        <v>1</v>
      </c>
      <c r="G265" s="5">
        <f t="shared" si="8"/>
        <v>7.6129069999999999</v>
      </c>
      <c r="H265" s="5">
        <f t="shared" si="9"/>
        <v>-7.7182079999999997</v>
      </c>
      <c r="I265" s="177" t="str">
        <f t="array" ref="I265">IF(ISBLANK(C265),"",IF(C265=MAX(IF(FarmUnit[1. Identifiant interne d’exploitation agricole*]=A265,FarmUnit[3. Superficie de l’unité agricole (ha)*])),"!","-"))</f>
        <v>!</v>
      </c>
      <c r="J265" s="11" t="str">
        <f>IFERROR(CONCATENATE(VLOOKUP(A265,GM_Table,12,FALSE)," ",(VLOOKUP(A265,GM_Table,13,FALSE))),"")</f>
        <v/>
      </c>
    </row>
    <row r="266" spans="1:10" x14ac:dyDescent="0.25">
      <c r="A266" s="62" t="s">
        <v>2703</v>
      </c>
      <c r="B266" s="7" t="s">
        <v>2703</v>
      </c>
      <c r="C266" s="8">
        <v>2.25</v>
      </c>
      <c r="D266" s="26">
        <v>7.624549</v>
      </c>
      <c r="E266" s="26">
        <v>-7.7261119999999996</v>
      </c>
      <c r="F266" s="170" t="b">
        <f>IF(ISBLANK(FarmUnit[[#This Row],[1. Identifiant interne d’exploitation agricole*]]),"",IF(ISERROR(MATCH(FarmUnit[[#This Row],[1. Identifiant interne d’exploitation agricole*]],GroupMember[1. Identifiant interne d’exploitation agricole*],0)),FALSE,TRUE))</f>
        <v>1</v>
      </c>
      <c r="G266" s="5">
        <f t="shared" si="8"/>
        <v>7.624549</v>
      </c>
      <c r="H266" s="5">
        <f t="shared" si="9"/>
        <v>-7.7261119999999996</v>
      </c>
      <c r="I266" s="177" t="str">
        <f t="array" ref="I266">IF(ISBLANK(C266),"",IF(C266=MAX(IF(FarmUnit[1. Identifiant interne d’exploitation agricole*]=A266,FarmUnit[3. Superficie de l’unité agricole (ha)*])),"!","-"))</f>
        <v>!</v>
      </c>
      <c r="J266" s="11" t="str">
        <f>IFERROR(CONCATENATE(VLOOKUP(A266,GM_Table,12,FALSE)," ",(VLOOKUP(A266,GM_Table,13,FALSE))),"")</f>
        <v/>
      </c>
    </row>
    <row r="267" spans="1:10" x14ac:dyDescent="0.25">
      <c r="A267" s="62" t="s">
        <v>2706</v>
      </c>
      <c r="B267" s="7" t="s">
        <v>2706</v>
      </c>
      <c r="C267" s="8">
        <v>2.87</v>
      </c>
      <c r="D267" s="26">
        <v>7.6215619999999999</v>
      </c>
      <c r="E267" s="26">
        <v>-7.7218470000000003</v>
      </c>
      <c r="F267" s="170" t="b">
        <f>IF(ISBLANK(FarmUnit[[#This Row],[1. Identifiant interne d’exploitation agricole*]]),"",IF(ISERROR(MATCH(FarmUnit[[#This Row],[1. Identifiant interne d’exploitation agricole*]],GroupMember[1. Identifiant interne d’exploitation agricole*],0)),FALSE,TRUE))</f>
        <v>1</v>
      </c>
      <c r="G267" s="5">
        <f t="shared" si="8"/>
        <v>7.6215619999999999</v>
      </c>
      <c r="H267" s="5">
        <f t="shared" si="9"/>
        <v>-7.7218470000000003</v>
      </c>
      <c r="I267" s="177" t="str">
        <f t="array" ref="I267">IF(ISBLANK(C267),"",IF(C267=MAX(IF(FarmUnit[1. Identifiant interne d’exploitation agricole*]=A267,FarmUnit[3. Superficie de l’unité agricole (ha)*])),"!","-"))</f>
        <v>!</v>
      </c>
      <c r="J267" s="11" t="str">
        <f>IFERROR(CONCATENATE(VLOOKUP(A267,GM_Table,12,FALSE)," ",(VLOOKUP(A267,GM_Table,13,FALSE))),"")</f>
        <v/>
      </c>
    </row>
    <row r="268" spans="1:10" x14ac:dyDescent="0.25">
      <c r="A268" s="62" t="s">
        <v>2708</v>
      </c>
      <c r="B268" s="7" t="s">
        <v>2708</v>
      </c>
      <c r="C268" s="8">
        <v>1.35</v>
      </c>
      <c r="D268" s="26">
        <v>7.6213990000000003</v>
      </c>
      <c r="E268" s="26">
        <v>-7.7215829999999999</v>
      </c>
      <c r="F268" s="170" t="b">
        <f>IF(ISBLANK(FarmUnit[[#This Row],[1. Identifiant interne d’exploitation agricole*]]),"",IF(ISERROR(MATCH(FarmUnit[[#This Row],[1. Identifiant interne d’exploitation agricole*]],GroupMember[1. Identifiant interne d’exploitation agricole*],0)),FALSE,TRUE))</f>
        <v>1</v>
      </c>
      <c r="G268" s="5">
        <f t="shared" si="8"/>
        <v>7.6213990000000003</v>
      </c>
      <c r="H268" s="5">
        <f t="shared" si="9"/>
        <v>-7.7215829999999999</v>
      </c>
      <c r="I268" s="177" t="str">
        <f t="array" ref="I268">IF(ISBLANK(C268),"",IF(C268=MAX(IF(FarmUnit[1. Identifiant interne d’exploitation agricole*]=A268,FarmUnit[3. Superficie de l’unité agricole (ha)*])),"!","-"))</f>
        <v>!</v>
      </c>
      <c r="J268" s="11" t="str">
        <f>IFERROR(CONCATENATE(VLOOKUP(A268,GM_Table,12,FALSE)," ",(VLOOKUP(A268,GM_Table,13,FALSE))),"")</f>
        <v/>
      </c>
    </row>
    <row r="269" spans="1:10" x14ac:dyDescent="0.25">
      <c r="A269" s="62" t="s">
        <v>2713</v>
      </c>
      <c r="B269" s="7" t="s">
        <v>2713</v>
      </c>
      <c r="C269" s="8">
        <v>1.36</v>
      </c>
      <c r="D269" s="26">
        <v>7.6211260000000003</v>
      </c>
      <c r="E269" s="26">
        <v>-7.7215879999999997</v>
      </c>
      <c r="F269" s="170" t="b">
        <f>IF(ISBLANK(FarmUnit[[#This Row],[1. Identifiant interne d’exploitation agricole*]]),"",IF(ISERROR(MATCH(FarmUnit[[#This Row],[1. Identifiant interne d’exploitation agricole*]],GroupMember[1. Identifiant interne d’exploitation agricole*],0)),FALSE,TRUE))</f>
        <v>1</v>
      </c>
      <c r="G269" s="5">
        <f t="shared" si="8"/>
        <v>7.6211260000000003</v>
      </c>
      <c r="H269" s="5">
        <f t="shared" si="9"/>
        <v>-7.7215879999999997</v>
      </c>
      <c r="I269" s="177" t="str">
        <f t="array" ref="I269">IF(ISBLANK(C269),"",IF(C269=MAX(IF(FarmUnit[1. Identifiant interne d’exploitation agricole*]=A269,FarmUnit[3. Superficie de l’unité agricole (ha)*])),"!","-"))</f>
        <v>!</v>
      </c>
      <c r="J269" s="11" t="str">
        <f>IFERROR(CONCATENATE(VLOOKUP(A269,GM_Table,12,FALSE)," ",(VLOOKUP(A269,GM_Table,13,FALSE))),"")</f>
        <v/>
      </c>
    </row>
    <row r="270" spans="1:10" x14ac:dyDescent="0.25">
      <c r="A270" s="62" t="s">
        <v>2716</v>
      </c>
      <c r="B270" s="7" t="s">
        <v>2716</v>
      </c>
      <c r="C270" s="8">
        <v>1.68</v>
      </c>
      <c r="D270" s="26">
        <v>7.6233279999999999</v>
      </c>
      <c r="E270" s="26">
        <v>-7.7204519999999999</v>
      </c>
      <c r="F270" s="170" t="b">
        <f>IF(ISBLANK(FarmUnit[[#This Row],[1. Identifiant interne d’exploitation agricole*]]),"",IF(ISERROR(MATCH(FarmUnit[[#This Row],[1. Identifiant interne d’exploitation agricole*]],GroupMember[1. Identifiant interne d’exploitation agricole*],0)),FALSE,TRUE))</f>
        <v>1</v>
      </c>
      <c r="G270" s="5">
        <f t="shared" si="8"/>
        <v>7.6233279999999999</v>
      </c>
      <c r="H270" s="5">
        <f t="shared" si="9"/>
        <v>-7.7204519999999999</v>
      </c>
      <c r="I270" s="177" t="str">
        <f t="array" ref="I270">IF(ISBLANK(C270),"",IF(C270=MAX(IF(FarmUnit[1. Identifiant interne d’exploitation agricole*]=A270,FarmUnit[3. Superficie de l’unité agricole (ha)*])),"!","-"))</f>
        <v>!</v>
      </c>
      <c r="J270" s="11" t="str">
        <f>IFERROR(CONCATENATE(VLOOKUP(A270,GM_Table,12,FALSE)," ",(VLOOKUP(A270,GM_Table,13,FALSE))),"")</f>
        <v/>
      </c>
    </row>
    <row r="271" spans="1:10" x14ac:dyDescent="0.25">
      <c r="A271" s="62" t="s">
        <v>2721</v>
      </c>
      <c r="B271" s="7" t="s">
        <v>2721</v>
      </c>
      <c r="C271" s="8">
        <v>4.5</v>
      </c>
      <c r="D271" s="26">
        <v>7.5864149999999997</v>
      </c>
      <c r="E271" s="26">
        <v>-7.7155069999999997</v>
      </c>
      <c r="F271" s="170" t="b">
        <f>IF(ISBLANK(FarmUnit[[#This Row],[1. Identifiant interne d’exploitation agricole*]]),"",IF(ISERROR(MATCH(FarmUnit[[#This Row],[1. Identifiant interne d’exploitation agricole*]],GroupMember[1. Identifiant interne d’exploitation agricole*],0)),FALSE,TRUE))</f>
        <v>1</v>
      </c>
      <c r="G271" s="5">
        <f t="shared" si="8"/>
        <v>7.5864149999999997</v>
      </c>
      <c r="H271" s="5">
        <f t="shared" si="9"/>
        <v>-7.7155069999999997</v>
      </c>
      <c r="I271" s="177" t="str">
        <f t="array" ref="I271">IF(ISBLANK(C271),"",IF(C271=MAX(IF(FarmUnit[1. Identifiant interne d’exploitation agricole*]=A271,FarmUnit[3. Superficie de l’unité agricole (ha)*])),"!","-"))</f>
        <v>!</v>
      </c>
      <c r="J271" s="11" t="str">
        <f>IFERROR(CONCATENATE(VLOOKUP(A271,GM_Table,12,FALSE)," ",(VLOOKUP(A271,GM_Table,13,FALSE))),"")</f>
        <v/>
      </c>
    </row>
    <row r="272" spans="1:10" x14ac:dyDescent="0.25">
      <c r="A272" s="62" t="s">
        <v>2724</v>
      </c>
      <c r="B272" s="7" t="s">
        <v>2724</v>
      </c>
      <c r="C272" s="8">
        <v>3.25</v>
      </c>
      <c r="D272" s="26">
        <v>7.6235439999999999</v>
      </c>
      <c r="E272" s="26">
        <v>-7.7251209999999997</v>
      </c>
      <c r="F272" s="170" t="b">
        <f>IF(ISBLANK(FarmUnit[[#This Row],[1. Identifiant interne d’exploitation agricole*]]),"",IF(ISERROR(MATCH(FarmUnit[[#This Row],[1. Identifiant interne d’exploitation agricole*]],GroupMember[1. Identifiant interne d’exploitation agricole*],0)),FALSE,TRUE))</f>
        <v>1</v>
      </c>
      <c r="G272" s="5">
        <f t="shared" si="8"/>
        <v>7.6235439999999999</v>
      </c>
      <c r="H272" s="5">
        <f t="shared" si="9"/>
        <v>-7.7251209999999997</v>
      </c>
      <c r="I272" s="177" t="str">
        <f t="array" ref="I272">IF(ISBLANK(C272),"",IF(C272=MAX(IF(FarmUnit[1. Identifiant interne d’exploitation agricole*]=A272,FarmUnit[3. Superficie de l’unité agricole (ha)*])),"!","-"))</f>
        <v>!</v>
      </c>
      <c r="J272" s="11" t="str">
        <f>IFERROR(CONCATENATE(VLOOKUP(A272,GM_Table,12,FALSE)," ",(VLOOKUP(A272,GM_Table,13,FALSE))),"")</f>
        <v/>
      </c>
    </row>
    <row r="273" spans="1:10" x14ac:dyDescent="0.25">
      <c r="A273" s="62" t="s">
        <v>2728</v>
      </c>
      <c r="B273" s="7" t="s">
        <v>2728</v>
      </c>
      <c r="C273" s="8">
        <v>1</v>
      </c>
      <c r="D273" s="26">
        <v>7.622261</v>
      </c>
      <c r="E273" s="26">
        <v>-7.724628</v>
      </c>
      <c r="F273" s="170" t="b">
        <f>IF(ISBLANK(FarmUnit[[#This Row],[1. Identifiant interne d’exploitation agricole*]]),"",IF(ISERROR(MATCH(FarmUnit[[#This Row],[1. Identifiant interne d’exploitation agricole*]],GroupMember[1. Identifiant interne d’exploitation agricole*],0)),FALSE,TRUE))</f>
        <v>1</v>
      </c>
      <c r="G273" s="5">
        <f t="shared" si="8"/>
        <v>7.622261</v>
      </c>
      <c r="H273" s="5">
        <f t="shared" si="9"/>
        <v>-7.724628</v>
      </c>
      <c r="I273" s="177" t="str">
        <f t="array" ref="I273">IF(ISBLANK(C273),"",IF(C273=MAX(IF(FarmUnit[1. Identifiant interne d’exploitation agricole*]=A273,FarmUnit[3. Superficie de l’unité agricole (ha)*])),"!","-"))</f>
        <v>!</v>
      </c>
      <c r="J273" s="11" t="str">
        <f>IFERROR(CONCATENATE(VLOOKUP(A273,GM_Table,12,FALSE)," ",(VLOOKUP(A273,GM_Table,13,FALSE))),"")</f>
        <v/>
      </c>
    </row>
    <row r="274" spans="1:10" x14ac:dyDescent="0.25">
      <c r="A274" s="62" t="s">
        <v>2730</v>
      </c>
      <c r="B274" s="7" t="s">
        <v>2730</v>
      </c>
      <c r="C274" s="8">
        <v>4.8600000000000003</v>
      </c>
      <c r="D274" s="26">
        <v>7.6245820000000002</v>
      </c>
      <c r="E274" s="26">
        <v>-7.7235589999999998</v>
      </c>
      <c r="F274" s="170" t="b">
        <f>IF(ISBLANK(FarmUnit[[#This Row],[1. Identifiant interne d’exploitation agricole*]]),"",IF(ISERROR(MATCH(FarmUnit[[#This Row],[1. Identifiant interne d’exploitation agricole*]],GroupMember[1. Identifiant interne d’exploitation agricole*],0)),FALSE,TRUE))</f>
        <v>1</v>
      </c>
      <c r="G274" s="5">
        <f t="shared" si="8"/>
        <v>7.6245820000000002</v>
      </c>
      <c r="H274" s="5">
        <f t="shared" si="9"/>
        <v>-7.7235589999999998</v>
      </c>
      <c r="I274" s="177" t="str">
        <f t="array" ref="I274">IF(ISBLANK(C274),"",IF(C274=MAX(IF(FarmUnit[1. Identifiant interne d’exploitation agricole*]=A274,FarmUnit[3. Superficie de l’unité agricole (ha)*])),"!","-"))</f>
        <v>!</v>
      </c>
      <c r="J274" s="11" t="str">
        <f>IFERROR(CONCATENATE(VLOOKUP(A274,GM_Table,12,FALSE)," ",(VLOOKUP(A274,GM_Table,13,FALSE))),"")</f>
        <v/>
      </c>
    </row>
    <row r="275" spans="1:10" x14ac:dyDescent="0.25">
      <c r="A275" s="62" t="s">
        <v>2734</v>
      </c>
      <c r="B275" s="7" t="s">
        <v>2734</v>
      </c>
      <c r="C275" s="8">
        <v>1</v>
      </c>
      <c r="D275" s="26">
        <v>7.6155270000000002</v>
      </c>
      <c r="E275" s="26">
        <v>-7.7274190000000003</v>
      </c>
      <c r="F275" s="170" t="b">
        <f>IF(ISBLANK(FarmUnit[[#This Row],[1. Identifiant interne d’exploitation agricole*]]),"",IF(ISERROR(MATCH(FarmUnit[[#This Row],[1. Identifiant interne d’exploitation agricole*]],GroupMember[1. Identifiant interne d’exploitation agricole*],0)),FALSE,TRUE))</f>
        <v>1</v>
      </c>
      <c r="G275" s="5">
        <f t="shared" si="8"/>
        <v>7.6155270000000002</v>
      </c>
      <c r="H275" s="5">
        <f t="shared" si="9"/>
        <v>-7.7274190000000003</v>
      </c>
      <c r="I275" s="177" t="str">
        <f t="array" ref="I275">IF(ISBLANK(C275),"",IF(C275=MAX(IF(FarmUnit[1. Identifiant interne d’exploitation agricole*]=A275,FarmUnit[3. Superficie de l’unité agricole (ha)*])),"!","-"))</f>
        <v>!</v>
      </c>
      <c r="J275" s="11" t="str">
        <f>IFERROR(CONCATENATE(VLOOKUP(A275,GM_Table,12,FALSE)," ",(VLOOKUP(A275,GM_Table,13,FALSE))),"")</f>
        <v/>
      </c>
    </row>
    <row r="276" spans="1:10" x14ac:dyDescent="0.25">
      <c r="A276" s="62" t="s">
        <v>2737</v>
      </c>
      <c r="B276" s="7" t="s">
        <v>2737</v>
      </c>
      <c r="C276" s="8">
        <v>2.99</v>
      </c>
      <c r="D276" s="26">
        <v>7.6185619999999998</v>
      </c>
      <c r="E276" s="26">
        <v>-7.68445</v>
      </c>
      <c r="F276" s="170" t="b">
        <f>IF(ISBLANK(FarmUnit[[#This Row],[1. Identifiant interne d’exploitation agricole*]]),"",IF(ISERROR(MATCH(FarmUnit[[#This Row],[1. Identifiant interne d’exploitation agricole*]],GroupMember[1. Identifiant interne d’exploitation agricole*],0)),FALSE,TRUE))</f>
        <v>1</v>
      </c>
      <c r="G276" s="5">
        <f t="shared" si="8"/>
        <v>7.6185619999999998</v>
      </c>
      <c r="H276" s="5">
        <f t="shared" si="9"/>
        <v>-7.68445</v>
      </c>
      <c r="I276" s="177" t="str">
        <f t="array" ref="I276">IF(ISBLANK(C276),"",IF(C276=MAX(IF(FarmUnit[1. Identifiant interne d’exploitation agricole*]=A276,FarmUnit[3. Superficie de l’unité agricole (ha)*])),"!","-"))</f>
        <v>!</v>
      </c>
      <c r="J276" s="11" t="str">
        <f>IFERROR(CONCATENATE(VLOOKUP(A276,GM_Table,12,FALSE)," ",(VLOOKUP(A276,GM_Table,13,FALSE))),"")</f>
        <v/>
      </c>
    </row>
    <row r="277" spans="1:10" x14ac:dyDescent="0.25">
      <c r="A277" s="62" t="s">
        <v>2740</v>
      </c>
      <c r="B277" s="7" t="s">
        <v>2740</v>
      </c>
      <c r="C277" s="8">
        <v>3</v>
      </c>
      <c r="D277" s="26">
        <v>7.6194230000000003</v>
      </c>
      <c r="E277" s="26">
        <v>-7.6840489999999999</v>
      </c>
      <c r="F277" s="170" t="b">
        <f>IF(ISBLANK(FarmUnit[[#This Row],[1. Identifiant interne d’exploitation agricole*]]),"",IF(ISERROR(MATCH(FarmUnit[[#This Row],[1. Identifiant interne d’exploitation agricole*]],GroupMember[1. Identifiant interne d’exploitation agricole*],0)),FALSE,TRUE))</f>
        <v>1</v>
      </c>
      <c r="G277" s="5">
        <f t="shared" si="8"/>
        <v>7.6194230000000003</v>
      </c>
      <c r="H277" s="5">
        <f t="shared" si="9"/>
        <v>-7.6840489999999999</v>
      </c>
      <c r="I277" s="177" t="str">
        <f t="array" ref="I277">IF(ISBLANK(C277),"",IF(C277=MAX(IF(FarmUnit[1. Identifiant interne d’exploitation agricole*]=A277,FarmUnit[3. Superficie de l’unité agricole (ha)*])),"!","-"))</f>
        <v>!</v>
      </c>
      <c r="J277" s="11" t="str">
        <f>IFERROR(CONCATENATE(VLOOKUP(A277,GM_Table,12,FALSE)," ",(VLOOKUP(A277,GM_Table,13,FALSE))),"")</f>
        <v/>
      </c>
    </row>
    <row r="278" spans="1:10" x14ac:dyDescent="0.25">
      <c r="A278" s="62" t="s">
        <v>2743</v>
      </c>
      <c r="B278" s="7" t="s">
        <v>2743</v>
      </c>
      <c r="C278" s="8">
        <v>1.5</v>
      </c>
      <c r="D278" s="26">
        <v>7.5994130000000002</v>
      </c>
      <c r="E278" s="26">
        <v>-7.6873480000000001</v>
      </c>
      <c r="F278" s="170" t="b">
        <f>IF(ISBLANK(FarmUnit[[#This Row],[1. Identifiant interne d’exploitation agricole*]]),"",IF(ISERROR(MATCH(FarmUnit[[#This Row],[1. Identifiant interne d’exploitation agricole*]],GroupMember[1. Identifiant interne d’exploitation agricole*],0)),FALSE,TRUE))</f>
        <v>1</v>
      </c>
      <c r="G278" s="5">
        <f t="shared" si="8"/>
        <v>7.5994130000000002</v>
      </c>
      <c r="H278" s="5">
        <f t="shared" si="9"/>
        <v>-7.6873480000000001</v>
      </c>
      <c r="I278" s="177" t="str">
        <f t="array" ref="I278">IF(ISBLANK(C278),"",IF(C278=MAX(IF(FarmUnit[1. Identifiant interne d’exploitation agricole*]=A278,FarmUnit[3. Superficie de l’unité agricole (ha)*])),"!","-"))</f>
        <v>!</v>
      </c>
      <c r="J278" s="11" t="str">
        <f>IFERROR(CONCATENATE(VLOOKUP(A278,GM_Table,12,FALSE)," ",(VLOOKUP(A278,GM_Table,13,FALSE))),"")</f>
        <v/>
      </c>
    </row>
    <row r="279" spans="1:10" x14ac:dyDescent="0.25">
      <c r="A279" s="62" t="s">
        <v>2745</v>
      </c>
      <c r="B279" s="7" t="s">
        <v>2745</v>
      </c>
      <c r="C279" s="8">
        <v>1.82</v>
      </c>
      <c r="D279" s="26">
        <v>7.6091550000000003</v>
      </c>
      <c r="E279" s="26">
        <v>-7.7250579999999998</v>
      </c>
      <c r="F279" s="170" t="b">
        <f>IF(ISBLANK(FarmUnit[[#This Row],[1. Identifiant interne d’exploitation agricole*]]),"",IF(ISERROR(MATCH(FarmUnit[[#This Row],[1. Identifiant interne d’exploitation agricole*]],GroupMember[1. Identifiant interne d’exploitation agricole*],0)),FALSE,TRUE))</f>
        <v>1</v>
      </c>
      <c r="G279" s="5">
        <f t="shared" si="8"/>
        <v>7.6091550000000003</v>
      </c>
      <c r="H279" s="5">
        <f t="shared" si="9"/>
        <v>-7.7250579999999998</v>
      </c>
      <c r="I279" s="177" t="str">
        <f t="array" ref="I279">IF(ISBLANK(C279),"",IF(C279=MAX(IF(FarmUnit[1. Identifiant interne d’exploitation agricole*]=A279,FarmUnit[3. Superficie de l’unité agricole (ha)*])),"!","-"))</f>
        <v>!</v>
      </c>
      <c r="J279" s="11" t="str">
        <f>IFERROR(CONCATENATE(VLOOKUP(A279,GM_Table,12,FALSE)," ",(VLOOKUP(A279,GM_Table,13,FALSE))),"")</f>
        <v/>
      </c>
    </row>
    <row r="280" spans="1:10" x14ac:dyDescent="0.25">
      <c r="A280" s="62" t="s">
        <v>2749</v>
      </c>
      <c r="B280" s="7" t="s">
        <v>2749</v>
      </c>
      <c r="C280" s="8">
        <v>1</v>
      </c>
      <c r="D280" s="26">
        <v>7.6209610000000003</v>
      </c>
      <c r="E280" s="26">
        <v>-7.7153489999999998</v>
      </c>
      <c r="F280" s="170" t="b">
        <f>IF(ISBLANK(FarmUnit[[#This Row],[1. Identifiant interne d’exploitation agricole*]]),"",IF(ISERROR(MATCH(FarmUnit[[#This Row],[1. Identifiant interne d’exploitation agricole*]],GroupMember[1. Identifiant interne d’exploitation agricole*],0)),FALSE,TRUE))</f>
        <v>1</v>
      </c>
      <c r="G280" s="5">
        <f t="shared" si="8"/>
        <v>7.6209610000000003</v>
      </c>
      <c r="H280" s="5">
        <f t="shared" si="9"/>
        <v>-7.7153489999999998</v>
      </c>
      <c r="I280" s="177" t="str">
        <f t="array" ref="I280">IF(ISBLANK(C280),"",IF(C280=MAX(IF(FarmUnit[1. Identifiant interne d’exploitation agricole*]=A280,FarmUnit[3. Superficie de l’unité agricole (ha)*])),"!","-"))</f>
        <v>!</v>
      </c>
      <c r="J280" s="11" t="str">
        <f>IFERROR(CONCATENATE(VLOOKUP(A280,GM_Table,12,FALSE)," ",(VLOOKUP(A280,GM_Table,13,FALSE))),"")</f>
        <v/>
      </c>
    </row>
    <row r="281" spans="1:10" x14ac:dyDescent="0.25">
      <c r="A281" s="62" t="s">
        <v>2753</v>
      </c>
      <c r="B281" s="7" t="s">
        <v>2753</v>
      </c>
      <c r="C281" s="8">
        <v>1.25</v>
      </c>
      <c r="D281" s="26">
        <v>7.6205449999999999</v>
      </c>
      <c r="E281" s="26">
        <v>-7.7205789999999999</v>
      </c>
      <c r="F281" s="170" t="b">
        <f>IF(ISBLANK(FarmUnit[[#This Row],[1. Identifiant interne d’exploitation agricole*]]),"",IF(ISERROR(MATCH(FarmUnit[[#This Row],[1. Identifiant interne d’exploitation agricole*]],GroupMember[1. Identifiant interne d’exploitation agricole*],0)),FALSE,TRUE))</f>
        <v>1</v>
      </c>
      <c r="G281" s="5">
        <f t="shared" si="8"/>
        <v>7.6205449999999999</v>
      </c>
      <c r="H281" s="5">
        <f t="shared" si="9"/>
        <v>-7.7205789999999999</v>
      </c>
      <c r="I281" s="177" t="str">
        <f t="array" ref="I281">IF(ISBLANK(C281),"",IF(C281=MAX(IF(FarmUnit[1. Identifiant interne d’exploitation agricole*]=A281,FarmUnit[3. Superficie de l’unité agricole (ha)*])),"!","-"))</f>
        <v>!</v>
      </c>
      <c r="J281" s="11" t="str">
        <f>IFERROR(CONCATENATE(VLOOKUP(A281,GM_Table,12,FALSE)," ",(VLOOKUP(A281,GM_Table,13,FALSE))),"")</f>
        <v/>
      </c>
    </row>
    <row r="282" spans="1:10" x14ac:dyDescent="0.25">
      <c r="A282" s="62" t="s">
        <v>2754</v>
      </c>
      <c r="B282" s="7" t="s">
        <v>2754</v>
      </c>
      <c r="C282" s="8">
        <v>2</v>
      </c>
      <c r="D282" s="26">
        <v>7.6601210000000002</v>
      </c>
      <c r="E282" s="26">
        <v>-7.6094660000000003</v>
      </c>
      <c r="F282" s="170" t="b">
        <f>IF(ISBLANK(FarmUnit[[#This Row],[1. Identifiant interne d’exploitation agricole*]]),"",IF(ISERROR(MATCH(FarmUnit[[#This Row],[1. Identifiant interne d’exploitation agricole*]],GroupMember[1. Identifiant interne d’exploitation agricole*],0)),FALSE,TRUE))</f>
        <v>1</v>
      </c>
      <c r="G282" s="5">
        <f t="shared" si="8"/>
        <v>7.6601210000000002</v>
      </c>
      <c r="H282" s="5">
        <f t="shared" si="9"/>
        <v>-7.6094660000000003</v>
      </c>
      <c r="I282" s="177" t="str">
        <f t="array" ref="I282">IF(ISBLANK(C282),"",IF(C282=MAX(IF(FarmUnit[1. Identifiant interne d’exploitation agricole*]=A282,FarmUnit[3. Superficie de l’unité agricole (ha)*])),"!","-"))</f>
        <v>!</v>
      </c>
      <c r="J282" s="11" t="str">
        <f>IFERROR(CONCATENATE(VLOOKUP(A282,GM_Table,12,FALSE)," ",(VLOOKUP(A282,GM_Table,13,FALSE))),"")</f>
        <v/>
      </c>
    </row>
    <row r="283" spans="1:10" x14ac:dyDescent="0.25">
      <c r="A283" s="62" t="s">
        <v>2756</v>
      </c>
      <c r="B283" s="7" t="s">
        <v>2756</v>
      </c>
      <c r="C283" s="8">
        <v>1.5</v>
      </c>
      <c r="D283" s="26">
        <v>7.6225240000000003</v>
      </c>
      <c r="E283" s="26">
        <v>-7.723814</v>
      </c>
      <c r="F283" s="170" t="b">
        <f>IF(ISBLANK(FarmUnit[[#This Row],[1. Identifiant interne d’exploitation agricole*]]),"",IF(ISERROR(MATCH(FarmUnit[[#This Row],[1. Identifiant interne d’exploitation agricole*]],GroupMember[1. Identifiant interne d’exploitation agricole*],0)),FALSE,TRUE))</f>
        <v>1</v>
      </c>
      <c r="G283" s="5">
        <f t="shared" si="8"/>
        <v>7.6225240000000003</v>
      </c>
      <c r="H283" s="5">
        <f t="shared" si="9"/>
        <v>-7.723814</v>
      </c>
      <c r="I283" s="177" t="str">
        <f t="array" ref="I283">IF(ISBLANK(C283),"",IF(C283=MAX(IF(FarmUnit[1. Identifiant interne d’exploitation agricole*]=A283,FarmUnit[3. Superficie de l’unité agricole (ha)*])),"!","-"))</f>
        <v>!</v>
      </c>
      <c r="J283" s="11" t="str">
        <f>IFERROR(CONCATENATE(VLOOKUP(A283,GM_Table,12,FALSE)," ",(VLOOKUP(A283,GM_Table,13,FALSE))),"")</f>
        <v/>
      </c>
    </row>
    <row r="284" spans="1:10" x14ac:dyDescent="0.25">
      <c r="A284" s="62" t="s">
        <v>2759</v>
      </c>
      <c r="B284" s="7" t="s">
        <v>2759</v>
      </c>
      <c r="C284" s="8">
        <v>6</v>
      </c>
      <c r="D284" s="26">
        <v>7.5896480000000004</v>
      </c>
      <c r="E284" s="26">
        <v>-7.7109350000000001</v>
      </c>
      <c r="F284" s="170" t="b">
        <f>IF(ISBLANK(FarmUnit[[#This Row],[1. Identifiant interne d’exploitation agricole*]]),"",IF(ISERROR(MATCH(FarmUnit[[#This Row],[1. Identifiant interne d’exploitation agricole*]],GroupMember[1. Identifiant interne d’exploitation agricole*],0)),FALSE,TRUE))</f>
        <v>1</v>
      </c>
      <c r="G284" s="5">
        <f t="shared" si="8"/>
        <v>7.5896480000000004</v>
      </c>
      <c r="H284" s="5">
        <f t="shared" si="9"/>
        <v>-7.7109350000000001</v>
      </c>
      <c r="I284" s="177" t="str">
        <f t="array" ref="I284">IF(ISBLANK(C284),"",IF(C284=MAX(IF(FarmUnit[1. Identifiant interne d’exploitation agricole*]=A284,FarmUnit[3. Superficie de l’unité agricole (ha)*])),"!","-"))</f>
        <v>!</v>
      </c>
      <c r="J284" s="11" t="str">
        <f>IFERROR(CONCATENATE(VLOOKUP(A284,GM_Table,12,FALSE)," ",(VLOOKUP(A284,GM_Table,13,FALSE))),"")</f>
        <v/>
      </c>
    </row>
    <row r="285" spans="1:10" x14ac:dyDescent="0.25">
      <c r="A285" s="62" t="s">
        <v>2763</v>
      </c>
      <c r="B285" s="7" t="s">
        <v>2763</v>
      </c>
      <c r="C285" s="8">
        <v>3</v>
      </c>
      <c r="D285" s="26">
        <v>7.6422790000000003</v>
      </c>
      <c r="E285" s="26">
        <v>-7.7098570000000004</v>
      </c>
      <c r="F285" s="170" t="b">
        <f>IF(ISBLANK(FarmUnit[[#This Row],[1. Identifiant interne d’exploitation agricole*]]),"",IF(ISERROR(MATCH(FarmUnit[[#This Row],[1. Identifiant interne d’exploitation agricole*]],GroupMember[1. Identifiant interne d’exploitation agricole*],0)),FALSE,TRUE))</f>
        <v>1</v>
      </c>
      <c r="G285" s="5">
        <f t="shared" si="8"/>
        <v>7.6422790000000003</v>
      </c>
      <c r="H285" s="5">
        <f t="shared" si="9"/>
        <v>-7.7098570000000004</v>
      </c>
      <c r="I285" s="177" t="str">
        <f t="array" ref="I285">IF(ISBLANK(C285),"",IF(C285=MAX(IF(FarmUnit[1. Identifiant interne d’exploitation agricole*]=A285,FarmUnit[3. Superficie de l’unité agricole (ha)*])),"!","-"))</f>
        <v>!</v>
      </c>
      <c r="J285" s="11" t="str">
        <f>IFERROR(CONCATENATE(VLOOKUP(A285,GM_Table,12,FALSE)," ",(VLOOKUP(A285,GM_Table,13,FALSE))),"")</f>
        <v/>
      </c>
    </row>
    <row r="286" spans="1:10" x14ac:dyDescent="0.25">
      <c r="A286" s="62" t="s">
        <v>2765</v>
      </c>
      <c r="B286" s="7" t="s">
        <v>2765</v>
      </c>
      <c r="C286" s="8">
        <v>4.9000000000000004</v>
      </c>
      <c r="D286" s="26">
        <v>7.6198059999999996</v>
      </c>
      <c r="E286" s="26">
        <v>-7.685905</v>
      </c>
      <c r="F286" s="170" t="b">
        <f>IF(ISBLANK(FarmUnit[[#This Row],[1. Identifiant interne d’exploitation agricole*]]),"",IF(ISERROR(MATCH(FarmUnit[[#This Row],[1. Identifiant interne d’exploitation agricole*]],GroupMember[1. Identifiant interne d’exploitation agricole*],0)),FALSE,TRUE))</f>
        <v>1</v>
      </c>
      <c r="G286" s="5">
        <f t="shared" si="8"/>
        <v>7.6198059999999996</v>
      </c>
      <c r="H286" s="5">
        <f t="shared" si="9"/>
        <v>-7.685905</v>
      </c>
      <c r="I286" s="177" t="str">
        <f t="array" ref="I286">IF(ISBLANK(C286),"",IF(C286=MAX(IF(FarmUnit[1. Identifiant interne d’exploitation agricole*]=A286,FarmUnit[3. Superficie de l’unité agricole (ha)*])),"!","-"))</f>
        <v>!</v>
      </c>
      <c r="J286" s="11" t="str">
        <f>IFERROR(CONCATENATE(VLOOKUP(A286,GM_Table,12,FALSE)," ",(VLOOKUP(A286,GM_Table,13,FALSE))),"")</f>
        <v/>
      </c>
    </row>
    <row r="287" spans="1:10" x14ac:dyDescent="0.25">
      <c r="A287" s="62" t="s">
        <v>2767</v>
      </c>
      <c r="B287" s="7" t="s">
        <v>2767</v>
      </c>
      <c r="C287" s="8">
        <v>2</v>
      </c>
      <c r="D287" s="26">
        <v>7.6428479999999999</v>
      </c>
      <c r="E287" s="26">
        <v>-7.7101154999999997</v>
      </c>
      <c r="F287" s="170" t="b">
        <f>IF(ISBLANK(FarmUnit[[#This Row],[1. Identifiant interne d’exploitation agricole*]]),"",IF(ISERROR(MATCH(FarmUnit[[#This Row],[1. Identifiant interne d’exploitation agricole*]],GroupMember[1. Identifiant interne d’exploitation agricole*],0)),FALSE,TRUE))</f>
        <v>1</v>
      </c>
      <c r="G287" s="5">
        <f t="shared" si="8"/>
        <v>7.6428479999999999</v>
      </c>
      <c r="H287" s="5">
        <f t="shared" si="9"/>
        <v>-7.7101154999999997</v>
      </c>
      <c r="I287" s="177" t="str">
        <f t="array" ref="I287">IF(ISBLANK(C287),"",IF(C287=MAX(IF(FarmUnit[1. Identifiant interne d’exploitation agricole*]=A287,FarmUnit[3. Superficie de l’unité agricole (ha)*])),"!","-"))</f>
        <v>!</v>
      </c>
      <c r="J287" s="11" t="str">
        <f>IFERROR(CONCATENATE(VLOOKUP(A287,GM_Table,12,FALSE)," ",(VLOOKUP(A287,GM_Table,13,FALSE))),"")</f>
        <v/>
      </c>
    </row>
    <row r="288" spans="1:10" x14ac:dyDescent="0.25">
      <c r="A288" s="62" t="s">
        <v>2771</v>
      </c>
      <c r="B288" s="7" t="s">
        <v>2771</v>
      </c>
      <c r="C288" s="8">
        <v>2.88</v>
      </c>
      <c r="D288" s="26">
        <v>7.5888622999999997</v>
      </c>
      <c r="E288" s="26">
        <v>-7.718458</v>
      </c>
      <c r="F288" s="170" t="b">
        <f>IF(ISBLANK(FarmUnit[[#This Row],[1. Identifiant interne d’exploitation agricole*]]),"",IF(ISERROR(MATCH(FarmUnit[[#This Row],[1. Identifiant interne d’exploitation agricole*]],GroupMember[1. Identifiant interne d’exploitation agricole*],0)),FALSE,TRUE))</f>
        <v>1</v>
      </c>
      <c r="G288" s="5">
        <f t="shared" si="8"/>
        <v>7.5888622999999997</v>
      </c>
      <c r="H288" s="5">
        <f t="shared" si="9"/>
        <v>-7.718458</v>
      </c>
      <c r="I288" s="177" t="str">
        <f t="array" ref="I288">IF(ISBLANK(C288),"",IF(C288=MAX(IF(FarmUnit[1. Identifiant interne d’exploitation agricole*]=A288,FarmUnit[3. Superficie de l’unité agricole (ha)*])),"!","-"))</f>
        <v>!</v>
      </c>
      <c r="J288" s="11" t="str">
        <f>IFERROR(CONCATENATE(VLOOKUP(A288,GM_Table,12,FALSE)," ",(VLOOKUP(A288,GM_Table,13,FALSE))),"")</f>
        <v/>
      </c>
    </row>
    <row r="289" spans="1:10" x14ac:dyDescent="0.25">
      <c r="A289" s="62" t="s">
        <v>2774</v>
      </c>
      <c r="B289" s="7" t="s">
        <v>2774</v>
      </c>
      <c r="C289" s="8">
        <v>2</v>
      </c>
      <c r="D289" s="26">
        <v>7.6202899999999998</v>
      </c>
      <c r="E289" s="26">
        <v>-7.7106159999999999</v>
      </c>
      <c r="F289" s="170" t="b">
        <f>IF(ISBLANK(FarmUnit[[#This Row],[1. Identifiant interne d’exploitation agricole*]]),"",IF(ISERROR(MATCH(FarmUnit[[#This Row],[1. Identifiant interne d’exploitation agricole*]],GroupMember[1. Identifiant interne d’exploitation agricole*],0)),FALSE,TRUE))</f>
        <v>1</v>
      </c>
      <c r="G289" s="5">
        <f t="shared" si="8"/>
        <v>7.6202899999999998</v>
      </c>
      <c r="H289" s="5">
        <f t="shared" si="9"/>
        <v>-7.7106159999999999</v>
      </c>
      <c r="I289" s="177" t="str">
        <f t="array" ref="I289">IF(ISBLANK(C289),"",IF(C289=MAX(IF(FarmUnit[1. Identifiant interne d’exploitation agricole*]=A289,FarmUnit[3. Superficie de l’unité agricole (ha)*])),"!","-"))</f>
        <v>!</v>
      </c>
      <c r="J289" s="11" t="str">
        <f>IFERROR(CONCATENATE(VLOOKUP(A289,GM_Table,12,FALSE)," ",(VLOOKUP(A289,GM_Table,13,FALSE))),"")</f>
        <v/>
      </c>
    </row>
    <row r="290" spans="1:10" x14ac:dyDescent="0.25">
      <c r="A290" s="62" t="s">
        <v>2777</v>
      </c>
      <c r="B290" s="7" t="s">
        <v>2777</v>
      </c>
      <c r="C290" s="8">
        <v>3</v>
      </c>
      <c r="D290" s="26">
        <v>7.608746</v>
      </c>
      <c r="E290" s="26">
        <v>-7.7059420000000003</v>
      </c>
      <c r="F290" s="170" t="b">
        <f>IF(ISBLANK(FarmUnit[[#This Row],[1. Identifiant interne d’exploitation agricole*]]),"",IF(ISERROR(MATCH(FarmUnit[[#This Row],[1. Identifiant interne d’exploitation agricole*]],GroupMember[1. Identifiant interne d’exploitation agricole*],0)),FALSE,TRUE))</f>
        <v>1</v>
      </c>
      <c r="G290" s="5">
        <f t="shared" si="8"/>
        <v>7.608746</v>
      </c>
      <c r="H290" s="5">
        <f t="shared" si="9"/>
        <v>-7.7059420000000003</v>
      </c>
      <c r="I290" s="177" t="str">
        <f t="array" ref="I290">IF(ISBLANK(C290),"",IF(C290=MAX(IF(FarmUnit[1. Identifiant interne d’exploitation agricole*]=A290,FarmUnit[3. Superficie de l’unité agricole (ha)*])),"!","-"))</f>
        <v>!</v>
      </c>
      <c r="J290" s="11" t="str">
        <f>IFERROR(CONCATENATE(VLOOKUP(A290,GM_Table,12,FALSE)," ",(VLOOKUP(A290,GM_Table,13,FALSE))),"")</f>
        <v/>
      </c>
    </row>
    <row r="291" spans="1:10" x14ac:dyDescent="0.25">
      <c r="A291" s="62" t="s">
        <v>2780</v>
      </c>
      <c r="B291" s="7" t="s">
        <v>2780</v>
      </c>
      <c r="C291" s="8">
        <v>1.5</v>
      </c>
      <c r="D291" s="26">
        <v>7.6776999999999997</v>
      </c>
      <c r="E291" s="26">
        <v>-7.8106999999999998</v>
      </c>
      <c r="F291" s="170" t="b">
        <f>IF(ISBLANK(FarmUnit[[#This Row],[1. Identifiant interne d’exploitation agricole*]]),"",IF(ISERROR(MATCH(FarmUnit[[#This Row],[1. Identifiant interne d’exploitation agricole*]],GroupMember[1. Identifiant interne d’exploitation agricole*],0)),FALSE,TRUE))</f>
        <v>1</v>
      </c>
      <c r="G291" s="5">
        <f t="shared" si="8"/>
        <v>7.6776999999999997</v>
      </c>
      <c r="H291" s="5">
        <f t="shared" si="9"/>
        <v>-7.8106999999999998</v>
      </c>
      <c r="I291" s="177" t="str">
        <f t="array" ref="I291">IF(ISBLANK(C291),"",IF(C291=MAX(IF(FarmUnit[1. Identifiant interne d’exploitation agricole*]=A291,FarmUnit[3. Superficie de l’unité agricole (ha)*])),"!","-"))</f>
        <v>!</v>
      </c>
      <c r="J291" s="11" t="str">
        <f>IFERROR(CONCATENATE(VLOOKUP(A291,GM_Table,12,FALSE)," ",(VLOOKUP(A291,GM_Table,13,FALSE))),"")</f>
        <v/>
      </c>
    </row>
    <row r="292" spans="1:10" x14ac:dyDescent="0.25">
      <c r="A292" s="62" t="s">
        <v>2782</v>
      </c>
      <c r="B292" s="7" t="s">
        <v>2782</v>
      </c>
      <c r="C292" s="8">
        <v>4</v>
      </c>
      <c r="D292" s="26">
        <v>7.5896420000000004</v>
      </c>
      <c r="E292" s="26">
        <v>-7.6988599999999998</v>
      </c>
      <c r="F292" s="170" t="b">
        <f>IF(ISBLANK(FarmUnit[[#This Row],[1. Identifiant interne d’exploitation agricole*]]),"",IF(ISERROR(MATCH(FarmUnit[[#This Row],[1. Identifiant interne d’exploitation agricole*]],GroupMember[1. Identifiant interne d’exploitation agricole*],0)),FALSE,TRUE))</f>
        <v>1</v>
      </c>
      <c r="G292" s="5">
        <f t="shared" si="8"/>
        <v>7.5896420000000004</v>
      </c>
      <c r="H292" s="5">
        <f t="shared" si="9"/>
        <v>-7.6988599999999998</v>
      </c>
      <c r="I292" s="177" t="str">
        <f t="array" ref="I292">IF(ISBLANK(C292),"",IF(C292=MAX(IF(FarmUnit[1. Identifiant interne d’exploitation agricole*]=A292,FarmUnit[3. Superficie de l’unité agricole (ha)*])),"!","-"))</f>
        <v>!</v>
      </c>
      <c r="J292" s="11" t="str">
        <f>IFERROR(CONCATENATE(VLOOKUP(A292,GM_Table,12,FALSE)," ",(VLOOKUP(A292,GM_Table,13,FALSE))),"")</f>
        <v/>
      </c>
    </row>
    <row r="293" spans="1:10" x14ac:dyDescent="0.25">
      <c r="A293" s="62" t="s">
        <v>2786</v>
      </c>
      <c r="B293" s="7" t="s">
        <v>2786</v>
      </c>
      <c r="C293" s="8">
        <v>2</v>
      </c>
      <c r="D293" s="26">
        <v>7.5998999999999999</v>
      </c>
      <c r="E293" s="26">
        <v>-7.7191000000000001</v>
      </c>
      <c r="F293" s="170" t="b">
        <f>IF(ISBLANK(FarmUnit[[#This Row],[1. Identifiant interne d’exploitation agricole*]]),"",IF(ISERROR(MATCH(FarmUnit[[#This Row],[1. Identifiant interne d’exploitation agricole*]],GroupMember[1. Identifiant interne d’exploitation agricole*],0)),FALSE,TRUE))</f>
        <v>1</v>
      </c>
      <c r="G293" s="5">
        <f t="shared" si="8"/>
        <v>7.5998999999999999</v>
      </c>
      <c r="H293" s="5">
        <f t="shared" si="9"/>
        <v>-7.7191000000000001</v>
      </c>
      <c r="I293" s="177" t="str">
        <f t="array" ref="I293">IF(ISBLANK(C293),"",IF(C293=MAX(IF(FarmUnit[1. Identifiant interne d’exploitation agricole*]=A293,FarmUnit[3. Superficie de l’unité agricole (ha)*])),"!","-"))</f>
        <v>!</v>
      </c>
      <c r="J293" s="11" t="str">
        <f>IFERROR(CONCATENATE(VLOOKUP(A293,GM_Table,12,FALSE)," ",(VLOOKUP(A293,GM_Table,13,FALSE))),"")</f>
        <v/>
      </c>
    </row>
    <row r="294" spans="1:10" x14ac:dyDescent="0.25">
      <c r="A294" s="62" t="s">
        <v>2791</v>
      </c>
      <c r="B294" s="7" t="s">
        <v>2791</v>
      </c>
      <c r="C294" s="8">
        <v>4.8</v>
      </c>
      <c r="D294" s="26">
        <v>7.6216489999999997</v>
      </c>
      <c r="E294" s="26">
        <v>-7.7235930000000002</v>
      </c>
      <c r="F294" s="170" t="b">
        <f>IF(ISBLANK(FarmUnit[[#This Row],[1. Identifiant interne d’exploitation agricole*]]),"",IF(ISERROR(MATCH(FarmUnit[[#This Row],[1. Identifiant interne d’exploitation agricole*]],GroupMember[1. Identifiant interne d’exploitation agricole*],0)),FALSE,TRUE))</f>
        <v>1</v>
      </c>
      <c r="G294" s="5">
        <f t="shared" si="8"/>
        <v>7.6216489999999997</v>
      </c>
      <c r="H294" s="5">
        <f t="shared" si="9"/>
        <v>-7.7235930000000002</v>
      </c>
      <c r="I294" s="177" t="str">
        <f t="array" ref="I294">IF(ISBLANK(C294),"",IF(C294=MAX(IF(FarmUnit[1. Identifiant interne d’exploitation agricole*]=A294,FarmUnit[3. Superficie de l’unité agricole (ha)*])),"!","-"))</f>
        <v>!</v>
      </c>
      <c r="J294" s="11" t="str">
        <f>IFERROR(CONCATENATE(VLOOKUP(A294,GM_Table,12,FALSE)," ",(VLOOKUP(A294,GM_Table,13,FALSE))),"")</f>
        <v/>
      </c>
    </row>
    <row r="295" spans="1:10" x14ac:dyDescent="0.25">
      <c r="A295" s="62" t="s">
        <v>2795</v>
      </c>
      <c r="B295" s="7" t="s">
        <v>2795</v>
      </c>
      <c r="C295" s="8">
        <v>3</v>
      </c>
      <c r="D295" s="26">
        <v>7.6099019999999999</v>
      </c>
      <c r="E295" s="26">
        <v>-7.7029629999999996</v>
      </c>
      <c r="F295" s="170" t="b">
        <f>IF(ISBLANK(FarmUnit[[#This Row],[1. Identifiant interne d’exploitation agricole*]]),"",IF(ISERROR(MATCH(FarmUnit[[#This Row],[1. Identifiant interne d’exploitation agricole*]],GroupMember[1. Identifiant interne d’exploitation agricole*],0)),FALSE,TRUE))</f>
        <v>1</v>
      </c>
      <c r="G295" s="5">
        <f t="shared" si="8"/>
        <v>7.6099019999999999</v>
      </c>
      <c r="H295" s="5">
        <f t="shared" si="9"/>
        <v>-7.7029629999999996</v>
      </c>
      <c r="I295" s="177" t="str">
        <f t="array" ref="I295">IF(ISBLANK(C295),"",IF(C295=MAX(IF(FarmUnit[1. Identifiant interne d’exploitation agricole*]=A295,FarmUnit[3. Superficie de l’unité agricole (ha)*])),"!","-"))</f>
        <v>!</v>
      </c>
      <c r="J295" s="11" t="str">
        <f>IFERROR(CONCATENATE(VLOOKUP(A295,GM_Table,12,FALSE)," ",(VLOOKUP(A295,GM_Table,13,FALSE))),"")</f>
        <v/>
      </c>
    </row>
    <row r="296" spans="1:10" x14ac:dyDescent="0.25">
      <c r="A296" s="62" t="s">
        <v>2798</v>
      </c>
      <c r="B296" s="7" t="s">
        <v>2798</v>
      </c>
      <c r="C296" s="8">
        <v>4</v>
      </c>
      <c r="D296" s="26">
        <v>7.5906609999999999</v>
      </c>
      <c r="E296" s="26">
        <v>-7.7111992999999996</v>
      </c>
      <c r="F296" s="170" t="b">
        <f>IF(ISBLANK(FarmUnit[[#This Row],[1. Identifiant interne d’exploitation agricole*]]),"",IF(ISERROR(MATCH(FarmUnit[[#This Row],[1. Identifiant interne d’exploitation agricole*]],GroupMember[1. Identifiant interne d’exploitation agricole*],0)),FALSE,TRUE))</f>
        <v>1</v>
      </c>
      <c r="G296" s="5">
        <f t="shared" si="8"/>
        <v>7.5906609999999999</v>
      </c>
      <c r="H296" s="5">
        <f t="shared" si="9"/>
        <v>-7.7111992999999996</v>
      </c>
      <c r="I296" s="177" t="str">
        <f t="array" ref="I296">IF(ISBLANK(C296),"",IF(C296=MAX(IF(FarmUnit[1. Identifiant interne d’exploitation agricole*]=A296,FarmUnit[3. Superficie de l’unité agricole (ha)*])),"!","-"))</f>
        <v>!</v>
      </c>
      <c r="J296" s="11" t="str">
        <f>IFERROR(CONCATENATE(VLOOKUP(A296,GM_Table,12,FALSE)," ",(VLOOKUP(A296,GM_Table,13,FALSE))),"")</f>
        <v/>
      </c>
    </row>
    <row r="297" spans="1:10" x14ac:dyDescent="0.25">
      <c r="A297" s="62" t="s">
        <v>2801</v>
      </c>
      <c r="B297" s="7" t="s">
        <v>2801</v>
      </c>
      <c r="C297" s="8">
        <v>2</v>
      </c>
      <c r="D297" s="26">
        <v>7.6187100000000001</v>
      </c>
      <c r="E297" s="26">
        <v>-7.7189399999999999</v>
      </c>
      <c r="F297" s="170" t="b">
        <f>IF(ISBLANK(FarmUnit[[#This Row],[1. Identifiant interne d’exploitation agricole*]]),"",IF(ISERROR(MATCH(FarmUnit[[#This Row],[1. Identifiant interne d’exploitation agricole*]],GroupMember[1. Identifiant interne d’exploitation agricole*],0)),FALSE,TRUE))</f>
        <v>1</v>
      </c>
      <c r="G297" s="5">
        <f t="shared" si="8"/>
        <v>7.6187100000000001</v>
      </c>
      <c r="H297" s="5">
        <f t="shared" si="9"/>
        <v>-7.7189399999999999</v>
      </c>
      <c r="I297" s="177" t="str">
        <f t="array" ref="I297">IF(ISBLANK(C297),"",IF(C297=MAX(IF(FarmUnit[1. Identifiant interne d’exploitation agricole*]=A297,FarmUnit[3. Superficie de l’unité agricole (ha)*])),"!","-"))</f>
        <v>!</v>
      </c>
      <c r="J297" s="11" t="str">
        <f>IFERROR(CONCATENATE(VLOOKUP(A297,GM_Table,12,FALSE)," ",(VLOOKUP(A297,GM_Table,13,FALSE))),"")</f>
        <v/>
      </c>
    </row>
    <row r="298" spans="1:10" x14ac:dyDescent="0.25">
      <c r="A298" s="62" t="s">
        <v>2805</v>
      </c>
      <c r="B298" s="7" t="s">
        <v>2805</v>
      </c>
      <c r="C298" s="8">
        <v>2</v>
      </c>
      <c r="D298" s="26">
        <v>7.6439519999999996</v>
      </c>
      <c r="E298" s="26">
        <v>-7.7119400000000002</v>
      </c>
      <c r="F298" s="170" t="b">
        <f>IF(ISBLANK(FarmUnit[[#This Row],[1. Identifiant interne d’exploitation agricole*]]),"",IF(ISERROR(MATCH(FarmUnit[[#This Row],[1. Identifiant interne d’exploitation agricole*]],GroupMember[1. Identifiant interne d’exploitation agricole*],0)),FALSE,TRUE))</f>
        <v>1</v>
      </c>
      <c r="G298" s="5">
        <f t="shared" si="8"/>
        <v>7.6439519999999996</v>
      </c>
      <c r="H298" s="5">
        <f t="shared" si="9"/>
        <v>-7.7119400000000002</v>
      </c>
      <c r="I298" s="177" t="str">
        <f t="array" ref="I298">IF(ISBLANK(C298),"",IF(C298=MAX(IF(FarmUnit[1. Identifiant interne d’exploitation agricole*]=A298,FarmUnit[3. Superficie de l’unité agricole (ha)*])),"!","-"))</f>
        <v>!</v>
      </c>
      <c r="J298" s="11" t="str">
        <f>IFERROR(CONCATENATE(VLOOKUP(A298,GM_Table,12,FALSE)," ",(VLOOKUP(A298,GM_Table,13,FALSE))),"")</f>
        <v/>
      </c>
    </row>
    <row r="299" spans="1:10" x14ac:dyDescent="0.25">
      <c r="A299" s="62" t="s">
        <v>2808</v>
      </c>
      <c r="B299" s="7" t="s">
        <v>2808</v>
      </c>
      <c r="C299" s="8">
        <v>4</v>
      </c>
      <c r="D299" s="26">
        <v>7.644374</v>
      </c>
      <c r="E299" s="26">
        <v>-7.7146039999999996</v>
      </c>
      <c r="F299" s="170" t="b">
        <f>IF(ISBLANK(FarmUnit[[#This Row],[1. Identifiant interne d’exploitation agricole*]]),"",IF(ISERROR(MATCH(FarmUnit[[#This Row],[1. Identifiant interne d’exploitation agricole*]],GroupMember[1. Identifiant interne d’exploitation agricole*],0)),FALSE,TRUE))</f>
        <v>1</v>
      </c>
      <c r="G299" s="5">
        <f t="shared" si="8"/>
        <v>7.644374</v>
      </c>
      <c r="H299" s="5">
        <f t="shared" si="9"/>
        <v>-7.7146039999999996</v>
      </c>
      <c r="I299" s="177" t="str">
        <f t="array" ref="I299">IF(ISBLANK(C299),"",IF(C299=MAX(IF(FarmUnit[1. Identifiant interne d’exploitation agricole*]=A299,FarmUnit[3. Superficie de l’unité agricole (ha)*])),"!","-"))</f>
        <v>!</v>
      </c>
      <c r="J299" s="11" t="str">
        <f>IFERROR(CONCATENATE(VLOOKUP(A299,GM_Table,12,FALSE)," ",(VLOOKUP(A299,GM_Table,13,FALSE))),"")</f>
        <v/>
      </c>
    </row>
    <row r="300" spans="1:10" x14ac:dyDescent="0.25">
      <c r="A300" s="62" t="s">
        <v>2811</v>
      </c>
      <c r="B300" s="7" t="s">
        <v>2811</v>
      </c>
      <c r="C300" s="8">
        <v>3</v>
      </c>
      <c r="D300" s="26">
        <v>7.6394029999999997</v>
      </c>
      <c r="E300" s="26">
        <v>-7.7014199999999997</v>
      </c>
      <c r="F300" s="170" t="b">
        <f>IF(ISBLANK(FarmUnit[[#This Row],[1. Identifiant interne d’exploitation agricole*]]),"",IF(ISERROR(MATCH(FarmUnit[[#This Row],[1. Identifiant interne d’exploitation agricole*]],GroupMember[1. Identifiant interne d’exploitation agricole*],0)),FALSE,TRUE))</f>
        <v>1</v>
      </c>
      <c r="G300" s="5">
        <f t="shared" si="8"/>
        <v>7.6394029999999997</v>
      </c>
      <c r="H300" s="5">
        <f t="shared" si="9"/>
        <v>-7.7014199999999997</v>
      </c>
      <c r="I300" s="177" t="str">
        <f t="array" ref="I300">IF(ISBLANK(C300),"",IF(C300=MAX(IF(FarmUnit[1. Identifiant interne d’exploitation agricole*]=A300,FarmUnit[3. Superficie de l’unité agricole (ha)*])),"!","-"))</f>
        <v>!</v>
      </c>
      <c r="J300" s="11" t="str">
        <f>IFERROR(CONCATENATE(VLOOKUP(A300,GM_Table,12,FALSE)," ",(VLOOKUP(A300,GM_Table,13,FALSE))),"")</f>
        <v/>
      </c>
    </row>
    <row r="301" spans="1:10" x14ac:dyDescent="0.25">
      <c r="A301" s="62" t="s">
        <v>2814</v>
      </c>
      <c r="B301" s="7" t="s">
        <v>2814</v>
      </c>
      <c r="C301" s="8">
        <v>4.2699999999999996</v>
      </c>
      <c r="D301" s="26">
        <v>7.6217839999999999</v>
      </c>
      <c r="E301" s="26">
        <v>-7.7224050000000002</v>
      </c>
      <c r="F301" s="170" t="b">
        <f>IF(ISBLANK(FarmUnit[[#This Row],[1. Identifiant interne d’exploitation agricole*]]),"",IF(ISERROR(MATCH(FarmUnit[[#This Row],[1. Identifiant interne d’exploitation agricole*]],GroupMember[1. Identifiant interne d’exploitation agricole*],0)),FALSE,TRUE))</f>
        <v>1</v>
      </c>
      <c r="G301" s="5">
        <f t="shared" si="8"/>
        <v>7.6217839999999999</v>
      </c>
      <c r="H301" s="5">
        <f t="shared" si="9"/>
        <v>-7.7224050000000002</v>
      </c>
      <c r="I301" s="177" t="str">
        <f t="array" ref="I301">IF(ISBLANK(C301),"",IF(C301=MAX(IF(FarmUnit[1. Identifiant interne d’exploitation agricole*]=A301,FarmUnit[3. Superficie de l’unité agricole (ha)*])),"!","-"))</f>
        <v>!</v>
      </c>
      <c r="J301" s="11" t="str">
        <f>IFERROR(CONCATENATE(VLOOKUP(A301,GM_Table,12,FALSE)," ",(VLOOKUP(A301,GM_Table,13,FALSE))),"")</f>
        <v/>
      </c>
    </row>
    <row r="302" spans="1:10" x14ac:dyDescent="0.25">
      <c r="A302" s="62" t="s">
        <v>2817</v>
      </c>
      <c r="B302" s="7" t="s">
        <v>2817</v>
      </c>
      <c r="C302" s="8">
        <v>4</v>
      </c>
      <c r="D302" s="26">
        <v>7.6203750000000001</v>
      </c>
      <c r="E302" s="26">
        <v>-7.7212399999999999</v>
      </c>
      <c r="F302" s="170" t="b">
        <f>IF(ISBLANK(FarmUnit[[#This Row],[1. Identifiant interne d’exploitation agricole*]]),"",IF(ISERROR(MATCH(FarmUnit[[#This Row],[1. Identifiant interne d’exploitation agricole*]],GroupMember[1. Identifiant interne d’exploitation agricole*],0)),FALSE,TRUE))</f>
        <v>1</v>
      </c>
      <c r="G302" s="5">
        <f t="shared" si="8"/>
        <v>7.6203750000000001</v>
      </c>
      <c r="H302" s="5">
        <f t="shared" si="9"/>
        <v>-7.7212399999999999</v>
      </c>
      <c r="I302" s="177" t="str">
        <f t="array" ref="I302">IF(ISBLANK(C302),"",IF(C302=MAX(IF(FarmUnit[1. Identifiant interne d’exploitation agricole*]=A302,FarmUnit[3. Superficie de l’unité agricole (ha)*])),"!","-"))</f>
        <v>!</v>
      </c>
      <c r="J302" s="11" t="str">
        <f>IFERROR(CONCATENATE(VLOOKUP(A302,GM_Table,12,FALSE)," ",(VLOOKUP(A302,GM_Table,13,FALSE))),"")</f>
        <v/>
      </c>
    </row>
    <row r="303" spans="1:10" x14ac:dyDescent="0.25">
      <c r="A303" s="62" t="s">
        <v>2818</v>
      </c>
      <c r="B303" s="7" t="s">
        <v>2818</v>
      </c>
      <c r="C303" s="8">
        <v>4</v>
      </c>
      <c r="D303" s="26">
        <v>7.6180830000000004</v>
      </c>
      <c r="E303" s="26">
        <v>-7.7130780000000003</v>
      </c>
      <c r="F303" s="170" t="b">
        <f>IF(ISBLANK(FarmUnit[[#This Row],[1. Identifiant interne d’exploitation agricole*]]),"",IF(ISERROR(MATCH(FarmUnit[[#This Row],[1. Identifiant interne d’exploitation agricole*]],GroupMember[1. Identifiant interne d’exploitation agricole*],0)),FALSE,TRUE))</f>
        <v>1</v>
      </c>
      <c r="G303" s="5">
        <f t="shared" si="8"/>
        <v>7.6180830000000004</v>
      </c>
      <c r="H303" s="5">
        <f t="shared" si="9"/>
        <v>-7.7130780000000003</v>
      </c>
      <c r="I303" s="177" t="str">
        <f t="array" ref="I303">IF(ISBLANK(C303),"",IF(C303=MAX(IF(FarmUnit[1. Identifiant interne d’exploitation agricole*]=A303,FarmUnit[3. Superficie de l’unité agricole (ha)*])),"!","-"))</f>
        <v>!</v>
      </c>
      <c r="J303" s="11" t="str">
        <f>IFERROR(CONCATENATE(VLOOKUP(A303,GM_Table,12,FALSE)," ",(VLOOKUP(A303,GM_Table,13,FALSE))),"")</f>
        <v/>
      </c>
    </row>
    <row r="304" spans="1:10" x14ac:dyDescent="0.25">
      <c r="A304" s="62" t="s">
        <v>2821</v>
      </c>
      <c r="B304" s="7" t="s">
        <v>2821</v>
      </c>
      <c r="C304" s="8">
        <v>4</v>
      </c>
      <c r="D304" s="26">
        <v>7.681</v>
      </c>
      <c r="E304" s="26">
        <v>-7.8051000000000004</v>
      </c>
      <c r="F304" s="170" t="b">
        <f>IF(ISBLANK(FarmUnit[[#This Row],[1. Identifiant interne d’exploitation agricole*]]),"",IF(ISERROR(MATCH(FarmUnit[[#This Row],[1. Identifiant interne d’exploitation agricole*]],GroupMember[1. Identifiant interne d’exploitation agricole*],0)),FALSE,TRUE))</f>
        <v>1</v>
      </c>
      <c r="G304" s="5">
        <f t="shared" si="8"/>
        <v>7.681</v>
      </c>
      <c r="H304" s="5">
        <f t="shared" si="9"/>
        <v>-7.8051000000000004</v>
      </c>
      <c r="I304" s="177" t="str">
        <f t="array" ref="I304">IF(ISBLANK(C304),"",IF(C304=MAX(IF(FarmUnit[1. Identifiant interne d’exploitation agricole*]=A304,FarmUnit[3. Superficie de l’unité agricole (ha)*])),"!","-"))</f>
        <v>!</v>
      </c>
      <c r="J304" s="11" t="str">
        <f>IFERROR(CONCATENATE(VLOOKUP(A304,GM_Table,12,FALSE)," ",(VLOOKUP(A304,GM_Table,13,FALSE))),"")</f>
        <v/>
      </c>
    </row>
    <row r="305" spans="1:10" x14ac:dyDescent="0.25">
      <c r="A305" s="62" t="s">
        <v>2825</v>
      </c>
      <c r="B305" s="7" t="s">
        <v>2825</v>
      </c>
      <c r="C305" s="8">
        <v>2</v>
      </c>
      <c r="D305" s="26">
        <v>7.635548</v>
      </c>
      <c r="E305" s="26">
        <v>-7.7082199999999998</v>
      </c>
      <c r="F305" s="170" t="b">
        <f>IF(ISBLANK(FarmUnit[[#This Row],[1. Identifiant interne d’exploitation agricole*]]),"",IF(ISERROR(MATCH(FarmUnit[[#This Row],[1. Identifiant interne d’exploitation agricole*]],GroupMember[1. Identifiant interne d’exploitation agricole*],0)),FALSE,TRUE))</f>
        <v>1</v>
      </c>
      <c r="G305" s="5">
        <f t="shared" si="8"/>
        <v>7.635548</v>
      </c>
      <c r="H305" s="5">
        <f t="shared" si="9"/>
        <v>-7.7082199999999998</v>
      </c>
      <c r="I305" s="177" t="str">
        <f t="array" ref="I305">IF(ISBLANK(C305),"",IF(C305=MAX(IF(FarmUnit[1. Identifiant interne d’exploitation agricole*]=A305,FarmUnit[3. Superficie de l’unité agricole (ha)*])),"!","-"))</f>
        <v>!</v>
      </c>
      <c r="J305" s="11" t="str">
        <f>IFERROR(CONCATENATE(VLOOKUP(A305,GM_Table,12,FALSE)," ",(VLOOKUP(A305,GM_Table,13,FALSE))),"")</f>
        <v/>
      </c>
    </row>
    <row r="306" spans="1:10" x14ac:dyDescent="0.25">
      <c r="A306" s="62" t="s">
        <v>2827</v>
      </c>
      <c r="B306" s="7" t="s">
        <v>2827</v>
      </c>
      <c r="C306" s="8">
        <v>2</v>
      </c>
      <c r="D306" s="26">
        <v>7.6156899999999998</v>
      </c>
      <c r="E306" s="26">
        <v>-7.7184210000000002</v>
      </c>
      <c r="F306" s="170" t="b">
        <f>IF(ISBLANK(FarmUnit[[#This Row],[1. Identifiant interne d’exploitation agricole*]]),"",IF(ISERROR(MATCH(FarmUnit[[#This Row],[1. Identifiant interne d’exploitation agricole*]],GroupMember[1. Identifiant interne d’exploitation agricole*],0)),FALSE,TRUE))</f>
        <v>1</v>
      </c>
      <c r="G306" s="5">
        <f t="shared" si="8"/>
        <v>7.6156899999999998</v>
      </c>
      <c r="H306" s="5">
        <f t="shared" si="9"/>
        <v>-7.7184210000000002</v>
      </c>
      <c r="I306" s="177" t="str">
        <f t="array" ref="I306">IF(ISBLANK(C306),"",IF(C306=MAX(IF(FarmUnit[1. Identifiant interne d’exploitation agricole*]=A306,FarmUnit[3. Superficie de l’unité agricole (ha)*])),"!","-"))</f>
        <v>!</v>
      </c>
      <c r="J306" s="11" t="str">
        <f>IFERROR(CONCATENATE(VLOOKUP(A306,GM_Table,12,FALSE)," ",(VLOOKUP(A306,GM_Table,13,FALSE))),"")</f>
        <v/>
      </c>
    </row>
    <row r="307" spans="1:10" x14ac:dyDescent="0.25">
      <c r="A307" s="62" t="s">
        <v>2830</v>
      </c>
      <c r="B307" s="7" t="s">
        <v>2830</v>
      </c>
      <c r="C307" s="8">
        <v>3</v>
      </c>
      <c r="D307" s="26">
        <v>7.5875909999999998</v>
      </c>
      <c r="E307" s="26">
        <v>-7.7129620000000001</v>
      </c>
      <c r="F307" s="170" t="b">
        <f>IF(ISBLANK(FarmUnit[[#This Row],[1. Identifiant interne d’exploitation agricole*]]),"",IF(ISERROR(MATCH(FarmUnit[[#This Row],[1. Identifiant interne d’exploitation agricole*]],GroupMember[1. Identifiant interne d’exploitation agricole*],0)),FALSE,TRUE))</f>
        <v>1</v>
      </c>
      <c r="G307" s="5">
        <f t="shared" si="8"/>
        <v>7.5875909999999998</v>
      </c>
      <c r="H307" s="5">
        <f t="shared" si="9"/>
        <v>-7.7129620000000001</v>
      </c>
      <c r="I307" s="177" t="str">
        <f t="array" ref="I307">IF(ISBLANK(C307),"",IF(C307=MAX(IF(FarmUnit[1. Identifiant interne d’exploitation agricole*]=A307,FarmUnit[3. Superficie de l’unité agricole (ha)*])),"!","-"))</f>
        <v>!</v>
      </c>
      <c r="J307" s="11" t="str">
        <f>IFERROR(CONCATENATE(VLOOKUP(A307,GM_Table,12,FALSE)," ",(VLOOKUP(A307,GM_Table,13,FALSE))),"")</f>
        <v/>
      </c>
    </row>
    <row r="308" spans="1:10" x14ac:dyDescent="0.25">
      <c r="A308" s="62" t="s">
        <v>2833</v>
      </c>
      <c r="B308" s="7" t="s">
        <v>2833</v>
      </c>
      <c r="C308" s="8">
        <v>2</v>
      </c>
      <c r="D308" s="26">
        <v>7.6210877000000004</v>
      </c>
      <c r="E308" s="26">
        <v>-7.6980870000000001</v>
      </c>
      <c r="F308" s="170" t="b">
        <f>IF(ISBLANK(FarmUnit[[#This Row],[1. Identifiant interne d’exploitation agricole*]]),"",IF(ISERROR(MATCH(FarmUnit[[#This Row],[1. Identifiant interne d’exploitation agricole*]],GroupMember[1. Identifiant interne d’exploitation agricole*],0)),FALSE,TRUE))</f>
        <v>1</v>
      </c>
      <c r="G308" s="5">
        <f t="shared" si="8"/>
        <v>7.6210877000000004</v>
      </c>
      <c r="H308" s="5">
        <f t="shared" si="9"/>
        <v>-7.6980870000000001</v>
      </c>
      <c r="I308" s="177" t="str">
        <f t="array" ref="I308">IF(ISBLANK(C308),"",IF(C308=MAX(IF(FarmUnit[1. Identifiant interne d’exploitation agricole*]=A308,FarmUnit[3. Superficie de l’unité agricole (ha)*])),"!","-"))</f>
        <v>!</v>
      </c>
      <c r="J308" s="11" t="str">
        <f>IFERROR(CONCATENATE(VLOOKUP(A308,GM_Table,12,FALSE)," ",(VLOOKUP(A308,GM_Table,13,FALSE))),"")</f>
        <v/>
      </c>
    </row>
    <row r="309" spans="1:10" x14ac:dyDescent="0.25">
      <c r="A309" s="62" t="s">
        <v>2837</v>
      </c>
      <c r="B309" s="7" t="s">
        <v>2837</v>
      </c>
      <c r="C309" s="8">
        <v>2</v>
      </c>
      <c r="D309" s="26">
        <v>7.6216499999999998</v>
      </c>
      <c r="E309" s="26">
        <v>-7.723268</v>
      </c>
      <c r="F309" s="170" t="b">
        <f>IF(ISBLANK(FarmUnit[[#This Row],[1. Identifiant interne d’exploitation agricole*]]),"",IF(ISERROR(MATCH(FarmUnit[[#This Row],[1. Identifiant interne d’exploitation agricole*]],GroupMember[1. Identifiant interne d’exploitation agricole*],0)),FALSE,TRUE))</f>
        <v>1</v>
      </c>
      <c r="G309" s="5">
        <f t="shared" si="8"/>
        <v>7.6216499999999998</v>
      </c>
      <c r="H309" s="5">
        <f t="shared" si="9"/>
        <v>-7.723268</v>
      </c>
      <c r="I309" s="177" t="str">
        <f t="array" ref="I309">IF(ISBLANK(C309),"",IF(C309=MAX(IF(FarmUnit[1. Identifiant interne d’exploitation agricole*]=A309,FarmUnit[3. Superficie de l’unité agricole (ha)*])),"!","-"))</f>
        <v>!</v>
      </c>
      <c r="J309" s="11" t="str">
        <f>IFERROR(CONCATENATE(VLOOKUP(A309,GM_Table,12,FALSE)," ",(VLOOKUP(A309,GM_Table,13,FALSE))),"")</f>
        <v/>
      </c>
    </row>
    <row r="310" spans="1:10" x14ac:dyDescent="0.25">
      <c r="A310" s="62" t="s">
        <v>2839</v>
      </c>
      <c r="B310" s="7" t="s">
        <v>2839</v>
      </c>
      <c r="C310" s="8">
        <v>3</v>
      </c>
      <c r="D310" s="26">
        <v>7.6046379999999996</v>
      </c>
      <c r="E310" s="26">
        <v>-7.6828989999999999</v>
      </c>
      <c r="F310" s="170" t="b">
        <f>IF(ISBLANK(FarmUnit[[#This Row],[1. Identifiant interne d’exploitation agricole*]]),"",IF(ISERROR(MATCH(FarmUnit[[#This Row],[1. Identifiant interne d’exploitation agricole*]],GroupMember[1. Identifiant interne d’exploitation agricole*],0)),FALSE,TRUE))</f>
        <v>1</v>
      </c>
      <c r="G310" s="5">
        <f t="shared" si="8"/>
        <v>7.6046379999999996</v>
      </c>
      <c r="H310" s="5">
        <f t="shared" si="9"/>
        <v>-7.6828989999999999</v>
      </c>
      <c r="I310" s="177" t="str">
        <f t="array" ref="I310">IF(ISBLANK(C310),"",IF(C310=MAX(IF(FarmUnit[1. Identifiant interne d’exploitation agricole*]=A310,FarmUnit[3. Superficie de l’unité agricole (ha)*])),"!","-"))</f>
        <v>!</v>
      </c>
      <c r="J310" s="11" t="str">
        <f>IFERROR(CONCATENATE(VLOOKUP(A310,GM_Table,12,FALSE)," ",(VLOOKUP(A310,GM_Table,13,FALSE))),"")</f>
        <v/>
      </c>
    </row>
    <row r="311" spans="1:10" x14ac:dyDescent="0.25">
      <c r="A311" s="62" t="s">
        <v>2842</v>
      </c>
      <c r="B311" s="7" t="s">
        <v>2842</v>
      </c>
      <c r="C311" s="8">
        <v>6.25</v>
      </c>
      <c r="D311" s="26">
        <v>7.6193109999999997</v>
      </c>
      <c r="E311" s="26">
        <v>-7.6864819999999998</v>
      </c>
      <c r="F311" s="170" t="b">
        <f>IF(ISBLANK(FarmUnit[[#This Row],[1. Identifiant interne d’exploitation agricole*]]),"",IF(ISERROR(MATCH(FarmUnit[[#This Row],[1. Identifiant interne d’exploitation agricole*]],GroupMember[1. Identifiant interne d’exploitation agricole*],0)),FALSE,TRUE))</f>
        <v>1</v>
      </c>
      <c r="G311" s="5">
        <f t="shared" si="8"/>
        <v>7.6193109999999997</v>
      </c>
      <c r="H311" s="5">
        <f t="shared" si="9"/>
        <v>-7.6864819999999998</v>
      </c>
      <c r="I311" s="177" t="str">
        <f t="array" ref="I311">IF(ISBLANK(C311),"",IF(C311=MAX(IF(FarmUnit[1. Identifiant interne d’exploitation agricole*]=A311,FarmUnit[3. Superficie de l’unité agricole (ha)*])),"!","-"))</f>
        <v>!</v>
      </c>
      <c r="J311" s="11" t="str">
        <f>IFERROR(CONCATENATE(VLOOKUP(A311,GM_Table,12,FALSE)," ",(VLOOKUP(A311,GM_Table,13,FALSE))),"")</f>
        <v/>
      </c>
    </row>
    <row r="312" spans="1:10" x14ac:dyDescent="0.25">
      <c r="A312" s="62" t="s">
        <v>2850</v>
      </c>
      <c r="B312" s="7" t="s">
        <v>2850</v>
      </c>
      <c r="C312" s="8">
        <v>3</v>
      </c>
      <c r="D312" s="26">
        <v>7.6445379999999998</v>
      </c>
      <c r="E312" s="26">
        <v>-7.7142460000000002</v>
      </c>
      <c r="F312" s="170" t="b">
        <f>IF(ISBLANK(FarmUnit[[#This Row],[1. Identifiant interne d’exploitation agricole*]]),"",IF(ISERROR(MATCH(FarmUnit[[#This Row],[1. Identifiant interne d’exploitation agricole*]],GroupMember[1. Identifiant interne d’exploitation agricole*],0)),FALSE,TRUE))</f>
        <v>1</v>
      </c>
      <c r="G312" s="5">
        <f t="shared" si="8"/>
        <v>7.6445379999999998</v>
      </c>
      <c r="H312" s="5">
        <f t="shared" si="9"/>
        <v>-7.7142460000000002</v>
      </c>
      <c r="I312" s="177" t="str">
        <f t="array" ref="I312">IF(ISBLANK(C312),"",IF(C312=MAX(IF(FarmUnit[1. Identifiant interne d’exploitation agricole*]=A312,FarmUnit[3. Superficie de l’unité agricole (ha)*])),"!","-"))</f>
        <v>!</v>
      </c>
      <c r="J312" s="11" t="str">
        <f>IFERROR(CONCATENATE(VLOOKUP(A312,GM_Table,12,FALSE)," ",(VLOOKUP(A312,GM_Table,13,FALSE))),"")</f>
        <v/>
      </c>
    </row>
    <row r="313" spans="1:10" x14ac:dyDescent="0.25">
      <c r="A313" s="62" t="s">
        <v>2857</v>
      </c>
      <c r="B313" s="7" t="s">
        <v>2857</v>
      </c>
      <c r="C313" s="8">
        <v>1</v>
      </c>
      <c r="D313" s="26">
        <v>7.6422049999999997</v>
      </c>
      <c r="E313" s="26">
        <v>-7.7096020000000003</v>
      </c>
      <c r="F313" s="170" t="b">
        <f>IF(ISBLANK(FarmUnit[[#This Row],[1. Identifiant interne d’exploitation agricole*]]),"",IF(ISERROR(MATCH(FarmUnit[[#This Row],[1. Identifiant interne d’exploitation agricole*]],GroupMember[1. Identifiant interne d’exploitation agricole*],0)),FALSE,TRUE))</f>
        <v>1</v>
      </c>
      <c r="G313" s="5">
        <f t="shared" si="8"/>
        <v>7.6422049999999997</v>
      </c>
      <c r="H313" s="5">
        <f t="shared" si="9"/>
        <v>-7.7096020000000003</v>
      </c>
      <c r="I313" s="177" t="str">
        <f t="array" ref="I313">IF(ISBLANK(C313),"",IF(C313=MAX(IF(FarmUnit[1. Identifiant interne d’exploitation agricole*]=A313,FarmUnit[3. Superficie de l’unité agricole (ha)*])),"!","-"))</f>
        <v>!</v>
      </c>
      <c r="J313" s="11" t="str">
        <f>IFERROR(CONCATENATE(VLOOKUP(A313,GM_Table,12,FALSE)," ",(VLOOKUP(A313,GM_Table,13,FALSE))),"")</f>
        <v/>
      </c>
    </row>
    <row r="314" spans="1:10" x14ac:dyDescent="0.25">
      <c r="A314" s="62" t="s">
        <v>2869</v>
      </c>
      <c r="B314" s="7" t="s">
        <v>2869</v>
      </c>
      <c r="C314" s="8">
        <v>3</v>
      </c>
      <c r="D314" s="26">
        <v>7.616168</v>
      </c>
      <c r="E314" s="26">
        <v>-7.6905289999999997</v>
      </c>
      <c r="F314" s="170" t="b">
        <f>IF(ISBLANK(FarmUnit[[#This Row],[1. Identifiant interne d’exploitation agricole*]]),"",IF(ISERROR(MATCH(FarmUnit[[#This Row],[1. Identifiant interne d’exploitation agricole*]],GroupMember[1. Identifiant interne d’exploitation agricole*],0)),FALSE,TRUE))</f>
        <v>1</v>
      </c>
      <c r="G314" s="5">
        <f t="shared" si="8"/>
        <v>7.616168</v>
      </c>
      <c r="H314" s="5">
        <f t="shared" si="9"/>
        <v>-7.6905289999999997</v>
      </c>
      <c r="I314" s="177" t="str">
        <f t="array" ref="I314">IF(ISBLANK(C314),"",IF(C314=MAX(IF(FarmUnit[1. Identifiant interne d’exploitation agricole*]=A314,FarmUnit[3. Superficie de l’unité agricole (ha)*])),"!","-"))</f>
        <v>!</v>
      </c>
      <c r="J314" s="11" t="str">
        <f>IFERROR(CONCATENATE(VLOOKUP(A314,GM_Table,12,FALSE)," ",(VLOOKUP(A314,GM_Table,13,FALSE))),"")</f>
        <v/>
      </c>
    </row>
    <row r="315" spans="1:10" x14ac:dyDescent="0.25">
      <c r="A315" s="62" t="s">
        <v>2874</v>
      </c>
      <c r="B315" s="7" t="s">
        <v>2874</v>
      </c>
      <c r="C315" s="8">
        <v>3</v>
      </c>
      <c r="D315" s="26">
        <v>7.6194249999999997</v>
      </c>
      <c r="E315" s="26">
        <v>-7.6805490000000001</v>
      </c>
      <c r="F315" s="170" t="b">
        <f>IF(ISBLANK(FarmUnit[[#This Row],[1. Identifiant interne d’exploitation agricole*]]),"",IF(ISERROR(MATCH(FarmUnit[[#This Row],[1. Identifiant interne d’exploitation agricole*]],GroupMember[1. Identifiant interne d’exploitation agricole*],0)),FALSE,TRUE))</f>
        <v>1</v>
      </c>
      <c r="G315" s="5">
        <f t="shared" si="8"/>
        <v>7.6194249999999997</v>
      </c>
      <c r="H315" s="5">
        <f t="shared" si="9"/>
        <v>-7.6805490000000001</v>
      </c>
      <c r="I315" s="177" t="str">
        <f t="array" ref="I315">IF(ISBLANK(C315),"",IF(C315=MAX(IF(FarmUnit[1. Identifiant interne d’exploitation agricole*]=A315,FarmUnit[3. Superficie de l’unité agricole (ha)*])),"!","-"))</f>
        <v>!</v>
      </c>
      <c r="J315" s="11" t="str">
        <f>IFERROR(CONCATENATE(VLOOKUP(A315,GM_Table,12,FALSE)," ",(VLOOKUP(A315,GM_Table,13,FALSE))),"")</f>
        <v/>
      </c>
    </row>
    <row r="316" spans="1:10" x14ac:dyDescent="0.25">
      <c r="A316" s="62" t="s">
        <v>2876</v>
      </c>
      <c r="B316" s="7" t="s">
        <v>2876</v>
      </c>
      <c r="C316" s="8">
        <v>2</v>
      </c>
      <c r="D316" s="26">
        <v>7.6056720000000002</v>
      </c>
      <c r="E316" s="26">
        <v>-7.6834090000000002</v>
      </c>
      <c r="F316" s="170" t="b">
        <f>IF(ISBLANK(FarmUnit[[#This Row],[1. Identifiant interne d’exploitation agricole*]]),"",IF(ISERROR(MATCH(FarmUnit[[#This Row],[1. Identifiant interne d’exploitation agricole*]],GroupMember[1. Identifiant interne d’exploitation agricole*],0)),FALSE,TRUE))</f>
        <v>1</v>
      </c>
      <c r="G316" s="5">
        <f t="shared" si="8"/>
        <v>7.6056720000000002</v>
      </c>
      <c r="H316" s="5">
        <f t="shared" si="9"/>
        <v>-7.6834090000000002</v>
      </c>
      <c r="I316" s="177" t="str">
        <f t="array" ref="I316">IF(ISBLANK(C316),"",IF(C316=MAX(IF(FarmUnit[1. Identifiant interne d’exploitation agricole*]=A316,FarmUnit[3. Superficie de l’unité agricole (ha)*])),"!","-"))</f>
        <v>!</v>
      </c>
      <c r="J316" s="11" t="str">
        <f>IFERROR(CONCATENATE(VLOOKUP(A316,GM_Table,12,FALSE)," ",(VLOOKUP(A316,GM_Table,13,FALSE))),"")</f>
        <v/>
      </c>
    </row>
    <row r="317" spans="1:10" x14ac:dyDescent="0.25">
      <c r="A317" s="62" t="s">
        <v>2879</v>
      </c>
      <c r="B317" s="7" t="s">
        <v>2879</v>
      </c>
      <c r="C317" s="8">
        <v>3</v>
      </c>
      <c r="D317" s="26">
        <v>7.5886769999999997</v>
      </c>
      <c r="E317" s="26">
        <v>-7.711646</v>
      </c>
      <c r="F317" s="170" t="b">
        <f>IF(ISBLANK(FarmUnit[[#This Row],[1. Identifiant interne d’exploitation agricole*]]),"",IF(ISERROR(MATCH(FarmUnit[[#This Row],[1. Identifiant interne d’exploitation agricole*]],GroupMember[1. Identifiant interne d’exploitation agricole*],0)),FALSE,TRUE))</f>
        <v>1</v>
      </c>
      <c r="G317" s="5">
        <f t="shared" si="8"/>
        <v>7.5886769999999997</v>
      </c>
      <c r="H317" s="5">
        <f t="shared" si="9"/>
        <v>-7.711646</v>
      </c>
      <c r="I317" s="177" t="str">
        <f t="array" ref="I317">IF(ISBLANK(C317),"",IF(C317=MAX(IF(FarmUnit[1. Identifiant interne d’exploitation agricole*]=A317,FarmUnit[3. Superficie de l’unité agricole (ha)*])),"!","-"))</f>
        <v>!</v>
      </c>
      <c r="J317" s="11" t="str">
        <f>IFERROR(CONCATENATE(VLOOKUP(A317,GM_Table,12,FALSE)," ",(VLOOKUP(A317,GM_Table,13,FALSE))),"")</f>
        <v/>
      </c>
    </row>
    <row r="318" spans="1:10" x14ac:dyDescent="0.25">
      <c r="A318" s="62" t="s">
        <v>2882</v>
      </c>
      <c r="B318" s="7" t="s">
        <v>2882</v>
      </c>
      <c r="C318" s="8">
        <v>4</v>
      </c>
      <c r="D318" s="26">
        <v>7.6301079999999999</v>
      </c>
      <c r="E318" s="26">
        <v>-7.7060880000000003</v>
      </c>
      <c r="F318" s="170" t="b">
        <f>IF(ISBLANK(FarmUnit[[#This Row],[1. Identifiant interne d’exploitation agricole*]]),"",IF(ISERROR(MATCH(FarmUnit[[#This Row],[1. Identifiant interne d’exploitation agricole*]],GroupMember[1. Identifiant interne d’exploitation agricole*],0)),FALSE,TRUE))</f>
        <v>1</v>
      </c>
      <c r="G318" s="5">
        <f t="shared" si="8"/>
        <v>7.6301079999999999</v>
      </c>
      <c r="H318" s="5">
        <f t="shared" si="9"/>
        <v>-7.7060880000000003</v>
      </c>
      <c r="I318" s="177" t="str">
        <f t="array" ref="I318">IF(ISBLANK(C318),"",IF(C318=MAX(IF(FarmUnit[1. Identifiant interne d’exploitation agricole*]=A318,FarmUnit[3. Superficie de l’unité agricole (ha)*])),"!","-"))</f>
        <v>!</v>
      </c>
      <c r="J318" s="11" t="str">
        <f>IFERROR(CONCATENATE(VLOOKUP(A318,GM_Table,12,FALSE)," ",(VLOOKUP(A318,GM_Table,13,FALSE))),"")</f>
        <v/>
      </c>
    </row>
    <row r="319" spans="1:10" x14ac:dyDescent="0.25">
      <c r="A319" s="62" t="s">
        <v>2884</v>
      </c>
      <c r="B319" s="7" t="s">
        <v>2884</v>
      </c>
      <c r="C319" s="8">
        <v>2</v>
      </c>
      <c r="D319" s="26">
        <v>7.6439240000000002</v>
      </c>
      <c r="E319" s="26">
        <v>-7.7132040000000002</v>
      </c>
      <c r="F319" s="170" t="b">
        <f>IF(ISBLANK(FarmUnit[[#This Row],[1. Identifiant interne d’exploitation agricole*]]),"",IF(ISERROR(MATCH(FarmUnit[[#This Row],[1. Identifiant interne d’exploitation agricole*]],GroupMember[1. Identifiant interne d’exploitation agricole*],0)),FALSE,TRUE))</f>
        <v>1</v>
      </c>
      <c r="G319" s="5">
        <f t="shared" si="8"/>
        <v>7.6439240000000002</v>
      </c>
      <c r="H319" s="5">
        <f t="shared" si="9"/>
        <v>-7.7132040000000002</v>
      </c>
      <c r="I319" s="177" t="str">
        <f t="array" ref="I319">IF(ISBLANK(C319),"",IF(C319=MAX(IF(FarmUnit[1. Identifiant interne d’exploitation agricole*]=A319,FarmUnit[3. Superficie de l’unité agricole (ha)*])),"!","-"))</f>
        <v>!</v>
      </c>
      <c r="J319" s="11" t="str">
        <f>IFERROR(CONCATENATE(VLOOKUP(A319,GM_Table,12,FALSE)," ",(VLOOKUP(A319,GM_Table,13,FALSE))),"")</f>
        <v/>
      </c>
    </row>
    <row r="320" spans="1:10" x14ac:dyDescent="0.25">
      <c r="A320" s="62" t="s">
        <v>2888</v>
      </c>
      <c r="B320" s="7" t="s">
        <v>2888</v>
      </c>
      <c r="C320" s="8">
        <v>3</v>
      </c>
      <c r="D320" s="26">
        <v>7.6394260000000003</v>
      </c>
      <c r="E320" s="26">
        <v>-7.7052199999999997</v>
      </c>
      <c r="F320" s="170" t="b">
        <f>IF(ISBLANK(FarmUnit[[#This Row],[1. Identifiant interne d’exploitation agricole*]]),"",IF(ISERROR(MATCH(FarmUnit[[#This Row],[1. Identifiant interne d’exploitation agricole*]],GroupMember[1. Identifiant interne d’exploitation agricole*],0)),FALSE,TRUE))</f>
        <v>1</v>
      </c>
      <c r="G320" s="5">
        <f t="shared" si="8"/>
        <v>7.6394260000000003</v>
      </c>
      <c r="H320" s="5">
        <f t="shared" si="9"/>
        <v>-7.7052199999999997</v>
      </c>
      <c r="I320" s="177" t="str">
        <f t="array" ref="I320">IF(ISBLANK(C320),"",IF(C320=MAX(IF(FarmUnit[1. Identifiant interne d’exploitation agricole*]=A320,FarmUnit[3. Superficie de l’unité agricole (ha)*])),"!","-"))</f>
        <v>!</v>
      </c>
      <c r="J320" s="11" t="str">
        <f>IFERROR(CONCATENATE(VLOOKUP(A320,GM_Table,12,FALSE)," ",(VLOOKUP(A320,GM_Table,13,FALSE))),"")</f>
        <v/>
      </c>
    </row>
    <row r="321" spans="1:10" x14ac:dyDescent="0.25">
      <c r="A321" s="62" t="s">
        <v>2890</v>
      </c>
      <c r="B321" s="7" t="s">
        <v>2890</v>
      </c>
      <c r="C321" s="8">
        <v>2</v>
      </c>
      <c r="D321" s="26">
        <v>7.6407480000000003</v>
      </c>
      <c r="E321" s="26">
        <v>-7.6946830000000004</v>
      </c>
      <c r="F321" s="170" t="b">
        <f>IF(ISBLANK(FarmUnit[[#This Row],[1. Identifiant interne d’exploitation agricole*]]),"",IF(ISERROR(MATCH(FarmUnit[[#This Row],[1. Identifiant interne d’exploitation agricole*]],GroupMember[1. Identifiant interne d’exploitation agricole*],0)),FALSE,TRUE))</f>
        <v>1</v>
      </c>
      <c r="G321" s="5">
        <f t="shared" si="8"/>
        <v>7.6407480000000003</v>
      </c>
      <c r="H321" s="5">
        <f t="shared" si="9"/>
        <v>-7.6946830000000004</v>
      </c>
      <c r="I321" s="177" t="str">
        <f t="array" ref="I321">IF(ISBLANK(C321),"",IF(C321=MAX(IF(FarmUnit[1. Identifiant interne d’exploitation agricole*]=A321,FarmUnit[3. Superficie de l’unité agricole (ha)*])),"!","-"))</f>
        <v>!</v>
      </c>
      <c r="J321" s="11" t="str">
        <f>IFERROR(CONCATENATE(VLOOKUP(A321,GM_Table,12,FALSE)," ",(VLOOKUP(A321,GM_Table,13,FALSE))),"")</f>
        <v/>
      </c>
    </row>
    <row r="322" spans="1:10" x14ac:dyDescent="0.25">
      <c r="A322" s="62" t="s">
        <v>2894</v>
      </c>
      <c r="B322" s="7" t="s">
        <v>2894</v>
      </c>
      <c r="C322" s="8">
        <v>2</v>
      </c>
      <c r="D322" s="26">
        <v>7.6398190000000001</v>
      </c>
      <c r="E322" s="26">
        <v>-7.7045199999999996</v>
      </c>
      <c r="F322" s="170" t="b">
        <f>IF(ISBLANK(FarmUnit[[#This Row],[1. Identifiant interne d’exploitation agricole*]]),"",IF(ISERROR(MATCH(FarmUnit[[#This Row],[1. Identifiant interne d’exploitation agricole*]],GroupMember[1. Identifiant interne d’exploitation agricole*],0)),FALSE,TRUE))</f>
        <v>1</v>
      </c>
      <c r="G322" s="5">
        <f t="shared" si="8"/>
        <v>7.6398190000000001</v>
      </c>
      <c r="H322" s="5">
        <f t="shared" si="9"/>
        <v>-7.7045199999999996</v>
      </c>
      <c r="I322" s="177" t="str">
        <f t="array" ref="I322">IF(ISBLANK(C322),"",IF(C322=MAX(IF(FarmUnit[1. Identifiant interne d’exploitation agricole*]=A322,FarmUnit[3. Superficie de l’unité agricole (ha)*])),"!","-"))</f>
        <v>!</v>
      </c>
      <c r="J322" s="11" t="str">
        <f>IFERROR(CONCATENATE(VLOOKUP(A322,GM_Table,12,FALSE)," ",(VLOOKUP(A322,GM_Table,13,FALSE))),"")</f>
        <v/>
      </c>
    </row>
    <row r="323" spans="1:10" x14ac:dyDescent="0.25">
      <c r="A323" s="62" t="s">
        <v>2898</v>
      </c>
      <c r="B323" s="7" t="s">
        <v>2898</v>
      </c>
      <c r="C323" s="8">
        <v>2.5</v>
      </c>
      <c r="D323" s="26">
        <v>7.6203580000000004</v>
      </c>
      <c r="E323" s="26">
        <v>-7.7214260000000001</v>
      </c>
      <c r="F323" s="170" t="b">
        <f>IF(ISBLANK(FarmUnit[[#This Row],[1. Identifiant interne d’exploitation agricole*]]),"",IF(ISERROR(MATCH(FarmUnit[[#This Row],[1. Identifiant interne d’exploitation agricole*]],GroupMember[1. Identifiant interne d’exploitation agricole*],0)),FALSE,TRUE))</f>
        <v>1</v>
      </c>
      <c r="G323" s="5">
        <f t="shared" ref="G323:G386" si="10">IF(D323=0,"",D323)</f>
        <v>7.6203580000000004</v>
      </c>
      <c r="H323" s="5">
        <f t="shared" ref="H323:H386" si="11">IF(E323=0,"",E323)</f>
        <v>-7.7214260000000001</v>
      </c>
      <c r="I323" s="177" t="str">
        <f t="array" ref="I323">IF(ISBLANK(C323),"",IF(C323=MAX(IF(FarmUnit[1. Identifiant interne d’exploitation agricole*]=A323,FarmUnit[3. Superficie de l’unité agricole (ha)*])),"!","-"))</f>
        <v>!</v>
      </c>
      <c r="J323" s="11" t="str">
        <f>IFERROR(CONCATENATE(VLOOKUP(A323,GM_Table,12,FALSE)," ",(VLOOKUP(A323,GM_Table,13,FALSE))),"")</f>
        <v/>
      </c>
    </row>
    <row r="324" spans="1:10" s="188" customFormat="1" x14ac:dyDescent="0.25">
      <c r="A324" s="62" t="s">
        <v>2901</v>
      </c>
      <c r="B324" s="7" t="s">
        <v>2901</v>
      </c>
      <c r="C324" s="8">
        <v>2</v>
      </c>
      <c r="D324" s="26">
        <v>7.6113600000000003</v>
      </c>
      <c r="E324" s="26">
        <v>-7.6841879999999998</v>
      </c>
      <c r="F324" s="170" t="b">
        <f>IF(ISBLANK(FarmUnit[[#This Row],[1. Identifiant interne d’exploitation agricole*]]),"",IF(ISERROR(MATCH(FarmUnit[[#This Row],[1. Identifiant interne d’exploitation agricole*]],GroupMember[1. Identifiant interne d’exploitation agricole*],0)),FALSE,TRUE))</f>
        <v>1</v>
      </c>
      <c r="G324" s="5">
        <f t="shared" si="10"/>
        <v>7.6113600000000003</v>
      </c>
      <c r="H324" s="5">
        <f t="shared" si="11"/>
        <v>-7.6841879999999998</v>
      </c>
      <c r="I324" s="177" t="str">
        <f t="array" ref="I324">IF(ISBLANK(C324),"",IF(C324=MAX(IF(FarmUnit[1. Identifiant interne d’exploitation agricole*]=A324,FarmUnit[3. Superficie de l’unité agricole (ha)*])),"!","-"))</f>
        <v>!</v>
      </c>
      <c r="J324" s="11" t="str">
        <f>IFERROR(CONCATENATE(VLOOKUP(A324,GM_Table,12,FALSE)," ",(VLOOKUP(A324,GM_Table,13,FALSE))),"")</f>
        <v/>
      </c>
    </row>
    <row r="325" spans="1:10" x14ac:dyDescent="0.25">
      <c r="A325" s="62" t="s">
        <v>2904</v>
      </c>
      <c r="B325" s="7" t="s">
        <v>2904</v>
      </c>
      <c r="C325" s="8">
        <v>3</v>
      </c>
      <c r="D325" s="26">
        <v>7.6300679999999996</v>
      </c>
      <c r="E325" s="26">
        <v>-7.7084200000000003</v>
      </c>
      <c r="F325" s="170" t="b">
        <f>IF(ISBLANK(FarmUnit[[#This Row],[1. Identifiant interne d’exploitation agricole*]]),"",IF(ISERROR(MATCH(FarmUnit[[#This Row],[1. Identifiant interne d’exploitation agricole*]],GroupMember[1. Identifiant interne d’exploitation agricole*],0)),FALSE,TRUE))</f>
        <v>1</v>
      </c>
      <c r="G325" s="5">
        <f t="shared" si="10"/>
        <v>7.6300679999999996</v>
      </c>
      <c r="H325" s="5">
        <f t="shared" si="11"/>
        <v>-7.7084200000000003</v>
      </c>
      <c r="I325" s="177" t="str">
        <f t="array" ref="I325">IF(ISBLANK(C325),"",IF(C325=MAX(IF(FarmUnit[1. Identifiant interne d’exploitation agricole*]=A325,FarmUnit[3. Superficie de l’unité agricole (ha)*])),"!","-"))</f>
        <v>!</v>
      </c>
      <c r="J325" s="11" t="str">
        <f>IFERROR(CONCATENATE(VLOOKUP(A325,GM_Table,12,FALSE)," ",(VLOOKUP(A325,GM_Table,13,FALSE))),"")</f>
        <v/>
      </c>
    </row>
    <row r="326" spans="1:10" x14ac:dyDescent="0.25">
      <c r="A326" s="62" t="s">
        <v>2907</v>
      </c>
      <c r="B326" s="7" t="s">
        <v>2907</v>
      </c>
      <c r="C326" s="8">
        <v>2</v>
      </c>
      <c r="D326" s="26">
        <v>7.6389300000000002</v>
      </c>
      <c r="E326" s="26">
        <v>-7.6334900000000001</v>
      </c>
      <c r="F326" s="170" t="b">
        <f>IF(ISBLANK(FarmUnit[[#This Row],[1. Identifiant interne d’exploitation agricole*]]),"",IF(ISERROR(MATCH(FarmUnit[[#This Row],[1. Identifiant interne d’exploitation agricole*]],GroupMember[1. Identifiant interne d’exploitation agricole*],0)),FALSE,TRUE))</f>
        <v>1</v>
      </c>
      <c r="G326" s="5">
        <f t="shared" si="10"/>
        <v>7.6389300000000002</v>
      </c>
      <c r="H326" s="5">
        <f t="shared" si="11"/>
        <v>-7.6334900000000001</v>
      </c>
      <c r="I326" s="177" t="str">
        <f t="array" ref="I326">IF(ISBLANK(C326),"",IF(C326=MAX(IF(FarmUnit[1. Identifiant interne d’exploitation agricole*]=A326,FarmUnit[3. Superficie de l’unité agricole (ha)*])),"!","-"))</f>
        <v>!</v>
      </c>
      <c r="J326" s="11" t="str">
        <f>IFERROR(CONCATENATE(VLOOKUP(A326,GM_Table,12,FALSE)," ",(VLOOKUP(A326,GM_Table,13,FALSE))),"")</f>
        <v/>
      </c>
    </row>
    <row r="327" spans="1:10" x14ac:dyDescent="0.25">
      <c r="A327" s="62" t="s">
        <v>2910</v>
      </c>
      <c r="B327" s="7" t="s">
        <v>2910</v>
      </c>
      <c r="C327" s="8">
        <v>3</v>
      </c>
      <c r="D327" s="26">
        <v>7.6071460000000002</v>
      </c>
      <c r="E327" s="26">
        <v>-7.683643</v>
      </c>
      <c r="F327" s="170" t="b">
        <f>IF(ISBLANK(FarmUnit[[#This Row],[1. Identifiant interne d’exploitation agricole*]]),"",IF(ISERROR(MATCH(FarmUnit[[#This Row],[1. Identifiant interne d’exploitation agricole*]],GroupMember[1. Identifiant interne d’exploitation agricole*],0)),FALSE,TRUE))</f>
        <v>1</v>
      </c>
      <c r="G327" s="5">
        <f t="shared" si="10"/>
        <v>7.6071460000000002</v>
      </c>
      <c r="H327" s="5">
        <f t="shared" si="11"/>
        <v>-7.683643</v>
      </c>
      <c r="I327" s="177" t="str">
        <f t="array" ref="I327">IF(ISBLANK(C327),"",IF(C327=MAX(IF(FarmUnit[1. Identifiant interne d’exploitation agricole*]=A327,FarmUnit[3. Superficie de l’unité agricole (ha)*])),"!","-"))</f>
        <v>!</v>
      </c>
      <c r="J327" s="11" t="str">
        <f>IFERROR(CONCATENATE(VLOOKUP(A327,GM_Table,12,FALSE)," ",(VLOOKUP(A327,GM_Table,13,FALSE))),"")</f>
        <v/>
      </c>
    </row>
    <row r="328" spans="1:10" s="188" customFormat="1" x14ac:dyDescent="0.25">
      <c r="A328" s="62" t="s">
        <v>2912</v>
      </c>
      <c r="B328" s="7" t="s">
        <v>2912</v>
      </c>
      <c r="C328" s="8">
        <v>2</v>
      </c>
      <c r="D328" s="26">
        <v>7.6279219999999999</v>
      </c>
      <c r="E328" s="26">
        <v>-7.7085499999999998</v>
      </c>
      <c r="F328" s="170" t="b">
        <f>IF(ISBLANK(FarmUnit[[#This Row],[1. Identifiant interne d’exploitation agricole*]]),"",IF(ISERROR(MATCH(FarmUnit[[#This Row],[1. Identifiant interne d’exploitation agricole*]],GroupMember[1. Identifiant interne d’exploitation agricole*],0)),FALSE,TRUE))</f>
        <v>1</v>
      </c>
      <c r="G328" s="5">
        <f t="shared" si="10"/>
        <v>7.6279219999999999</v>
      </c>
      <c r="H328" s="5">
        <f t="shared" si="11"/>
        <v>-7.7085499999999998</v>
      </c>
      <c r="I328" s="177" t="str">
        <f t="array" ref="I328">IF(ISBLANK(C328),"",IF(C328=MAX(IF(FarmUnit[1. Identifiant interne d’exploitation agricole*]=A328,FarmUnit[3. Superficie de l’unité agricole (ha)*])),"!","-"))</f>
        <v>!</v>
      </c>
      <c r="J328" s="11" t="str">
        <f>IFERROR(CONCATENATE(VLOOKUP(A328,GM_Table,12,FALSE)," ",(VLOOKUP(A328,GM_Table,13,FALSE))),"")</f>
        <v/>
      </c>
    </row>
    <row r="329" spans="1:10" x14ac:dyDescent="0.25">
      <c r="A329" s="62" t="s">
        <v>2915</v>
      </c>
      <c r="B329" s="7" t="s">
        <v>2915</v>
      </c>
      <c r="C329" s="8">
        <v>2</v>
      </c>
      <c r="D329" s="26">
        <v>7.6224499999999997</v>
      </c>
      <c r="E329" s="26">
        <v>-7.7224969999999997</v>
      </c>
      <c r="F329" s="170" t="b">
        <f>IF(ISBLANK(FarmUnit[[#This Row],[1. Identifiant interne d’exploitation agricole*]]),"",IF(ISERROR(MATCH(FarmUnit[[#This Row],[1. Identifiant interne d’exploitation agricole*]],GroupMember[1. Identifiant interne d’exploitation agricole*],0)),FALSE,TRUE))</f>
        <v>1</v>
      </c>
      <c r="G329" s="5">
        <f t="shared" si="10"/>
        <v>7.6224499999999997</v>
      </c>
      <c r="H329" s="5">
        <f t="shared" si="11"/>
        <v>-7.7224969999999997</v>
      </c>
      <c r="I329" s="177" t="str">
        <f t="array" ref="I329">IF(ISBLANK(C329),"",IF(C329=MAX(IF(FarmUnit[1. Identifiant interne d’exploitation agricole*]=A329,FarmUnit[3. Superficie de l’unité agricole (ha)*])),"!","-"))</f>
        <v>!</v>
      </c>
      <c r="J329" s="11" t="str">
        <f>IFERROR(CONCATENATE(VLOOKUP(A329,GM_Table,12,FALSE)," ",(VLOOKUP(A329,GM_Table,13,FALSE))),"")</f>
        <v/>
      </c>
    </row>
    <row r="330" spans="1:10" s="188" customFormat="1" x14ac:dyDescent="0.25">
      <c r="A330" s="62" t="s">
        <v>2918</v>
      </c>
      <c r="B330" s="7" t="s">
        <v>2918</v>
      </c>
      <c r="C330" s="8">
        <v>2</v>
      </c>
      <c r="D330" s="26">
        <v>7.5900610000000004</v>
      </c>
      <c r="E330" s="26">
        <v>-7.6998090000000001</v>
      </c>
      <c r="F330" s="170" t="b">
        <f>IF(ISBLANK(FarmUnit[[#This Row],[1. Identifiant interne d’exploitation agricole*]]),"",IF(ISERROR(MATCH(FarmUnit[[#This Row],[1. Identifiant interne d’exploitation agricole*]],GroupMember[1. Identifiant interne d’exploitation agricole*],0)),FALSE,TRUE))</f>
        <v>1</v>
      </c>
      <c r="G330" s="5">
        <f t="shared" si="10"/>
        <v>7.5900610000000004</v>
      </c>
      <c r="H330" s="5">
        <f t="shared" si="11"/>
        <v>-7.6998090000000001</v>
      </c>
      <c r="I330" s="177" t="str">
        <f t="array" ref="I330">IF(ISBLANK(C330),"",IF(C330=MAX(IF(FarmUnit[1. Identifiant interne d’exploitation agricole*]=A330,FarmUnit[3. Superficie de l’unité agricole (ha)*])),"!","-"))</f>
        <v>!</v>
      </c>
      <c r="J330" s="11" t="str">
        <f>IFERROR(CONCATENATE(VLOOKUP(A330,GM_Table,12,FALSE)," ",(VLOOKUP(A330,GM_Table,13,FALSE))),"")</f>
        <v/>
      </c>
    </row>
    <row r="331" spans="1:10" x14ac:dyDescent="0.25">
      <c r="A331" s="62" t="s">
        <v>2921</v>
      </c>
      <c r="B331" s="7" t="s">
        <v>2921</v>
      </c>
      <c r="C331" s="8">
        <v>2</v>
      </c>
      <c r="D331" s="26">
        <v>7.6059999999999999</v>
      </c>
      <c r="E331" s="26">
        <v>-7.7609000000000004</v>
      </c>
      <c r="F331" s="170" t="b">
        <f>IF(ISBLANK(FarmUnit[[#This Row],[1. Identifiant interne d’exploitation agricole*]]),"",IF(ISERROR(MATCH(FarmUnit[[#This Row],[1. Identifiant interne d’exploitation agricole*]],GroupMember[1. Identifiant interne d’exploitation agricole*],0)),FALSE,TRUE))</f>
        <v>1</v>
      </c>
      <c r="G331" s="5">
        <f t="shared" si="10"/>
        <v>7.6059999999999999</v>
      </c>
      <c r="H331" s="5">
        <f t="shared" si="11"/>
        <v>-7.7609000000000004</v>
      </c>
      <c r="I331" s="177" t="str">
        <f t="array" ref="I331">IF(ISBLANK(C331),"",IF(C331=MAX(IF(FarmUnit[1. Identifiant interne d’exploitation agricole*]=A331,FarmUnit[3. Superficie de l’unité agricole (ha)*])),"!","-"))</f>
        <v>!</v>
      </c>
      <c r="J331" s="11" t="str">
        <f>IFERROR(CONCATENATE(VLOOKUP(A331,GM_Table,12,FALSE)," ",(VLOOKUP(A331,GM_Table,13,FALSE))),"")</f>
        <v/>
      </c>
    </row>
    <row r="332" spans="1:10" x14ac:dyDescent="0.25">
      <c r="A332" s="62" t="s">
        <v>2923</v>
      </c>
      <c r="B332" s="7" t="s">
        <v>2923</v>
      </c>
      <c r="C332" s="8">
        <v>3</v>
      </c>
      <c r="D332" s="26">
        <v>7.6229100000000001</v>
      </c>
      <c r="E332" s="26">
        <v>-7.7196899999999999</v>
      </c>
      <c r="F332" s="170" t="b">
        <f>IF(ISBLANK(FarmUnit[[#This Row],[1. Identifiant interne d’exploitation agricole*]]),"",IF(ISERROR(MATCH(FarmUnit[[#This Row],[1. Identifiant interne d’exploitation agricole*]],GroupMember[1. Identifiant interne d’exploitation agricole*],0)),FALSE,TRUE))</f>
        <v>1</v>
      </c>
      <c r="G332" s="5">
        <f t="shared" si="10"/>
        <v>7.6229100000000001</v>
      </c>
      <c r="H332" s="5">
        <f t="shared" si="11"/>
        <v>-7.7196899999999999</v>
      </c>
      <c r="I332" s="177" t="str">
        <f t="array" ref="I332">IF(ISBLANK(C332),"",IF(C332=MAX(IF(FarmUnit[1. Identifiant interne d’exploitation agricole*]=A332,FarmUnit[3. Superficie de l’unité agricole (ha)*])),"!","-"))</f>
        <v>!</v>
      </c>
      <c r="J332" s="11" t="str">
        <f>IFERROR(CONCATENATE(VLOOKUP(A332,GM_Table,12,FALSE)," ",(VLOOKUP(A332,GM_Table,13,FALSE))),"")</f>
        <v/>
      </c>
    </row>
    <row r="333" spans="1:10" x14ac:dyDescent="0.25">
      <c r="A333" s="62" t="s">
        <v>2927</v>
      </c>
      <c r="B333" s="7" t="s">
        <v>2927</v>
      </c>
      <c r="C333" s="8">
        <v>3</v>
      </c>
      <c r="D333" s="26">
        <v>7.6123200000000004</v>
      </c>
      <c r="E333" s="26">
        <v>-7.6842030000000001</v>
      </c>
      <c r="F333" s="170" t="b">
        <f>IF(ISBLANK(FarmUnit[[#This Row],[1. Identifiant interne d’exploitation agricole*]]),"",IF(ISERROR(MATCH(FarmUnit[[#This Row],[1. Identifiant interne d’exploitation agricole*]],GroupMember[1. Identifiant interne d’exploitation agricole*],0)),FALSE,TRUE))</f>
        <v>1</v>
      </c>
      <c r="G333" s="5">
        <f t="shared" si="10"/>
        <v>7.6123200000000004</v>
      </c>
      <c r="H333" s="5">
        <f t="shared" si="11"/>
        <v>-7.6842030000000001</v>
      </c>
      <c r="I333" s="177" t="str">
        <f t="array" ref="I333">IF(ISBLANK(C333),"",IF(C333=MAX(IF(FarmUnit[1. Identifiant interne d’exploitation agricole*]=A333,FarmUnit[3. Superficie de l’unité agricole (ha)*])),"!","-"))</f>
        <v>!</v>
      </c>
      <c r="J333" s="11" t="str">
        <f>IFERROR(CONCATENATE(VLOOKUP(A333,GM_Table,12,FALSE)," ",(VLOOKUP(A333,GM_Table,13,FALSE))),"")</f>
        <v/>
      </c>
    </row>
    <row r="334" spans="1:10" x14ac:dyDescent="0.25">
      <c r="A334" s="62" t="s">
        <v>2930</v>
      </c>
      <c r="B334" s="7" t="s">
        <v>2930</v>
      </c>
      <c r="C334" s="8">
        <v>2</v>
      </c>
      <c r="D334" s="26">
        <v>7.6177890000000001</v>
      </c>
      <c r="E334" s="26">
        <v>-7.7175560000000001</v>
      </c>
      <c r="F334" s="170" t="b">
        <f>IF(ISBLANK(FarmUnit[[#This Row],[1. Identifiant interne d’exploitation agricole*]]),"",IF(ISERROR(MATCH(FarmUnit[[#This Row],[1. Identifiant interne d’exploitation agricole*]],GroupMember[1. Identifiant interne d’exploitation agricole*],0)),FALSE,TRUE))</f>
        <v>1</v>
      </c>
      <c r="G334" s="5">
        <f t="shared" si="10"/>
        <v>7.6177890000000001</v>
      </c>
      <c r="H334" s="5">
        <f t="shared" si="11"/>
        <v>-7.7175560000000001</v>
      </c>
      <c r="I334" s="177" t="str">
        <f t="array" ref="I334">IF(ISBLANK(C334),"",IF(C334=MAX(IF(FarmUnit[1. Identifiant interne d’exploitation agricole*]=A334,FarmUnit[3. Superficie de l’unité agricole (ha)*])),"!","-"))</f>
        <v>!</v>
      </c>
      <c r="J334" s="11" t="str">
        <f>IFERROR(CONCATENATE(VLOOKUP(A334,GM_Table,12,FALSE)," ",(VLOOKUP(A334,GM_Table,13,FALSE))),"")</f>
        <v/>
      </c>
    </row>
    <row r="335" spans="1:10" x14ac:dyDescent="0.25">
      <c r="A335" s="62" t="s">
        <v>2932</v>
      </c>
      <c r="B335" s="7" t="s">
        <v>2932</v>
      </c>
      <c r="C335" s="8">
        <v>2.9</v>
      </c>
      <c r="D335" s="26">
        <v>7.6210009999999997</v>
      </c>
      <c r="E335" s="26">
        <v>-7.7211800000000004</v>
      </c>
      <c r="F335" s="170" t="b">
        <f>IF(ISBLANK(FarmUnit[[#This Row],[1. Identifiant interne d’exploitation agricole*]]),"",IF(ISERROR(MATCH(FarmUnit[[#This Row],[1. Identifiant interne d’exploitation agricole*]],GroupMember[1. Identifiant interne d’exploitation agricole*],0)),FALSE,TRUE))</f>
        <v>1</v>
      </c>
      <c r="G335" s="5">
        <f t="shared" si="10"/>
        <v>7.6210009999999997</v>
      </c>
      <c r="H335" s="5">
        <f t="shared" si="11"/>
        <v>-7.7211800000000004</v>
      </c>
      <c r="I335" s="177" t="str">
        <f t="array" ref="I335">IF(ISBLANK(C335),"",IF(C335=MAX(IF(FarmUnit[1. Identifiant interne d’exploitation agricole*]=A335,FarmUnit[3. Superficie de l’unité agricole (ha)*])),"!","-"))</f>
        <v>!</v>
      </c>
      <c r="J335" s="11" t="str">
        <f>IFERROR(CONCATENATE(VLOOKUP(A335,GM_Table,12,FALSE)," ",(VLOOKUP(A335,GM_Table,13,FALSE))),"")</f>
        <v/>
      </c>
    </row>
    <row r="336" spans="1:10" x14ac:dyDescent="0.25">
      <c r="A336" s="62" t="s">
        <v>2937</v>
      </c>
      <c r="B336" s="7" t="s">
        <v>2937</v>
      </c>
      <c r="C336" s="8">
        <v>2</v>
      </c>
      <c r="D336" s="26">
        <v>7.616708</v>
      </c>
      <c r="E336" s="26">
        <v>-7.6932970000000003</v>
      </c>
      <c r="F336" s="170" t="b">
        <f>IF(ISBLANK(FarmUnit[[#This Row],[1. Identifiant interne d’exploitation agricole*]]),"",IF(ISERROR(MATCH(FarmUnit[[#This Row],[1. Identifiant interne d’exploitation agricole*]],GroupMember[1. Identifiant interne d’exploitation agricole*],0)),FALSE,TRUE))</f>
        <v>1</v>
      </c>
      <c r="G336" s="5">
        <f t="shared" si="10"/>
        <v>7.616708</v>
      </c>
      <c r="H336" s="5">
        <f t="shared" si="11"/>
        <v>-7.6932970000000003</v>
      </c>
      <c r="I336" s="177" t="str">
        <f t="array" ref="I336">IF(ISBLANK(C336),"",IF(C336=MAX(IF(FarmUnit[1. Identifiant interne d’exploitation agricole*]=A336,FarmUnit[3. Superficie de l’unité agricole (ha)*])),"!","-"))</f>
        <v>!</v>
      </c>
      <c r="J336" s="11" t="str">
        <f>IFERROR(CONCATENATE(VLOOKUP(A336,GM_Table,12,FALSE)," ",(VLOOKUP(A336,GM_Table,13,FALSE))),"")</f>
        <v/>
      </c>
    </row>
    <row r="337" spans="1:10" x14ac:dyDescent="0.25">
      <c r="A337" s="62" t="s">
        <v>2940</v>
      </c>
      <c r="B337" s="7" t="s">
        <v>2940</v>
      </c>
      <c r="C337" s="8">
        <v>2.2999999999999998</v>
      </c>
      <c r="D337" s="26">
        <v>7.6306659999999997</v>
      </c>
      <c r="E337" s="26">
        <v>-7.6883590000000002</v>
      </c>
      <c r="F337" s="170" t="b">
        <f>IF(ISBLANK(FarmUnit[[#This Row],[1. Identifiant interne d’exploitation agricole*]]),"",IF(ISERROR(MATCH(FarmUnit[[#This Row],[1. Identifiant interne d’exploitation agricole*]],GroupMember[1. Identifiant interne d’exploitation agricole*],0)),FALSE,TRUE))</f>
        <v>1</v>
      </c>
      <c r="G337" s="5">
        <f t="shared" si="10"/>
        <v>7.6306659999999997</v>
      </c>
      <c r="H337" s="5">
        <f t="shared" si="11"/>
        <v>-7.6883590000000002</v>
      </c>
      <c r="I337" s="177" t="str">
        <f t="array" ref="I337">IF(ISBLANK(C337),"",IF(C337=MAX(IF(FarmUnit[1. Identifiant interne d’exploitation agricole*]=A337,FarmUnit[3. Superficie de l’unité agricole (ha)*])),"!","-"))</f>
        <v>!</v>
      </c>
      <c r="J337" s="11" t="str">
        <f>IFERROR(CONCATENATE(VLOOKUP(A337,GM_Table,12,FALSE)," ",(VLOOKUP(A337,GM_Table,13,FALSE))),"")</f>
        <v/>
      </c>
    </row>
    <row r="338" spans="1:10" x14ac:dyDescent="0.25">
      <c r="A338" s="62" t="s">
        <v>2942</v>
      </c>
      <c r="B338" s="7" t="s">
        <v>2942</v>
      </c>
      <c r="C338" s="8">
        <v>2</v>
      </c>
      <c r="D338" s="26">
        <v>7.6301560000000004</v>
      </c>
      <c r="E338" s="26">
        <v>-7.6930110000000003</v>
      </c>
      <c r="F338" s="170" t="b">
        <f>IF(ISBLANK(FarmUnit[[#This Row],[1. Identifiant interne d’exploitation agricole*]]),"",IF(ISERROR(MATCH(FarmUnit[[#This Row],[1. Identifiant interne d’exploitation agricole*]],GroupMember[1. Identifiant interne d’exploitation agricole*],0)),FALSE,TRUE))</f>
        <v>1</v>
      </c>
      <c r="G338" s="5">
        <f t="shared" si="10"/>
        <v>7.6301560000000004</v>
      </c>
      <c r="H338" s="5">
        <f t="shared" si="11"/>
        <v>-7.6930110000000003</v>
      </c>
      <c r="I338" s="177" t="str">
        <f t="array" ref="I338">IF(ISBLANK(C338),"",IF(C338=MAX(IF(FarmUnit[1. Identifiant interne d’exploitation agricole*]=A338,FarmUnit[3. Superficie de l’unité agricole (ha)*])),"!","-"))</f>
        <v>!</v>
      </c>
      <c r="J338" s="11" t="str">
        <f>IFERROR(CONCATENATE(VLOOKUP(A338,GM_Table,12,FALSE)," ",(VLOOKUP(A338,GM_Table,13,FALSE))),"")</f>
        <v/>
      </c>
    </row>
    <row r="339" spans="1:10" x14ac:dyDescent="0.25">
      <c r="A339" s="62" t="s">
        <v>2945</v>
      </c>
      <c r="B339" s="7" t="s">
        <v>2945</v>
      </c>
      <c r="C339" s="8">
        <v>3</v>
      </c>
      <c r="D339" s="26">
        <v>7.6296239999999997</v>
      </c>
      <c r="E339" s="26">
        <v>-7.6909970000000003</v>
      </c>
      <c r="F339" s="170" t="b">
        <f>IF(ISBLANK(FarmUnit[[#This Row],[1. Identifiant interne d’exploitation agricole*]]),"",IF(ISERROR(MATCH(FarmUnit[[#This Row],[1. Identifiant interne d’exploitation agricole*]],GroupMember[1. Identifiant interne d’exploitation agricole*],0)),FALSE,TRUE))</f>
        <v>1</v>
      </c>
      <c r="G339" s="5">
        <f t="shared" si="10"/>
        <v>7.6296239999999997</v>
      </c>
      <c r="H339" s="5">
        <f t="shared" si="11"/>
        <v>-7.6909970000000003</v>
      </c>
      <c r="I339" s="177" t="str">
        <f t="array" ref="I339">IF(ISBLANK(C339),"",IF(C339=MAX(IF(FarmUnit[1. Identifiant interne d’exploitation agricole*]=A339,FarmUnit[3. Superficie de l’unité agricole (ha)*])),"!","-"))</f>
        <v>!</v>
      </c>
      <c r="J339" s="11" t="str">
        <f>IFERROR(CONCATENATE(VLOOKUP(A339,GM_Table,12,FALSE)," ",(VLOOKUP(A339,GM_Table,13,FALSE))),"")</f>
        <v/>
      </c>
    </row>
    <row r="340" spans="1:10" x14ac:dyDescent="0.25">
      <c r="A340" s="62" t="s">
        <v>2948</v>
      </c>
      <c r="B340" s="7" t="s">
        <v>2948</v>
      </c>
      <c r="C340" s="8">
        <v>3</v>
      </c>
      <c r="D340" s="26">
        <v>7.6434939999999996</v>
      </c>
      <c r="E340" s="26">
        <v>-7.7123090000000003</v>
      </c>
      <c r="F340" s="170" t="b">
        <f>IF(ISBLANK(FarmUnit[[#This Row],[1. Identifiant interne d’exploitation agricole*]]),"",IF(ISERROR(MATCH(FarmUnit[[#This Row],[1. Identifiant interne d’exploitation agricole*]],GroupMember[1. Identifiant interne d’exploitation agricole*],0)),FALSE,TRUE))</f>
        <v>1</v>
      </c>
      <c r="G340" s="5">
        <f t="shared" si="10"/>
        <v>7.6434939999999996</v>
      </c>
      <c r="H340" s="5">
        <f t="shared" si="11"/>
        <v>-7.7123090000000003</v>
      </c>
      <c r="I340" s="177" t="str">
        <f t="array" ref="I340">IF(ISBLANK(C340),"",IF(C340=MAX(IF(FarmUnit[1. Identifiant interne d’exploitation agricole*]=A340,FarmUnit[3. Superficie de l’unité agricole (ha)*])),"!","-"))</f>
        <v>!</v>
      </c>
      <c r="J340" s="11" t="str">
        <f>IFERROR(CONCATENATE(VLOOKUP(A340,GM_Table,12,FALSE)," ",(VLOOKUP(A340,GM_Table,13,FALSE))),"")</f>
        <v/>
      </c>
    </row>
    <row r="341" spans="1:10" x14ac:dyDescent="0.25">
      <c r="A341" s="62" t="s">
        <v>2950</v>
      </c>
      <c r="B341" s="7" t="s">
        <v>2950</v>
      </c>
      <c r="C341" s="8">
        <v>5</v>
      </c>
      <c r="D341" s="26">
        <v>7.6114290000000002</v>
      </c>
      <c r="E341" s="26">
        <v>-7.7070590000000001</v>
      </c>
      <c r="F341" s="170" t="b">
        <f>IF(ISBLANK(FarmUnit[[#This Row],[1. Identifiant interne d’exploitation agricole*]]),"",IF(ISERROR(MATCH(FarmUnit[[#This Row],[1. Identifiant interne d’exploitation agricole*]],GroupMember[1. Identifiant interne d’exploitation agricole*],0)),FALSE,TRUE))</f>
        <v>1</v>
      </c>
      <c r="G341" s="5">
        <f t="shared" si="10"/>
        <v>7.6114290000000002</v>
      </c>
      <c r="H341" s="5">
        <f t="shared" si="11"/>
        <v>-7.7070590000000001</v>
      </c>
      <c r="I341" s="177" t="str">
        <f t="array" ref="I341">IF(ISBLANK(C341),"",IF(C341=MAX(IF(FarmUnit[1. Identifiant interne d’exploitation agricole*]=A341,FarmUnit[3. Superficie de l’unité agricole (ha)*])),"!","-"))</f>
        <v>!</v>
      </c>
      <c r="J341" s="11" t="str">
        <f>IFERROR(CONCATENATE(VLOOKUP(A341,GM_Table,12,FALSE)," ",(VLOOKUP(A341,GM_Table,13,FALSE))),"")</f>
        <v/>
      </c>
    </row>
    <row r="342" spans="1:10" x14ac:dyDescent="0.25">
      <c r="A342" s="62" t="s">
        <v>2962</v>
      </c>
      <c r="B342" s="7" t="s">
        <v>2962</v>
      </c>
      <c r="C342" s="8">
        <v>2</v>
      </c>
      <c r="D342" s="26">
        <v>7.6386589999999996</v>
      </c>
      <c r="E342" s="26">
        <v>-7.70383</v>
      </c>
      <c r="F342" s="170" t="b">
        <f>IF(ISBLANK(FarmUnit[[#This Row],[1. Identifiant interne d’exploitation agricole*]]),"",IF(ISERROR(MATCH(FarmUnit[[#This Row],[1. Identifiant interne d’exploitation agricole*]],GroupMember[1. Identifiant interne d’exploitation agricole*],0)),FALSE,TRUE))</f>
        <v>1</v>
      </c>
      <c r="G342" s="5">
        <f t="shared" si="10"/>
        <v>7.6386589999999996</v>
      </c>
      <c r="H342" s="5">
        <f t="shared" si="11"/>
        <v>-7.70383</v>
      </c>
      <c r="I342" s="177" t="str">
        <f t="array" ref="I342">IF(ISBLANK(C342),"",IF(C342=MAX(IF(FarmUnit[1. Identifiant interne d’exploitation agricole*]=A342,FarmUnit[3. Superficie de l’unité agricole (ha)*])),"!","-"))</f>
        <v>!</v>
      </c>
      <c r="J342" s="11" t="str">
        <f>IFERROR(CONCATENATE(VLOOKUP(A342,GM_Table,12,FALSE)," ",(VLOOKUP(A342,GM_Table,13,FALSE))),"")</f>
        <v/>
      </c>
    </row>
    <row r="343" spans="1:10" x14ac:dyDescent="0.25">
      <c r="A343" s="62" t="s">
        <v>2968</v>
      </c>
      <c r="B343" s="7" t="s">
        <v>2968</v>
      </c>
      <c r="C343" s="8">
        <v>7</v>
      </c>
      <c r="D343" s="26">
        <v>7.5857239999999999</v>
      </c>
      <c r="E343" s="26">
        <v>-7.7158199999999999</v>
      </c>
      <c r="F343" s="170" t="b">
        <f>IF(ISBLANK(FarmUnit[[#This Row],[1. Identifiant interne d’exploitation agricole*]]),"",IF(ISERROR(MATCH(FarmUnit[[#This Row],[1. Identifiant interne d’exploitation agricole*]],GroupMember[1. Identifiant interne d’exploitation agricole*],0)),FALSE,TRUE))</f>
        <v>1</v>
      </c>
      <c r="G343" s="5">
        <f t="shared" si="10"/>
        <v>7.5857239999999999</v>
      </c>
      <c r="H343" s="5">
        <f t="shared" si="11"/>
        <v>-7.7158199999999999</v>
      </c>
      <c r="I343" s="177" t="str">
        <f t="array" ref="I343">IF(ISBLANK(C343),"",IF(C343=MAX(IF(FarmUnit[1. Identifiant interne d’exploitation agricole*]=A343,FarmUnit[3. Superficie de l’unité agricole (ha)*])),"!","-"))</f>
        <v>!</v>
      </c>
      <c r="J343" s="11" t="str">
        <f>IFERROR(CONCATENATE(VLOOKUP(A343,GM_Table,12,FALSE)," ",(VLOOKUP(A343,GM_Table,13,FALSE))),"")</f>
        <v/>
      </c>
    </row>
    <row r="344" spans="1:10" x14ac:dyDescent="0.25">
      <c r="A344" s="62" t="s">
        <v>2971</v>
      </c>
      <c r="B344" s="7" t="s">
        <v>2971</v>
      </c>
      <c r="C344" s="8">
        <v>3</v>
      </c>
      <c r="D344" s="26">
        <v>7.6380520000000001</v>
      </c>
      <c r="E344" s="26">
        <v>-7.6990869999999996</v>
      </c>
      <c r="F344" s="170" t="b">
        <f>IF(ISBLANK(FarmUnit[[#This Row],[1. Identifiant interne d’exploitation agricole*]]),"",IF(ISERROR(MATCH(FarmUnit[[#This Row],[1. Identifiant interne d’exploitation agricole*]],GroupMember[1. Identifiant interne d’exploitation agricole*],0)),FALSE,TRUE))</f>
        <v>1</v>
      </c>
      <c r="G344" s="5">
        <f t="shared" si="10"/>
        <v>7.6380520000000001</v>
      </c>
      <c r="H344" s="5">
        <f t="shared" si="11"/>
        <v>-7.6990869999999996</v>
      </c>
      <c r="I344" s="177" t="str">
        <f t="array" ref="I344">IF(ISBLANK(C344),"",IF(C344=MAX(IF(FarmUnit[1. Identifiant interne d’exploitation agricole*]=A344,FarmUnit[3. Superficie de l’unité agricole (ha)*])),"!","-"))</f>
        <v>!</v>
      </c>
      <c r="J344" s="11" t="str">
        <f>IFERROR(CONCATENATE(VLOOKUP(A344,GM_Table,12,FALSE)," ",(VLOOKUP(A344,GM_Table,13,FALSE))),"")</f>
        <v/>
      </c>
    </row>
    <row r="345" spans="1:10" x14ac:dyDescent="0.25">
      <c r="A345" s="62" t="s">
        <v>2974</v>
      </c>
      <c r="B345" s="7" t="s">
        <v>2974</v>
      </c>
      <c r="C345" s="8">
        <v>1.6</v>
      </c>
      <c r="D345" s="26">
        <v>7.6157909999999998</v>
      </c>
      <c r="E345" s="26">
        <v>-7.6776679999999997</v>
      </c>
      <c r="F345" s="170" t="b">
        <f>IF(ISBLANK(FarmUnit[[#This Row],[1. Identifiant interne d’exploitation agricole*]]),"",IF(ISERROR(MATCH(FarmUnit[[#This Row],[1. Identifiant interne d’exploitation agricole*]],GroupMember[1. Identifiant interne d’exploitation agricole*],0)),FALSE,TRUE))</f>
        <v>1</v>
      </c>
      <c r="G345" s="5">
        <f t="shared" si="10"/>
        <v>7.6157909999999998</v>
      </c>
      <c r="H345" s="5">
        <f t="shared" si="11"/>
        <v>-7.6776679999999997</v>
      </c>
      <c r="I345" s="177" t="str">
        <f t="array" ref="I345">IF(ISBLANK(C345),"",IF(C345=MAX(IF(FarmUnit[1. Identifiant interne d’exploitation agricole*]=A345,FarmUnit[3. Superficie de l’unité agricole (ha)*])),"!","-"))</f>
        <v>!</v>
      </c>
      <c r="J345" s="11" t="str">
        <f>IFERROR(CONCATENATE(VLOOKUP(A345,GM_Table,12,FALSE)," ",(VLOOKUP(A345,GM_Table,13,FALSE))),"")</f>
        <v/>
      </c>
    </row>
    <row r="346" spans="1:10" x14ac:dyDescent="0.25">
      <c r="A346" s="62" t="s">
        <v>2977</v>
      </c>
      <c r="B346" s="7" t="s">
        <v>2977</v>
      </c>
      <c r="C346" s="8">
        <v>4</v>
      </c>
      <c r="D346" s="26">
        <v>7.6377709999999999</v>
      </c>
      <c r="E346" s="26">
        <v>-7.6976009999999997</v>
      </c>
      <c r="F346" s="170" t="b">
        <f>IF(ISBLANK(FarmUnit[[#This Row],[1. Identifiant interne d’exploitation agricole*]]),"",IF(ISERROR(MATCH(FarmUnit[[#This Row],[1. Identifiant interne d’exploitation agricole*]],GroupMember[1. Identifiant interne d’exploitation agricole*],0)),FALSE,TRUE))</f>
        <v>1</v>
      </c>
      <c r="G346" s="5">
        <f t="shared" si="10"/>
        <v>7.6377709999999999</v>
      </c>
      <c r="H346" s="5">
        <f t="shared" si="11"/>
        <v>-7.6976009999999997</v>
      </c>
      <c r="I346" s="177" t="str">
        <f t="array" ref="I346">IF(ISBLANK(C346),"",IF(C346=MAX(IF(FarmUnit[1. Identifiant interne d’exploitation agricole*]=A346,FarmUnit[3. Superficie de l’unité agricole (ha)*])),"!","-"))</f>
        <v>!</v>
      </c>
      <c r="J346" s="11" t="str">
        <f>IFERROR(CONCATENATE(VLOOKUP(A346,GM_Table,12,FALSE)," ",(VLOOKUP(A346,GM_Table,13,FALSE))),"")</f>
        <v/>
      </c>
    </row>
    <row r="347" spans="1:10" x14ac:dyDescent="0.25">
      <c r="A347" s="62" t="s">
        <v>2980</v>
      </c>
      <c r="B347" s="7" t="s">
        <v>2980</v>
      </c>
      <c r="C347" s="8">
        <v>2</v>
      </c>
      <c r="D347" s="26">
        <v>7.6243480000000003</v>
      </c>
      <c r="E347" s="26">
        <v>-7.7008900000000002</v>
      </c>
      <c r="F347" s="170" t="b">
        <f>IF(ISBLANK(FarmUnit[[#This Row],[1. Identifiant interne d’exploitation agricole*]]),"",IF(ISERROR(MATCH(FarmUnit[[#This Row],[1. Identifiant interne d’exploitation agricole*]],GroupMember[1. Identifiant interne d’exploitation agricole*],0)),FALSE,TRUE))</f>
        <v>1</v>
      </c>
      <c r="G347" s="5">
        <f t="shared" si="10"/>
        <v>7.6243480000000003</v>
      </c>
      <c r="H347" s="5">
        <f t="shared" si="11"/>
        <v>-7.7008900000000002</v>
      </c>
      <c r="I347" s="177" t="str">
        <f t="array" ref="I347">IF(ISBLANK(C347),"",IF(C347=MAX(IF(FarmUnit[1. Identifiant interne d’exploitation agricole*]=A347,FarmUnit[3. Superficie de l’unité agricole (ha)*])),"!","-"))</f>
        <v>!</v>
      </c>
      <c r="J347" s="11" t="str">
        <f>IFERROR(CONCATENATE(VLOOKUP(A347,GM_Table,12,FALSE)," ",(VLOOKUP(A347,GM_Table,13,FALSE))),"")</f>
        <v/>
      </c>
    </row>
    <row r="348" spans="1:10" x14ac:dyDescent="0.25">
      <c r="A348" s="62" t="s">
        <v>2983</v>
      </c>
      <c r="B348" s="7" t="s">
        <v>2983</v>
      </c>
      <c r="C348" s="8">
        <v>3</v>
      </c>
      <c r="D348" s="26">
        <v>7.6402099999999997</v>
      </c>
      <c r="E348" s="26">
        <v>-7.701606</v>
      </c>
      <c r="F348" s="170" t="b">
        <f>IF(ISBLANK(FarmUnit[[#This Row],[1. Identifiant interne d’exploitation agricole*]]),"",IF(ISERROR(MATCH(FarmUnit[[#This Row],[1. Identifiant interne d’exploitation agricole*]],GroupMember[1. Identifiant interne d’exploitation agricole*],0)),FALSE,TRUE))</f>
        <v>1</v>
      </c>
      <c r="G348" s="5">
        <f t="shared" si="10"/>
        <v>7.6402099999999997</v>
      </c>
      <c r="H348" s="5">
        <f t="shared" si="11"/>
        <v>-7.701606</v>
      </c>
      <c r="I348" s="177" t="str">
        <f t="array" ref="I348">IF(ISBLANK(C348),"",IF(C348=MAX(IF(FarmUnit[1. Identifiant interne d’exploitation agricole*]=A348,FarmUnit[3. Superficie de l’unité agricole (ha)*])),"!","-"))</f>
        <v>!</v>
      </c>
      <c r="J348" s="11" t="str">
        <f>IFERROR(CONCATENATE(VLOOKUP(A348,GM_Table,12,FALSE)," ",(VLOOKUP(A348,GM_Table,13,FALSE))),"")</f>
        <v/>
      </c>
    </row>
    <row r="349" spans="1:10" x14ac:dyDescent="0.25">
      <c r="A349" s="62" t="s">
        <v>2989</v>
      </c>
      <c r="B349" s="7" t="s">
        <v>2989</v>
      </c>
      <c r="C349" s="8">
        <v>4</v>
      </c>
      <c r="D349" s="26">
        <v>7.606884</v>
      </c>
      <c r="E349" s="26">
        <v>-7.6835389999999997</v>
      </c>
      <c r="F349" s="170" t="b">
        <f>IF(ISBLANK(FarmUnit[[#This Row],[1. Identifiant interne d’exploitation agricole*]]),"",IF(ISERROR(MATCH(FarmUnit[[#This Row],[1. Identifiant interne d’exploitation agricole*]],GroupMember[1. Identifiant interne d’exploitation agricole*],0)),FALSE,TRUE))</f>
        <v>1</v>
      </c>
      <c r="G349" s="5">
        <f t="shared" si="10"/>
        <v>7.606884</v>
      </c>
      <c r="H349" s="5">
        <f t="shared" si="11"/>
        <v>-7.6835389999999997</v>
      </c>
      <c r="I349" s="177" t="str">
        <f t="array" ref="I349">IF(ISBLANK(C349),"",IF(C349=MAX(IF(FarmUnit[1. Identifiant interne d’exploitation agricole*]=A349,FarmUnit[3. Superficie de l’unité agricole (ha)*])),"!","-"))</f>
        <v>!</v>
      </c>
      <c r="J349" s="11" t="str">
        <f>IFERROR(CONCATENATE(VLOOKUP(A349,GM_Table,12,FALSE)," ",(VLOOKUP(A349,GM_Table,13,FALSE))),"")</f>
        <v/>
      </c>
    </row>
    <row r="350" spans="1:10" x14ac:dyDescent="0.25">
      <c r="A350" s="62" t="s">
        <v>2992</v>
      </c>
      <c r="B350" s="7" t="s">
        <v>2992</v>
      </c>
      <c r="C350" s="8">
        <v>4</v>
      </c>
      <c r="D350" s="26">
        <v>7.637041</v>
      </c>
      <c r="E350" s="26">
        <v>-7.7057659999999997</v>
      </c>
      <c r="F350" s="170" t="b">
        <f>IF(ISBLANK(FarmUnit[[#This Row],[1. Identifiant interne d’exploitation agricole*]]),"",IF(ISERROR(MATCH(FarmUnit[[#This Row],[1. Identifiant interne d’exploitation agricole*]],GroupMember[1. Identifiant interne d’exploitation agricole*],0)),FALSE,TRUE))</f>
        <v>1</v>
      </c>
      <c r="G350" s="5">
        <f t="shared" si="10"/>
        <v>7.637041</v>
      </c>
      <c r="H350" s="5">
        <f t="shared" si="11"/>
        <v>-7.7057659999999997</v>
      </c>
      <c r="I350" s="177" t="str">
        <f t="array" ref="I350">IF(ISBLANK(C350),"",IF(C350=MAX(IF(FarmUnit[1. Identifiant interne d’exploitation agricole*]=A350,FarmUnit[3. Superficie de l’unité agricole (ha)*])),"!","-"))</f>
        <v>!</v>
      </c>
      <c r="J350" s="11" t="str">
        <f>IFERROR(CONCATENATE(VLOOKUP(A350,GM_Table,12,FALSE)," ",(VLOOKUP(A350,GM_Table,13,FALSE))),"")</f>
        <v/>
      </c>
    </row>
    <row r="351" spans="1:10" x14ac:dyDescent="0.25">
      <c r="A351" s="62" t="s">
        <v>2995</v>
      </c>
      <c r="B351" s="7" t="s">
        <v>2995</v>
      </c>
      <c r="C351" s="8">
        <v>2</v>
      </c>
      <c r="D351" s="26">
        <v>7.5882300000000003</v>
      </c>
      <c r="E351" s="26">
        <v>-7.7177819999999997</v>
      </c>
      <c r="F351" s="170" t="b">
        <f>IF(ISBLANK(FarmUnit[[#This Row],[1. Identifiant interne d’exploitation agricole*]]),"",IF(ISERROR(MATCH(FarmUnit[[#This Row],[1. Identifiant interne d’exploitation agricole*]],GroupMember[1. Identifiant interne d’exploitation agricole*],0)),FALSE,TRUE))</f>
        <v>1</v>
      </c>
      <c r="G351" s="5">
        <f t="shared" si="10"/>
        <v>7.5882300000000003</v>
      </c>
      <c r="H351" s="5">
        <f t="shared" si="11"/>
        <v>-7.7177819999999997</v>
      </c>
      <c r="I351" s="177" t="str">
        <f t="array" ref="I351">IF(ISBLANK(C351),"",IF(C351=MAX(IF(FarmUnit[1. Identifiant interne d’exploitation agricole*]=A351,FarmUnit[3. Superficie de l’unité agricole (ha)*])),"!","-"))</f>
        <v>!</v>
      </c>
      <c r="J351" s="11" t="str">
        <f>IFERROR(CONCATENATE(VLOOKUP(A351,GM_Table,12,FALSE)," ",(VLOOKUP(A351,GM_Table,13,FALSE))),"")</f>
        <v/>
      </c>
    </row>
    <row r="352" spans="1:10" x14ac:dyDescent="0.25">
      <c r="A352" s="62" t="s">
        <v>3001</v>
      </c>
      <c r="B352" s="7" t="s">
        <v>3001</v>
      </c>
      <c r="C352" s="8">
        <v>3</v>
      </c>
      <c r="D352" s="26">
        <v>7.6198540000000001</v>
      </c>
      <c r="E352" s="26">
        <v>-7.713355</v>
      </c>
      <c r="F352" s="170" t="b">
        <f>IF(ISBLANK(FarmUnit[[#This Row],[1. Identifiant interne d’exploitation agricole*]]),"",IF(ISERROR(MATCH(FarmUnit[[#This Row],[1. Identifiant interne d’exploitation agricole*]],GroupMember[1. Identifiant interne d’exploitation agricole*],0)),FALSE,TRUE))</f>
        <v>1</v>
      </c>
      <c r="G352" s="5">
        <f t="shared" si="10"/>
        <v>7.6198540000000001</v>
      </c>
      <c r="H352" s="5">
        <f t="shared" si="11"/>
        <v>-7.713355</v>
      </c>
      <c r="I352" s="177" t="str">
        <f t="array" ref="I352">IF(ISBLANK(C352),"",IF(C352=MAX(IF(FarmUnit[1. Identifiant interne d’exploitation agricole*]=A352,FarmUnit[3. Superficie de l’unité agricole (ha)*])),"!","-"))</f>
        <v>!</v>
      </c>
      <c r="J352" s="11" t="str">
        <f>IFERROR(CONCATENATE(VLOOKUP(A352,GM_Table,12,FALSE)," ",(VLOOKUP(A352,GM_Table,13,FALSE))),"")</f>
        <v/>
      </c>
    </row>
    <row r="353" spans="1:10" x14ac:dyDescent="0.25">
      <c r="A353" s="62" t="s">
        <v>3004</v>
      </c>
      <c r="B353" s="7" t="s">
        <v>3004</v>
      </c>
      <c r="C353" s="8">
        <v>2</v>
      </c>
      <c r="D353" s="26">
        <v>7.6090210000000003</v>
      </c>
      <c r="E353" s="26">
        <v>-7.609159</v>
      </c>
      <c r="F353" s="170" t="b">
        <f>IF(ISBLANK(FarmUnit[[#This Row],[1. Identifiant interne d’exploitation agricole*]]),"",IF(ISERROR(MATCH(FarmUnit[[#This Row],[1. Identifiant interne d’exploitation agricole*]],GroupMember[1. Identifiant interne d’exploitation agricole*],0)),FALSE,TRUE))</f>
        <v>1</v>
      </c>
      <c r="G353" s="5">
        <f t="shared" si="10"/>
        <v>7.6090210000000003</v>
      </c>
      <c r="H353" s="5">
        <f t="shared" si="11"/>
        <v>-7.609159</v>
      </c>
      <c r="I353" s="177" t="str">
        <f t="array" ref="I353">IF(ISBLANK(C353),"",IF(C353=MAX(IF(FarmUnit[1. Identifiant interne d’exploitation agricole*]=A353,FarmUnit[3. Superficie de l’unité agricole (ha)*])),"!","-"))</f>
        <v>!</v>
      </c>
      <c r="J353" s="11" t="str">
        <f>IFERROR(CONCATENATE(VLOOKUP(A353,GM_Table,12,FALSE)," ",(VLOOKUP(A353,GM_Table,13,FALSE))),"")</f>
        <v/>
      </c>
    </row>
    <row r="354" spans="1:10" x14ac:dyDescent="0.25">
      <c r="A354" s="62" t="s">
        <v>3008</v>
      </c>
      <c r="B354" s="7" t="s">
        <v>3008</v>
      </c>
      <c r="C354" s="8">
        <v>3</v>
      </c>
      <c r="D354" s="26">
        <v>7.5871079999999997</v>
      </c>
      <c r="E354" s="26">
        <v>-7.7176489999999998</v>
      </c>
      <c r="F354" s="170" t="b">
        <f>IF(ISBLANK(FarmUnit[[#This Row],[1. Identifiant interne d’exploitation agricole*]]),"",IF(ISERROR(MATCH(FarmUnit[[#This Row],[1. Identifiant interne d’exploitation agricole*]],GroupMember[1. Identifiant interne d’exploitation agricole*],0)),FALSE,TRUE))</f>
        <v>1</v>
      </c>
      <c r="G354" s="5">
        <f t="shared" si="10"/>
        <v>7.5871079999999997</v>
      </c>
      <c r="H354" s="5">
        <f t="shared" si="11"/>
        <v>-7.7176489999999998</v>
      </c>
      <c r="I354" s="177" t="str">
        <f t="array" ref="I354">IF(ISBLANK(C354),"",IF(C354=MAX(IF(FarmUnit[1. Identifiant interne d’exploitation agricole*]=A354,FarmUnit[3. Superficie de l’unité agricole (ha)*])),"!","-"))</f>
        <v>!</v>
      </c>
      <c r="J354" s="11" t="str">
        <f>IFERROR(CONCATENATE(VLOOKUP(A354,GM_Table,12,FALSE)," ",(VLOOKUP(A354,GM_Table,13,FALSE))),"")</f>
        <v/>
      </c>
    </row>
    <row r="355" spans="1:10" s="188" customFormat="1" x14ac:dyDescent="0.25">
      <c r="A355" s="62" t="s">
        <v>3010</v>
      </c>
      <c r="B355" s="7" t="s">
        <v>3010</v>
      </c>
      <c r="C355" s="8">
        <v>3.5</v>
      </c>
      <c r="D355" s="26">
        <v>7.6349460000000002</v>
      </c>
      <c r="E355" s="26">
        <v>-7.7080919999999997</v>
      </c>
      <c r="F355" s="170" t="b">
        <f>IF(ISBLANK(FarmUnit[[#This Row],[1. Identifiant interne d’exploitation agricole*]]),"",IF(ISERROR(MATCH(FarmUnit[[#This Row],[1. Identifiant interne d’exploitation agricole*]],GroupMember[1. Identifiant interne d’exploitation agricole*],0)),FALSE,TRUE))</f>
        <v>1</v>
      </c>
      <c r="G355" s="5">
        <f t="shared" si="10"/>
        <v>7.6349460000000002</v>
      </c>
      <c r="H355" s="5">
        <f t="shared" si="11"/>
        <v>-7.7080919999999997</v>
      </c>
      <c r="I355" s="177" t="str">
        <f t="array" ref="I355">IF(ISBLANK(C355),"",IF(C355=MAX(IF(FarmUnit[1. Identifiant interne d’exploitation agricole*]=A355,FarmUnit[3. Superficie de l’unité agricole (ha)*])),"!","-"))</f>
        <v>!</v>
      </c>
      <c r="J355" s="11" t="str">
        <f>IFERROR(CONCATENATE(VLOOKUP(A355,GM_Table,12,FALSE)," ",(VLOOKUP(A355,GM_Table,13,FALSE))),"")</f>
        <v/>
      </c>
    </row>
    <row r="356" spans="1:10" x14ac:dyDescent="0.25">
      <c r="A356" s="62" t="s">
        <v>3015</v>
      </c>
      <c r="B356" s="7" t="s">
        <v>3015</v>
      </c>
      <c r="C356" s="8">
        <v>5</v>
      </c>
      <c r="D356" s="26">
        <v>7.6196770000000003</v>
      </c>
      <c r="E356" s="26">
        <v>-7.6892449999999997</v>
      </c>
      <c r="F356" s="170" t="b">
        <f>IF(ISBLANK(FarmUnit[[#This Row],[1. Identifiant interne d’exploitation agricole*]]),"",IF(ISERROR(MATCH(FarmUnit[[#This Row],[1. Identifiant interne d’exploitation agricole*]],GroupMember[1. Identifiant interne d’exploitation agricole*],0)),FALSE,TRUE))</f>
        <v>1</v>
      </c>
      <c r="G356" s="5">
        <f t="shared" si="10"/>
        <v>7.6196770000000003</v>
      </c>
      <c r="H356" s="5">
        <f t="shared" si="11"/>
        <v>-7.6892449999999997</v>
      </c>
      <c r="I356" s="177" t="str">
        <f t="array" ref="I356">IF(ISBLANK(C356),"",IF(C356=MAX(IF(FarmUnit[1. Identifiant interne d’exploitation agricole*]=A356,FarmUnit[3. Superficie de l’unité agricole (ha)*])),"!","-"))</f>
        <v>!</v>
      </c>
      <c r="J356" s="11" t="str">
        <f>IFERROR(CONCATENATE(VLOOKUP(A356,GM_Table,12,FALSE)," ",(VLOOKUP(A356,GM_Table,13,FALSE))),"")</f>
        <v/>
      </c>
    </row>
    <row r="357" spans="1:10" x14ac:dyDescent="0.25">
      <c r="A357" s="62" t="s">
        <v>3018</v>
      </c>
      <c r="B357" s="7" t="s">
        <v>3018</v>
      </c>
      <c r="C357" s="8">
        <v>3.8</v>
      </c>
      <c r="D357" s="26">
        <v>7.6377579999999998</v>
      </c>
      <c r="E357" s="26">
        <v>-7.6969019999999997</v>
      </c>
      <c r="F357" s="170" t="b">
        <f>IF(ISBLANK(FarmUnit[[#This Row],[1. Identifiant interne d’exploitation agricole*]]),"",IF(ISERROR(MATCH(FarmUnit[[#This Row],[1. Identifiant interne d’exploitation agricole*]],GroupMember[1. Identifiant interne d’exploitation agricole*],0)),FALSE,TRUE))</f>
        <v>1</v>
      </c>
      <c r="G357" s="5">
        <f t="shared" si="10"/>
        <v>7.6377579999999998</v>
      </c>
      <c r="H357" s="5">
        <f t="shared" si="11"/>
        <v>-7.6969019999999997</v>
      </c>
      <c r="I357" s="177" t="str">
        <f t="array" ref="I357">IF(ISBLANK(C357),"",IF(C357=MAX(IF(FarmUnit[1. Identifiant interne d’exploitation agricole*]=A357,FarmUnit[3. Superficie de l’unité agricole (ha)*])),"!","-"))</f>
        <v>!</v>
      </c>
      <c r="J357" s="11" t="str">
        <f>IFERROR(CONCATENATE(VLOOKUP(A357,GM_Table,12,FALSE)," ",(VLOOKUP(A357,GM_Table,13,FALSE))),"")</f>
        <v/>
      </c>
    </row>
    <row r="358" spans="1:10" x14ac:dyDescent="0.25">
      <c r="A358" s="62" t="s">
        <v>3022</v>
      </c>
      <c r="B358" s="7" t="s">
        <v>3022</v>
      </c>
      <c r="C358" s="8">
        <v>2</v>
      </c>
      <c r="D358" s="26">
        <v>7.635891</v>
      </c>
      <c r="E358" s="26">
        <v>-7.692361</v>
      </c>
      <c r="F358" s="170" t="b">
        <f>IF(ISBLANK(FarmUnit[[#This Row],[1. Identifiant interne d’exploitation agricole*]]),"",IF(ISERROR(MATCH(FarmUnit[[#This Row],[1. Identifiant interne d’exploitation agricole*]],GroupMember[1. Identifiant interne d’exploitation agricole*],0)),FALSE,TRUE))</f>
        <v>1</v>
      </c>
      <c r="G358" s="5">
        <f t="shared" si="10"/>
        <v>7.635891</v>
      </c>
      <c r="H358" s="5">
        <f t="shared" si="11"/>
        <v>-7.692361</v>
      </c>
      <c r="I358" s="177" t="str">
        <f t="array" ref="I358">IF(ISBLANK(C358),"",IF(C358=MAX(IF(FarmUnit[1. Identifiant interne d’exploitation agricole*]=A358,FarmUnit[3. Superficie de l’unité agricole (ha)*])),"!","-"))</f>
        <v>!</v>
      </c>
      <c r="J358" s="11" t="str">
        <f>IFERROR(CONCATENATE(VLOOKUP(A358,GM_Table,12,FALSE)," ",(VLOOKUP(A358,GM_Table,13,FALSE))),"")</f>
        <v/>
      </c>
    </row>
    <row r="359" spans="1:10" x14ac:dyDescent="0.25">
      <c r="A359" s="62" t="s">
        <v>3025</v>
      </c>
      <c r="B359" s="7" t="s">
        <v>3025</v>
      </c>
      <c r="C359" s="8">
        <v>2</v>
      </c>
      <c r="D359" s="26">
        <v>7.6404579999999997</v>
      </c>
      <c r="E359" s="26">
        <v>-7.7045450000000004</v>
      </c>
      <c r="F359" s="170" t="b">
        <f>IF(ISBLANK(FarmUnit[[#This Row],[1. Identifiant interne d’exploitation agricole*]]),"",IF(ISERROR(MATCH(FarmUnit[[#This Row],[1. Identifiant interne d’exploitation agricole*]],GroupMember[1. Identifiant interne d’exploitation agricole*],0)),FALSE,TRUE))</f>
        <v>1</v>
      </c>
      <c r="G359" s="5">
        <f t="shared" si="10"/>
        <v>7.6404579999999997</v>
      </c>
      <c r="H359" s="5">
        <f t="shared" si="11"/>
        <v>-7.7045450000000004</v>
      </c>
      <c r="I359" s="177" t="str">
        <f t="array" ref="I359">IF(ISBLANK(C359),"",IF(C359=MAX(IF(FarmUnit[1. Identifiant interne d’exploitation agricole*]=A359,FarmUnit[3. Superficie de l’unité agricole (ha)*])),"!","-"))</f>
        <v>!</v>
      </c>
      <c r="J359" s="11" t="str">
        <f>IFERROR(CONCATENATE(VLOOKUP(A359,GM_Table,12,FALSE)," ",(VLOOKUP(A359,GM_Table,13,FALSE))),"")</f>
        <v/>
      </c>
    </row>
    <row r="360" spans="1:10" x14ac:dyDescent="0.25">
      <c r="A360" s="62" t="s">
        <v>3033</v>
      </c>
      <c r="B360" s="7" t="s">
        <v>3033</v>
      </c>
      <c r="C360" s="8">
        <v>2</v>
      </c>
      <c r="D360" s="26">
        <v>7.618487</v>
      </c>
      <c r="E360" s="26">
        <v>-7.7136800000000001</v>
      </c>
      <c r="F360" s="170" t="b">
        <f>IF(ISBLANK(FarmUnit[[#This Row],[1. Identifiant interne d’exploitation agricole*]]),"",IF(ISERROR(MATCH(FarmUnit[[#This Row],[1. Identifiant interne d’exploitation agricole*]],GroupMember[1. Identifiant interne d’exploitation agricole*],0)),FALSE,TRUE))</f>
        <v>1</v>
      </c>
      <c r="G360" s="5">
        <f t="shared" si="10"/>
        <v>7.618487</v>
      </c>
      <c r="H360" s="5">
        <f t="shared" si="11"/>
        <v>-7.7136800000000001</v>
      </c>
      <c r="I360" s="177" t="str">
        <f t="array" ref="I360">IF(ISBLANK(C360),"",IF(C360=MAX(IF(FarmUnit[1. Identifiant interne d’exploitation agricole*]=A360,FarmUnit[3. Superficie de l’unité agricole (ha)*])),"!","-"))</f>
        <v>!</v>
      </c>
      <c r="J360" s="11" t="str">
        <f>IFERROR(CONCATENATE(VLOOKUP(A360,GM_Table,12,FALSE)," ",(VLOOKUP(A360,GM_Table,13,FALSE))),"")</f>
        <v/>
      </c>
    </row>
    <row r="361" spans="1:10" x14ac:dyDescent="0.25">
      <c r="A361" s="62" t="s">
        <v>3035</v>
      </c>
      <c r="B361" s="7" t="s">
        <v>3035</v>
      </c>
      <c r="C361" s="8">
        <v>2</v>
      </c>
      <c r="D361" s="26">
        <v>7.6183769999999997</v>
      </c>
      <c r="E361" s="26">
        <v>-7.7140449999999996</v>
      </c>
      <c r="F361" s="170" t="b">
        <f>IF(ISBLANK(FarmUnit[[#This Row],[1. Identifiant interne d’exploitation agricole*]]),"",IF(ISERROR(MATCH(FarmUnit[[#This Row],[1. Identifiant interne d’exploitation agricole*]],GroupMember[1. Identifiant interne d’exploitation agricole*],0)),FALSE,TRUE))</f>
        <v>1</v>
      </c>
      <c r="G361" s="5">
        <f t="shared" si="10"/>
        <v>7.6183769999999997</v>
      </c>
      <c r="H361" s="5">
        <f t="shared" si="11"/>
        <v>-7.7140449999999996</v>
      </c>
      <c r="I361" s="177" t="str">
        <f t="array" ref="I361">IF(ISBLANK(C361),"",IF(C361=MAX(IF(FarmUnit[1. Identifiant interne d’exploitation agricole*]=A361,FarmUnit[3. Superficie de l’unité agricole (ha)*])),"!","-"))</f>
        <v>!</v>
      </c>
      <c r="J361" s="11" t="str">
        <f>IFERROR(CONCATENATE(VLOOKUP(A361,GM_Table,12,FALSE)," ",(VLOOKUP(A361,GM_Table,13,FALSE))),"")</f>
        <v/>
      </c>
    </row>
    <row r="362" spans="1:10" x14ac:dyDescent="0.25">
      <c r="A362" s="62" t="s">
        <v>3038</v>
      </c>
      <c r="B362" s="7" t="s">
        <v>3038</v>
      </c>
      <c r="C362" s="8">
        <v>3</v>
      </c>
      <c r="D362" s="26">
        <v>7.6075869999999997</v>
      </c>
      <c r="E362" s="26">
        <v>-7.6830540000000003</v>
      </c>
      <c r="F362" s="170" t="b">
        <f>IF(ISBLANK(FarmUnit[[#This Row],[1. Identifiant interne d’exploitation agricole*]]),"",IF(ISERROR(MATCH(FarmUnit[[#This Row],[1. Identifiant interne d’exploitation agricole*]],GroupMember[1. Identifiant interne d’exploitation agricole*],0)),FALSE,TRUE))</f>
        <v>1</v>
      </c>
      <c r="G362" s="5">
        <f t="shared" si="10"/>
        <v>7.6075869999999997</v>
      </c>
      <c r="H362" s="5">
        <f t="shared" si="11"/>
        <v>-7.6830540000000003</v>
      </c>
      <c r="I362" s="177" t="str">
        <f t="array" ref="I362">IF(ISBLANK(C362),"",IF(C362=MAX(IF(FarmUnit[1. Identifiant interne d’exploitation agricole*]=A362,FarmUnit[3. Superficie de l’unité agricole (ha)*])),"!","-"))</f>
        <v>!</v>
      </c>
      <c r="J362" s="11" t="str">
        <f>IFERROR(CONCATENATE(VLOOKUP(A362,GM_Table,12,FALSE)," ",(VLOOKUP(A362,GM_Table,13,FALSE))),"")</f>
        <v/>
      </c>
    </row>
    <row r="363" spans="1:10" x14ac:dyDescent="0.25">
      <c r="A363" s="62" t="s">
        <v>3041</v>
      </c>
      <c r="B363" s="7" t="s">
        <v>3041</v>
      </c>
      <c r="C363" s="8">
        <v>2</v>
      </c>
      <c r="D363" s="26">
        <v>7.6079460000000001</v>
      </c>
      <c r="E363" s="26">
        <v>-7.6839269999999997</v>
      </c>
      <c r="F363" s="170" t="b">
        <f>IF(ISBLANK(FarmUnit[[#This Row],[1. Identifiant interne d’exploitation agricole*]]),"",IF(ISERROR(MATCH(FarmUnit[[#This Row],[1. Identifiant interne d’exploitation agricole*]],GroupMember[1. Identifiant interne d’exploitation agricole*],0)),FALSE,TRUE))</f>
        <v>1</v>
      </c>
      <c r="G363" s="5">
        <f t="shared" si="10"/>
        <v>7.6079460000000001</v>
      </c>
      <c r="H363" s="5">
        <f t="shared" si="11"/>
        <v>-7.6839269999999997</v>
      </c>
      <c r="I363" s="177" t="str">
        <f t="array" ref="I363">IF(ISBLANK(C363),"",IF(C363=MAX(IF(FarmUnit[1. Identifiant interne d’exploitation agricole*]=A363,FarmUnit[3. Superficie de l’unité agricole (ha)*])),"!","-"))</f>
        <v>!</v>
      </c>
      <c r="J363" s="11" t="str">
        <f>IFERROR(CONCATENATE(VLOOKUP(A363,GM_Table,12,FALSE)," ",(VLOOKUP(A363,GM_Table,13,FALSE))),"")</f>
        <v/>
      </c>
    </row>
    <row r="364" spans="1:10" x14ac:dyDescent="0.25">
      <c r="A364" s="62" t="s">
        <v>3044</v>
      </c>
      <c r="B364" s="7" t="s">
        <v>3044</v>
      </c>
      <c r="C364" s="8">
        <v>1</v>
      </c>
      <c r="D364" s="26">
        <v>7.6218560000000002</v>
      </c>
      <c r="E364" s="26">
        <v>-7.7244070000000002</v>
      </c>
      <c r="F364" s="170" t="b">
        <f>IF(ISBLANK(FarmUnit[[#This Row],[1. Identifiant interne d’exploitation agricole*]]),"",IF(ISERROR(MATCH(FarmUnit[[#This Row],[1. Identifiant interne d’exploitation agricole*]],GroupMember[1. Identifiant interne d’exploitation agricole*],0)),FALSE,TRUE))</f>
        <v>1</v>
      </c>
      <c r="G364" s="5">
        <f t="shared" si="10"/>
        <v>7.6218560000000002</v>
      </c>
      <c r="H364" s="5">
        <f t="shared" si="11"/>
        <v>-7.7244070000000002</v>
      </c>
      <c r="I364" s="177" t="str">
        <f t="array" ref="I364">IF(ISBLANK(C364),"",IF(C364=MAX(IF(FarmUnit[1. Identifiant interne d’exploitation agricole*]=A364,FarmUnit[3. Superficie de l’unité agricole (ha)*])),"!","-"))</f>
        <v>!</v>
      </c>
      <c r="J364" s="11" t="str">
        <f>IFERROR(CONCATENATE(VLOOKUP(A364,GM_Table,12,FALSE)," ",(VLOOKUP(A364,GM_Table,13,FALSE))),"")</f>
        <v/>
      </c>
    </row>
    <row r="365" spans="1:10" x14ac:dyDescent="0.25">
      <c r="A365" s="62" t="s">
        <v>3046</v>
      </c>
      <c r="B365" s="7" t="s">
        <v>3046</v>
      </c>
      <c r="C365" s="8">
        <v>5</v>
      </c>
      <c r="D365" s="26">
        <v>7.6704999999999997</v>
      </c>
      <c r="E365" s="26">
        <v>-7.7857000000000003</v>
      </c>
      <c r="F365" s="170" t="b">
        <f>IF(ISBLANK(FarmUnit[[#This Row],[1. Identifiant interne d’exploitation agricole*]]),"",IF(ISERROR(MATCH(FarmUnit[[#This Row],[1. Identifiant interne d’exploitation agricole*]],GroupMember[1. Identifiant interne d’exploitation agricole*],0)),FALSE,TRUE))</f>
        <v>1</v>
      </c>
      <c r="G365" s="5">
        <f t="shared" si="10"/>
        <v>7.6704999999999997</v>
      </c>
      <c r="H365" s="5">
        <f t="shared" si="11"/>
        <v>-7.7857000000000003</v>
      </c>
      <c r="I365" s="177" t="str">
        <f t="array" ref="I365">IF(ISBLANK(C365),"",IF(C365=MAX(IF(FarmUnit[1. Identifiant interne d’exploitation agricole*]=A365,FarmUnit[3. Superficie de l’unité agricole (ha)*])),"!","-"))</f>
        <v>!</v>
      </c>
      <c r="J365" s="11" t="str">
        <f>IFERROR(CONCATENATE(VLOOKUP(A365,GM_Table,12,FALSE)," ",(VLOOKUP(A365,GM_Table,13,FALSE))),"")</f>
        <v/>
      </c>
    </row>
    <row r="366" spans="1:10" x14ac:dyDescent="0.25">
      <c r="A366" s="62" t="s">
        <v>3048</v>
      </c>
      <c r="B366" s="7" t="s">
        <v>3048</v>
      </c>
      <c r="C366" s="8">
        <v>2</v>
      </c>
      <c r="D366" s="26">
        <v>7.6441559999999997</v>
      </c>
      <c r="E366" s="26">
        <v>-7.7134479999999996</v>
      </c>
      <c r="F366" s="170" t="b">
        <f>IF(ISBLANK(FarmUnit[[#This Row],[1. Identifiant interne d’exploitation agricole*]]),"",IF(ISERROR(MATCH(FarmUnit[[#This Row],[1. Identifiant interne d’exploitation agricole*]],GroupMember[1. Identifiant interne d’exploitation agricole*],0)),FALSE,TRUE))</f>
        <v>1</v>
      </c>
      <c r="G366" s="5">
        <f t="shared" si="10"/>
        <v>7.6441559999999997</v>
      </c>
      <c r="H366" s="5">
        <f t="shared" si="11"/>
        <v>-7.7134479999999996</v>
      </c>
      <c r="I366" s="177" t="str">
        <f t="array" ref="I366">IF(ISBLANK(C366),"",IF(C366=MAX(IF(FarmUnit[1. Identifiant interne d’exploitation agricole*]=A366,FarmUnit[3. Superficie de l’unité agricole (ha)*])),"!","-"))</f>
        <v>!</v>
      </c>
      <c r="J366" s="11" t="str">
        <f>IFERROR(CONCATENATE(VLOOKUP(A366,GM_Table,12,FALSE)," ",(VLOOKUP(A366,GM_Table,13,FALSE))),"")</f>
        <v/>
      </c>
    </row>
    <row r="367" spans="1:10" x14ac:dyDescent="0.25">
      <c r="A367" s="62" t="s">
        <v>3052</v>
      </c>
      <c r="B367" s="7" t="s">
        <v>3052</v>
      </c>
      <c r="C367" s="8">
        <v>3</v>
      </c>
      <c r="D367" s="26">
        <v>7.6434170000000003</v>
      </c>
      <c r="E367" s="26">
        <v>-7.7126570000000001</v>
      </c>
      <c r="F367" s="170" t="b">
        <f>IF(ISBLANK(FarmUnit[[#This Row],[1. Identifiant interne d’exploitation agricole*]]),"",IF(ISERROR(MATCH(FarmUnit[[#This Row],[1. Identifiant interne d’exploitation agricole*]],GroupMember[1. Identifiant interne d’exploitation agricole*],0)),FALSE,TRUE))</f>
        <v>1</v>
      </c>
      <c r="G367" s="5">
        <f t="shared" si="10"/>
        <v>7.6434170000000003</v>
      </c>
      <c r="H367" s="5">
        <f t="shared" si="11"/>
        <v>-7.7126570000000001</v>
      </c>
      <c r="I367" s="177" t="str">
        <f t="array" ref="I367">IF(ISBLANK(C367),"",IF(C367=MAX(IF(FarmUnit[1. Identifiant interne d’exploitation agricole*]=A367,FarmUnit[3. Superficie de l’unité agricole (ha)*])),"!","-"))</f>
        <v>!</v>
      </c>
      <c r="J367" s="11" t="str">
        <f>IFERROR(CONCATENATE(VLOOKUP(A367,GM_Table,12,FALSE)," ",(VLOOKUP(A367,GM_Table,13,FALSE))),"")</f>
        <v/>
      </c>
    </row>
    <row r="368" spans="1:10" x14ac:dyDescent="0.25">
      <c r="A368" s="62" t="s">
        <v>3056</v>
      </c>
      <c r="B368" s="7" t="s">
        <v>3056</v>
      </c>
      <c r="C368" s="8">
        <v>4</v>
      </c>
      <c r="D368" s="26">
        <v>7.6202629999999996</v>
      </c>
      <c r="E368" s="26">
        <v>-7.6207929999999999</v>
      </c>
      <c r="F368" s="170" t="b">
        <f>IF(ISBLANK(FarmUnit[[#This Row],[1. Identifiant interne d’exploitation agricole*]]),"",IF(ISERROR(MATCH(FarmUnit[[#This Row],[1. Identifiant interne d’exploitation agricole*]],GroupMember[1. Identifiant interne d’exploitation agricole*],0)),FALSE,TRUE))</f>
        <v>1</v>
      </c>
      <c r="G368" s="5">
        <f t="shared" si="10"/>
        <v>7.6202629999999996</v>
      </c>
      <c r="H368" s="5">
        <f t="shared" si="11"/>
        <v>-7.6207929999999999</v>
      </c>
      <c r="I368" s="177" t="str">
        <f t="array" ref="I368">IF(ISBLANK(C368),"",IF(C368=MAX(IF(FarmUnit[1. Identifiant interne d’exploitation agricole*]=A368,FarmUnit[3. Superficie de l’unité agricole (ha)*])),"!","-"))</f>
        <v>!</v>
      </c>
      <c r="J368" s="11" t="str">
        <f>IFERROR(CONCATENATE(VLOOKUP(A368,GM_Table,12,FALSE)," ",(VLOOKUP(A368,GM_Table,13,FALSE))),"")</f>
        <v/>
      </c>
    </row>
    <row r="369" spans="1:10" x14ac:dyDescent="0.25">
      <c r="A369" s="62" t="s">
        <v>3059</v>
      </c>
      <c r="B369" s="7" t="s">
        <v>3059</v>
      </c>
      <c r="C369" s="8">
        <v>1.5</v>
      </c>
      <c r="D369" s="26">
        <v>7.5873869999999997</v>
      </c>
      <c r="E369" s="26">
        <v>-7.7143170000000003</v>
      </c>
      <c r="F369" s="170" t="b">
        <f>IF(ISBLANK(FarmUnit[[#This Row],[1. Identifiant interne d’exploitation agricole*]]),"",IF(ISERROR(MATCH(FarmUnit[[#This Row],[1. Identifiant interne d’exploitation agricole*]],GroupMember[1. Identifiant interne d’exploitation agricole*],0)),FALSE,TRUE))</f>
        <v>1</v>
      </c>
      <c r="G369" s="5">
        <f t="shared" si="10"/>
        <v>7.5873869999999997</v>
      </c>
      <c r="H369" s="5">
        <f t="shared" si="11"/>
        <v>-7.7143170000000003</v>
      </c>
      <c r="I369" s="177" t="str">
        <f t="array" ref="I369">IF(ISBLANK(C369),"",IF(C369=MAX(IF(FarmUnit[1. Identifiant interne d’exploitation agricole*]=A369,FarmUnit[3. Superficie de l’unité agricole (ha)*])),"!","-"))</f>
        <v>!</v>
      </c>
      <c r="J369" s="11" t="str">
        <f>IFERROR(CONCATENATE(VLOOKUP(A369,GM_Table,12,FALSE)," ",(VLOOKUP(A369,GM_Table,13,FALSE))),"")</f>
        <v/>
      </c>
    </row>
    <row r="370" spans="1:10" x14ac:dyDescent="0.25">
      <c r="A370" s="62" t="s">
        <v>3061</v>
      </c>
      <c r="B370" s="7" t="s">
        <v>3061</v>
      </c>
      <c r="C370" s="8">
        <v>3</v>
      </c>
      <c r="D370" s="26">
        <v>7.6288999999999998</v>
      </c>
      <c r="E370" s="26">
        <v>-7.7470999999999997</v>
      </c>
      <c r="F370" s="170" t="b">
        <f>IF(ISBLANK(FarmUnit[[#This Row],[1. Identifiant interne d’exploitation agricole*]]),"",IF(ISERROR(MATCH(FarmUnit[[#This Row],[1. Identifiant interne d’exploitation agricole*]],GroupMember[1. Identifiant interne d’exploitation agricole*],0)),FALSE,TRUE))</f>
        <v>1</v>
      </c>
      <c r="G370" s="5">
        <f t="shared" si="10"/>
        <v>7.6288999999999998</v>
      </c>
      <c r="H370" s="5">
        <f t="shared" si="11"/>
        <v>-7.7470999999999997</v>
      </c>
      <c r="I370" s="177" t="str">
        <f t="array" ref="I370">IF(ISBLANK(C370),"",IF(C370=MAX(IF(FarmUnit[1. Identifiant interne d’exploitation agricole*]=A370,FarmUnit[3. Superficie de l’unité agricole (ha)*])),"!","-"))</f>
        <v>!</v>
      </c>
      <c r="J370" s="11" t="str">
        <f>IFERROR(CONCATENATE(VLOOKUP(A370,GM_Table,12,FALSE)," ",(VLOOKUP(A370,GM_Table,13,FALSE))),"")</f>
        <v/>
      </c>
    </row>
    <row r="371" spans="1:10" x14ac:dyDescent="0.25">
      <c r="A371" s="62" t="s">
        <v>3064</v>
      </c>
      <c r="B371" s="7" t="s">
        <v>3064</v>
      </c>
      <c r="C371" s="8">
        <v>3</v>
      </c>
      <c r="D371" s="26">
        <v>7.6166340000000003</v>
      </c>
      <c r="E371" s="26">
        <v>-7.6782399999999997</v>
      </c>
      <c r="F371" s="170" t="b">
        <f>IF(ISBLANK(FarmUnit[[#This Row],[1. Identifiant interne d’exploitation agricole*]]),"",IF(ISERROR(MATCH(FarmUnit[[#This Row],[1. Identifiant interne d’exploitation agricole*]],GroupMember[1. Identifiant interne d’exploitation agricole*],0)),FALSE,TRUE))</f>
        <v>1</v>
      </c>
      <c r="G371" s="5">
        <f t="shared" si="10"/>
        <v>7.6166340000000003</v>
      </c>
      <c r="H371" s="5">
        <f t="shared" si="11"/>
        <v>-7.6782399999999997</v>
      </c>
      <c r="I371" s="177" t="str">
        <f t="array" ref="I371">IF(ISBLANK(C371),"",IF(C371=MAX(IF(FarmUnit[1. Identifiant interne d’exploitation agricole*]=A371,FarmUnit[3. Superficie de l’unité agricole (ha)*])),"!","-"))</f>
        <v>!</v>
      </c>
      <c r="J371" s="11" t="str">
        <f>IFERROR(CONCATENATE(VLOOKUP(A371,GM_Table,12,FALSE)," ",(VLOOKUP(A371,GM_Table,13,FALSE))),"")</f>
        <v/>
      </c>
    </row>
    <row r="372" spans="1:10" x14ac:dyDescent="0.25">
      <c r="A372" s="62" t="s">
        <v>3066</v>
      </c>
      <c r="B372" s="7" t="s">
        <v>3066</v>
      </c>
      <c r="C372" s="8">
        <v>2</v>
      </c>
      <c r="D372" s="26">
        <v>7.6169760000000002</v>
      </c>
      <c r="E372" s="26">
        <v>-7.6932989999999997</v>
      </c>
      <c r="F372" s="170" t="b">
        <f>IF(ISBLANK(FarmUnit[[#This Row],[1. Identifiant interne d’exploitation agricole*]]),"",IF(ISERROR(MATCH(FarmUnit[[#This Row],[1. Identifiant interne d’exploitation agricole*]],GroupMember[1. Identifiant interne d’exploitation agricole*],0)),FALSE,TRUE))</f>
        <v>1</v>
      </c>
      <c r="G372" s="5">
        <f t="shared" si="10"/>
        <v>7.6169760000000002</v>
      </c>
      <c r="H372" s="5">
        <f t="shared" si="11"/>
        <v>-7.6932989999999997</v>
      </c>
      <c r="I372" s="177" t="str">
        <f t="array" ref="I372">IF(ISBLANK(C372),"",IF(C372=MAX(IF(FarmUnit[1. Identifiant interne d’exploitation agricole*]=A372,FarmUnit[3. Superficie de l’unité agricole (ha)*])),"!","-"))</f>
        <v>!</v>
      </c>
      <c r="J372" s="11" t="str">
        <f>IFERROR(CONCATENATE(VLOOKUP(A372,GM_Table,12,FALSE)," ",(VLOOKUP(A372,GM_Table,13,FALSE))),"")</f>
        <v/>
      </c>
    </row>
    <row r="373" spans="1:10" x14ac:dyDescent="0.25">
      <c r="A373" s="62" t="s">
        <v>3069</v>
      </c>
      <c r="B373" s="7" t="s">
        <v>3069</v>
      </c>
      <c r="C373" s="8">
        <v>2</v>
      </c>
      <c r="D373" s="26">
        <v>7.6357499999999998</v>
      </c>
      <c r="E373" s="26">
        <v>-7.7125159999999999</v>
      </c>
      <c r="F373" s="170" t="b">
        <f>IF(ISBLANK(FarmUnit[[#This Row],[1. Identifiant interne d’exploitation agricole*]]),"",IF(ISERROR(MATCH(FarmUnit[[#This Row],[1. Identifiant interne d’exploitation agricole*]],GroupMember[1. Identifiant interne d’exploitation agricole*],0)),FALSE,TRUE))</f>
        <v>1</v>
      </c>
      <c r="G373" s="5">
        <f t="shared" si="10"/>
        <v>7.6357499999999998</v>
      </c>
      <c r="H373" s="5">
        <f t="shared" si="11"/>
        <v>-7.7125159999999999</v>
      </c>
      <c r="I373" s="177" t="str">
        <f t="array" ref="I373">IF(ISBLANK(C373),"",IF(C373=MAX(IF(FarmUnit[1. Identifiant interne d’exploitation agricole*]=A373,FarmUnit[3. Superficie de l’unité agricole (ha)*])),"!","-"))</f>
        <v>!</v>
      </c>
      <c r="J373" s="11" t="str">
        <f>IFERROR(CONCATENATE(VLOOKUP(A373,GM_Table,12,FALSE)," ",(VLOOKUP(A373,GM_Table,13,FALSE))),"")</f>
        <v/>
      </c>
    </row>
    <row r="374" spans="1:10" x14ac:dyDescent="0.25">
      <c r="A374" s="62" t="s">
        <v>3071</v>
      </c>
      <c r="B374" s="7" t="s">
        <v>3071</v>
      </c>
      <c r="C374" s="8">
        <v>4</v>
      </c>
      <c r="D374" s="26">
        <v>7.618671</v>
      </c>
      <c r="E374" s="26">
        <v>-7.7084739999999998</v>
      </c>
      <c r="F374" s="170" t="b">
        <f>IF(ISBLANK(FarmUnit[[#This Row],[1. Identifiant interne d’exploitation agricole*]]),"",IF(ISERROR(MATCH(FarmUnit[[#This Row],[1. Identifiant interne d’exploitation agricole*]],GroupMember[1. Identifiant interne d’exploitation agricole*],0)),FALSE,TRUE))</f>
        <v>1</v>
      </c>
      <c r="G374" s="5">
        <f t="shared" si="10"/>
        <v>7.618671</v>
      </c>
      <c r="H374" s="5">
        <f t="shared" si="11"/>
        <v>-7.7084739999999998</v>
      </c>
      <c r="I374" s="177" t="str">
        <f t="array" ref="I374">IF(ISBLANK(C374),"",IF(C374=MAX(IF(FarmUnit[1. Identifiant interne d’exploitation agricole*]=A374,FarmUnit[3. Superficie de l’unité agricole (ha)*])),"!","-"))</f>
        <v>!</v>
      </c>
      <c r="J374" s="11" t="str">
        <f>IFERROR(CONCATENATE(VLOOKUP(A374,GM_Table,12,FALSE)," ",(VLOOKUP(A374,GM_Table,13,FALSE))),"")</f>
        <v/>
      </c>
    </row>
    <row r="375" spans="1:10" x14ac:dyDescent="0.25">
      <c r="A375" s="62" t="s">
        <v>3074</v>
      </c>
      <c r="B375" s="7" t="s">
        <v>3074</v>
      </c>
      <c r="C375" s="8">
        <v>2.34</v>
      </c>
      <c r="D375" s="26">
        <v>7.6034170000000003</v>
      </c>
      <c r="E375" s="26">
        <v>-7.6827769999999997</v>
      </c>
      <c r="F375" s="170" t="b">
        <f>IF(ISBLANK(FarmUnit[[#This Row],[1. Identifiant interne d’exploitation agricole*]]),"",IF(ISERROR(MATCH(FarmUnit[[#This Row],[1. Identifiant interne d’exploitation agricole*]],GroupMember[1. Identifiant interne d’exploitation agricole*],0)),FALSE,TRUE))</f>
        <v>1</v>
      </c>
      <c r="G375" s="5">
        <f t="shared" si="10"/>
        <v>7.6034170000000003</v>
      </c>
      <c r="H375" s="5">
        <f t="shared" si="11"/>
        <v>-7.6827769999999997</v>
      </c>
      <c r="I375" s="177" t="str">
        <f t="array" ref="I375">IF(ISBLANK(C375),"",IF(C375=MAX(IF(FarmUnit[1. Identifiant interne d’exploitation agricole*]=A375,FarmUnit[3. Superficie de l’unité agricole (ha)*])),"!","-"))</f>
        <v>!</v>
      </c>
      <c r="J375" s="11" t="str">
        <f>IFERROR(CONCATENATE(VLOOKUP(A375,GM_Table,12,FALSE)," ",(VLOOKUP(A375,GM_Table,13,FALSE))),"")</f>
        <v/>
      </c>
    </row>
    <row r="376" spans="1:10" x14ac:dyDescent="0.25">
      <c r="A376" s="62" t="s">
        <v>3077</v>
      </c>
      <c r="B376" s="7" t="s">
        <v>3077</v>
      </c>
      <c r="C376" s="8">
        <v>2</v>
      </c>
      <c r="D376" s="26">
        <v>7.6381519999999998</v>
      </c>
      <c r="E376" s="26">
        <v>-7.7043410000000003</v>
      </c>
      <c r="F376" s="170" t="b">
        <f>IF(ISBLANK(FarmUnit[[#This Row],[1. Identifiant interne d’exploitation agricole*]]),"",IF(ISERROR(MATCH(FarmUnit[[#This Row],[1. Identifiant interne d’exploitation agricole*]],GroupMember[1. Identifiant interne d’exploitation agricole*],0)),FALSE,TRUE))</f>
        <v>1</v>
      </c>
      <c r="G376" s="5">
        <f t="shared" si="10"/>
        <v>7.6381519999999998</v>
      </c>
      <c r="H376" s="5">
        <f t="shared" si="11"/>
        <v>-7.7043410000000003</v>
      </c>
      <c r="I376" s="177" t="str">
        <f t="array" ref="I376">IF(ISBLANK(C376),"",IF(C376=MAX(IF(FarmUnit[1. Identifiant interne d’exploitation agricole*]=A376,FarmUnit[3. Superficie de l’unité agricole (ha)*])),"!","-"))</f>
        <v>!</v>
      </c>
      <c r="J376" s="11" t="str">
        <f>IFERROR(CONCATENATE(VLOOKUP(A376,GM_Table,12,FALSE)," ",(VLOOKUP(A376,GM_Table,13,FALSE))),"")</f>
        <v/>
      </c>
    </row>
    <row r="377" spans="1:10" x14ac:dyDescent="0.25">
      <c r="A377" s="62" t="s">
        <v>3080</v>
      </c>
      <c r="B377" s="7" t="s">
        <v>3080</v>
      </c>
      <c r="C377" s="8">
        <v>2</v>
      </c>
      <c r="D377" s="26">
        <v>7.6367200000000004</v>
      </c>
      <c r="E377" s="26">
        <v>-7.7067139999999998</v>
      </c>
      <c r="F377" s="170" t="b">
        <f>IF(ISBLANK(FarmUnit[[#This Row],[1. Identifiant interne d’exploitation agricole*]]),"",IF(ISERROR(MATCH(FarmUnit[[#This Row],[1. Identifiant interne d’exploitation agricole*]],GroupMember[1. Identifiant interne d’exploitation agricole*],0)),FALSE,TRUE))</f>
        <v>1</v>
      </c>
      <c r="G377" s="5">
        <f t="shared" si="10"/>
        <v>7.6367200000000004</v>
      </c>
      <c r="H377" s="5">
        <f t="shared" si="11"/>
        <v>-7.7067139999999998</v>
      </c>
      <c r="I377" s="177" t="str">
        <f t="array" ref="I377">IF(ISBLANK(C377),"",IF(C377=MAX(IF(FarmUnit[1. Identifiant interne d’exploitation agricole*]=A377,FarmUnit[3. Superficie de l’unité agricole (ha)*])),"!","-"))</f>
        <v>!</v>
      </c>
      <c r="J377" s="11" t="str">
        <f>IFERROR(CONCATENATE(VLOOKUP(A377,GM_Table,12,FALSE)," ",(VLOOKUP(A377,GM_Table,13,FALSE))),"")</f>
        <v/>
      </c>
    </row>
    <row r="378" spans="1:10" x14ac:dyDescent="0.25">
      <c r="A378" s="62" t="s">
        <v>3084</v>
      </c>
      <c r="B378" s="7" t="s">
        <v>3084</v>
      </c>
      <c r="C378" s="8">
        <v>2</v>
      </c>
      <c r="D378" s="26">
        <v>7.6331790000000002</v>
      </c>
      <c r="E378" s="26">
        <v>-7.6962060000000001</v>
      </c>
      <c r="F378" s="170" t="b">
        <f>IF(ISBLANK(FarmUnit[[#This Row],[1. Identifiant interne d’exploitation agricole*]]),"",IF(ISERROR(MATCH(FarmUnit[[#This Row],[1. Identifiant interne d’exploitation agricole*]],GroupMember[1. Identifiant interne d’exploitation agricole*],0)),FALSE,TRUE))</f>
        <v>1</v>
      </c>
      <c r="G378" s="5">
        <f t="shared" si="10"/>
        <v>7.6331790000000002</v>
      </c>
      <c r="H378" s="5">
        <f t="shared" si="11"/>
        <v>-7.6962060000000001</v>
      </c>
      <c r="I378" s="177" t="str">
        <f t="array" ref="I378">IF(ISBLANK(C378),"",IF(C378=MAX(IF(FarmUnit[1. Identifiant interne d’exploitation agricole*]=A378,FarmUnit[3. Superficie de l’unité agricole (ha)*])),"!","-"))</f>
        <v>!</v>
      </c>
      <c r="J378" s="11" t="str">
        <f>IFERROR(CONCATENATE(VLOOKUP(A378,GM_Table,12,FALSE)," ",(VLOOKUP(A378,GM_Table,13,FALSE))),"")</f>
        <v/>
      </c>
    </row>
    <row r="379" spans="1:10" x14ac:dyDescent="0.25">
      <c r="A379" s="62" t="s">
        <v>3087</v>
      </c>
      <c r="B379" s="7" t="s">
        <v>3087</v>
      </c>
      <c r="C379" s="8">
        <v>3</v>
      </c>
      <c r="D379" s="26">
        <v>7.6032229999999998</v>
      </c>
      <c r="E379" s="26">
        <v>-7.6831009999999997</v>
      </c>
      <c r="F379" s="170" t="b">
        <f>IF(ISBLANK(FarmUnit[[#This Row],[1. Identifiant interne d’exploitation agricole*]]),"",IF(ISERROR(MATCH(FarmUnit[[#This Row],[1. Identifiant interne d’exploitation agricole*]],GroupMember[1. Identifiant interne d’exploitation agricole*],0)),FALSE,TRUE))</f>
        <v>1</v>
      </c>
      <c r="G379" s="5">
        <f t="shared" si="10"/>
        <v>7.6032229999999998</v>
      </c>
      <c r="H379" s="5">
        <f t="shared" si="11"/>
        <v>-7.6831009999999997</v>
      </c>
      <c r="I379" s="177" t="str">
        <f t="array" ref="I379">IF(ISBLANK(C379),"",IF(C379=MAX(IF(FarmUnit[1. Identifiant interne d’exploitation agricole*]=A379,FarmUnit[3. Superficie de l’unité agricole (ha)*])),"!","-"))</f>
        <v>!</v>
      </c>
      <c r="J379" s="11" t="str">
        <f>IFERROR(CONCATENATE(VLOOKUP(A379,GM_Table,12,FALSE)," ",(VLOOKUP(A379,GM_Table,13,FALSE))),"")</f>
        <v/>
      </c>
    </row>
    <row r="380" spans="1:10" x14ac:dyDescent="0.25">
      <c r="A380" s="62" t="s">
        <v>3089</v>
      </c>
      <c r="B380" s="7" t="s">
        <v>3089</v>
      </c>
      <c r="C380" s="8">
        <v>3</v>
      </c>
      <c r="D380" s="26">
        <v>7.6425609999999997</v>
      </c>
      <c r="E380" s="26">
        <v>-7.6100149999999998</v>
      </c>
      <c r="F380" s="170" t="b">
        <f>IF(ISBLANK(FarmUnit[[#This Row],[1. Identifiant interne d’exploitation agricole*]]),"",IF(ISERROR(MATCH(FarmUnit[[#This Row],[1. Identifiant interne d’exploitation agricole*]],GroupMember[1. Identifiant interne d’exploitation agricole*],0)),FALSE,TRUE))</f>
        <v>1</v>
      </c>
      <c r="G380" s="5">
        <f t="shared" si="10"/>
        <v>7.6425609999999997</v>
      </c>
      <c r="H380" s="5">
        <f t="shared" si="11"/>
        <v>-7.6100149999999998</v>
      </c>
      <c r="I380" s="177" t="str">
        <f t="array" ref="I380">IF(ISBLANK(C380),"",IF(C380=MAX(IF(FarmUnit[1. Identifiant interne d’exploitation agricole*]=A380,FarmUnit[3. Superficie de l’unité agricole (ha)*])),"!","-"))</f>
        <v>!</v>
      </c>
      <c r="J380" s="11" t="str">
        <f>IFERROR(CONCATENATE(VLOOKUP(A380,GM_Table,12,FALSE)," ",(VLOOKUP(A380,GM_Table,13,FALSE))),"")</f>
        <v/>
      </c>
    </row>
    <row r="381" spans="1:10" x14ac:dyDescent="0.25">
      <c r="A381" s="62" t="s">
        <v>3093</v>
      </c>
      <c r="B381" s="7" t="s">
        <v>3093</v>
      </c>
      <c r="C381" s="8">
        <v>3</v>
      </c>
      <c r="D381" s="26">
        <v>7.620393</v>
      </c>
      <c r="E381" s="26">
        <v>-7.72098</v>
      </c>
      <c r="F381" s="170" t="b">
        <f>IF(ISBLANK(FarmUnit[[#This Row],[1. Identifiant interne d’exploitation agricole*]]),"",IF(ISERROR(MATCH(FarmUnit[[#This Row],[1. Identifiant interne d’exploitation agricole*]],GroupMember[1. Identifiant interne d’exploitation agricole*],0)),FALSE,TRUE))</f>
        <v>1</v>
      </c>
      <c r="G381" s="5">
        <f t="shared" si="10"/>
        <v>7.620393</v>
      </c>
      <c r="H381" s="5">
        <f t="shared" si="11"/>
        <v>-7.72098</v>
      </c>
      <c r="I381" s="177" t="str">
        <f t="array" ref="I381">IF(ISBLANK(C381),"",IF(C381=MAX(IF(FarmUnit[1. Identifiant interne d’exploitation agricole*]=A381,FarmUnit[3. Superficie de l’unité agricole (ha)*])),"!","-"))</f>
        <v>!</v>
      </c>
      <c r="J381" s="11" t="str">
        <f>IFERROR(CONCATENATE(VLOOKUP(A381,GM_Table,12,FALSE)," ",(VLOOKUP(A381,GM_Table,13,FALSE))),"")</f>
        <v/>
      </c>
    </row>
    <row r="382" spans="1:10" x14ac:dyDescent="0.25">
      <c r="A382" s="62" t="s">
        <v>3096</v>
      </c>
      <c r="B382" s="7" t="s">
        <v>3096</v>
      </c>
      <c r="C382" s="8">
        <v>3</v>
      </c>
      <c r="D382" s="26">
        <v>7.6224769999999999</v>
      </c>
      <c r="E382" s="26">
        <v>-7.724431</v>
      </c>
      <c r="F382" s="170" t="b">
        <f>IF(ISBLANK(FarmUnit[[#This Row],[1. Identifiant interne d’exploitation agricole*]]),"",IF(ISERROR(MATCH(FarmUnit[[#This Row],[1. Identifiant interne d’exploitation agricole*]],GroupMember[1. Identifiant interne d’exploitation agricole*],0)),FALSE,TRUE))</f>
        <v>1</v>
      </c>
      <c r="G382" s="5">
        <f t="shared" si="10"/>
        <v>7.6224769999999999</v>
      </c>
      <c r="H382" s="5">
        <f t="shared" si="11"/>
        <v>-7.724431</v>
      </c>
      <c r="I382" s="177" t="str">
        <f t="array" ref="I382">IF(ISBLANK(C382),"",IF(C382=MAX(IF(FarmUnit[1. Identifiant interne d’exploitation agricole*]=A382,FarmUnit[3. Superficie de l’unité agricole (ha)*])),"!","-"))</f>
        <v>!</v>
      </c>
      <c r="J382" s="11" t="str">
        <f>IFERROR(CONCATENATE(VLOOKUP(A382,GM_Table,12,FALSE)," ",(VLOOKUP(A382,GM_Table,13,FALSE))),"")</f>
        <v/>
      </c>
    </row>
    <row r="383" spans="1:10" x14ac:dyDescent="0.25">
      <c r="A383" s="62" t="s">
        <v>3099</v>
      </c>
      <c r="B383" s="7" t="s">
        <v>3099</v>
      </c>
      <c r="C383" s="8">
        <v>2</v>
      </c>
      <c r="D383" s="26">
        <v>7.6368549999999997</v>
      </c>
      <c r="E383" s="26">
        <v>-7.7070360000000004</v>
      </c>
      <c r="F383" s="170" t="b">
        <f>IF(ISBLANK(FarmUnit[[#This Row],[1. Identifiant interne d’exploitation agricole*]]),"",IF(ISERROR(MATCH(FarmUnit[[#This Row],[1. Identifiant interne d’exploitation agricole*]],GroupMember[1. Identifiant interne d’exploitation agricole*],0)),FALSE,TRUE))</f>
        <v>1</v>
      </c>
      <c r="G383" s="5">
        <f t="shared" si="10"/>
        <v>7.6368549999999997</v>
      </c>
      <c r="H383" s="5">
        <f t="shared" si="11"/>
        <v>-7.7070360000000004</v>
      </c>
      <c r="I383" s="177" t="str">
        <f t="array" ref="I383">IF(ISBLANK(C383),"",IF(C383=MAX(IF(FarmUnit[1. Identifiant interne d’exploitation agricole*]=A383,FarmUnit[3. Superficie de l’unité agricole (ha)*])),"!","-"))</f>
        <v>!</v>
      </c>
      <c r="J383" s="11" t="str">
        <f>IFERROR(CONCATENATE(VLOOKUP(A383,GM_Table,12,FALSE)," ",(VLOOKUP(A383,GM_Table,13,FALSE))),"")</f>
        <v/>
      </c>
    </row>
    <row r="384" spans="1:10" x14ac:dyDescent="0.25">
      <c r="A384" s="62" t="s">
        <v>3101</v>
      </c>
      <c r="B384" s="7" t="s">
        <v>3101</v>
      </c>
      <c r="C384" s="8">
        <v>7.6194290000000002</v>
      </c>
      <c r="D384" s="26">
        <v>7.6179180000000004</v>
      </c>
      <c r="E384" s="26">
        <v>-7.6935200000000004</v>
      </c>
      <c r="F384" s="170" t="b">
        <f>IF(ISBLANK(FarmUnit[[#This Row],[1. Identifiant interne d’exploitation agricole*]]),"",IF(ISERROR(MATCH(FarmUnit[[#This Row],[1. Identifiant interne d’exploitation agricole*]],GroupMember[1. Identifiant interne d’exploitation agricole*],0)),FALSE,TRUE))</f>
        <v>1</v>
      </c>
      <c r="G384" s="5">
        <f t="shared" si="10"/>
        <v>7.6179180000000004</v>
      </c>
      <c r="H384" s="5">
        <f t="shared" si="11"/>
        <v>-7.6935200000000004</v>
      </c>
      <c r="I384" s="177" t="str">
        <f t="array" ref="I384">IF(ISBLANK(C384),"",IF(C384=MAX(IF(FarmUnit[1. Identifiant interne d’exploitation agricole*]=A384,FarmUnit[3. Superficie de l’unité agricole (ha)*])),"!","-"))</f>
        <v>!</v>
      </c>
      <c r="J384" s="11" t="str">
        <f>IFERROR(CONCATENATE(VLOOKUP(A384,GM_Table,12,FALSE)," ",(VLOOKUP(A384,GM_Table,13,FALSE))),"")</f>
        <v/>
      </c>
    </row>
    <row r="385" spans="1:10" x14ac:dyDescent="0.25">
      <c r="A385" s="62" t="s">
        <v>3104</v>
      </c>
      <c r="B385" s="7" t="s">
        <v>3104</v>
      </c>
      <c r="C385" s="8">
        <v>5</v>
      </c>
      <c r="D385" s="26">
        <v>7.6737000000000002</v>
      </c>
      <c r="E385" s="26">
        <v>-7.6965000000000003</v>
      </c>
      <c r="F385" s="170" t="b">
        <f>IF(ISBLANK(FarmUnit[[#This Row],[1. Identifiant interne d’exploitation agricole*]]),"",IF(ISERROR(MATCH(FarmUnit[[#This Row],[1. Identifiant interne d’exploitation agricole*]],GroupMember[1. Identifiant interne d’exploitation agricole*],0)),FALSE,TRUE))</f>
        <v>1</v>
      </c>
      <c r="G385" s="5">
        <f t="shared" si="10"/>
        <v>7.6737000000000002</v>
      </c>
      <c r="H385" s="5">
        <f t="shared" si="11"/>
        <v>-7.6965000000000003</v>
      </c>
      <c r="I385" s="177" t="str">
        <f t="array" ref="I385">IF(ISBLANK(C385),"",IF(C385=MAX(IF(FarmUnit[1. Identifiant interne d’exploitation agricole*]=A385,FarmUnit[3. Superficie de l’unité agricole (ha)*])),"!","-"))</f>
        <v>!</v>
      </c>
      <c r="J385" s="11" t="str">
        <f>IFERROR(CONCATENATE(VLOOKUP(A385,GM_Table,12,FALSE)," ",(VLOOKUP(A385,GM_Table,13,FALSE))),"")</f>
        <v/>
      </c>
    </row>
    <row r="386" spans="1:10" x14ac:dyDescent="0.25">
      <c r="A386" s="62" t="s">
        <v>3106</v>
      </c>
      <c r="B386" s="7" t="s">
        <v>3106</v>
      </c>
      <c r="C386" s="8">
        <v>2</v>
      </c>
      <c r="D386" s="26">
        <v>7.6188799999999999</v>
      </c>
      <c r="E386" s="26">
        <v>-7.722334</v>
      </c>
      <c r="F386" s="170" t="b">
        <f>IF(ISBLANK(FarmUnit[[#This Row],[1. Identifiant interne d’exploitation agricole*]]),"",IF(ISERROR(MATCH(FarmUnit[[#This Row],[1. Identifiant interne d’exploitation agricole*]],GroupMember[1. Identifiant interne d’exploitation agricole*],0)),FALSE,TRUE))</f>
        <v>1</v>
      </c>
      <c r="G386" s="5">
        <f t="shared" si="10"/>
        <v>7.6188799999999999</v>
      </c>
      <c r="H386" s="5">
        <f t="shared" si="11"/>
        <v>-7.722334</v>
      </c>
      <c r="I386" s="177" t="str">
        <f t="array" ref="I386">IF(ISBLANK(C386),"",IF(C386=MAX(IF(FarmUnit[1. Identifiant interne d’exploitation agricole*]=A386,FarmUnit[3. Superficie de l’unité agricole (ha)*])),"!","-"))</f>
        <v>!</v>
      </c>
      <c r="J386" s="11" t="str">
        <f>IFERROR(CONCATENATE(VLOOKUP(A386,GM_Table,12,FALSE)," ",(VLOOKUP(A386,GM_Table,13,FALSE))),"")</f>
        <v/>
      </c>
    </row>
    <row r="387" spans="1:10" x14ac:dyDescent="0.25">
      <c r="A387" s="62" t="s">
        <v>3110</v>
      </c>
      <c r="B387" s="7" t="s">
        <v>3110</v>
      </c>
      <c r="C387" s="8">
        <v>3</v>
      </c>
      <c r="D387" s="26">
        <v>7.6446759999999996</v>
      </c>
      <c r="E387" s="26">
        <v>-7.713552</v>
      </c>
      <c r="F387" s="170" t="b">
        <f>IF(ISBLANK(FarmUnit[[#This Row],[1. Identifiant interne d’exploitation agricole*]]),"",IF(ISERROR(MATCH(FarmUnit[[#This Row],[1. Identifiant interne d’exploitation agricole*]],GroupMember[1. Identifiant interne d’exploitation agricole*],0)),FALSE,TRUE))</f>
        <v>1</v>
      </c>
      <c r="G387" s="5">
        <f t="shared" ref="G387:G450" si="12">IF(D387=0,"",D387)</f>
        <v>7.6446759999999996</v>
      </c>
      <c r="H387" s="5">
        <f t="shared" ref="H387:H450" si="13">IF(E387=0,"",E387)</f>
        <v>-7.713552</v>
      </c>
      <c r="I387" s="177" t="str">
        <f t="array" ref="I387">IF(ISBLANK(C387),"",IF(C387=MAX(IF(FarmUnit[1. Identifiant interne d’exploitation agricole*]=A387,FarmUnit[3. Superficie de l’unité agricole (ha)*])),"!","-"))</f>
        <v>!</v>
      </c>
      <c r="J387" s="11" t="str">
        <f>IFERROR(CONCATENATE(VLOOKUP(A387,GM_Table,12,FALSE)," ",(VLOOKUP(A387,GM_Table,13,FALSE))),"")</f>
        <v/>
      </c>
    </row>
    <row r="388" spans="1:10" x14ac:dyDescent="0.25">
      <c r="A388" s="62" t="s">
        <v>3112</v>
      </c>
      <c r="B388" s="7" t="s">
        <v>3112</v>
      </c>
      <c r="C388" s="8">
        <v>3</v>
      </c>
      <c r="D388" s="26">
        <v>7.6371849999999997</v>
      </c>
      <c r="E388" s="26">
        <v>-7.7039350000000004</v>
      </c>
      <c r="F388" s="170" t="b">
        <f>IF(ISBLANK(FarmUnit[[#This Row],[1. Identifiant interne d’exploitation agricole*]]),"",IF(ISERROR(MATCH(FarmUnit[[#This Row],[1. Identifiant interne d’exploitation agricole*]],GroupMember[1. Identifiant interne d’exploitation agricole*],0)),FALSE,TRUE))</f>
        <v>1</v>
      </c>
      <c r="G388" s="5">
        <f t="shared" si="12"/>
        <v>7.6371849999999997</v>
      </c>
      <c r="H388" s="5">
        <f t="shared" si="13"/>
        <v>-7.7039350000000004</v>
      </c>
      <c r="I388" s="177" t="str">
        <f t="array" ref="I388">IF(ISBLANK(C388),"",IF(C388=MAX(IF(FarmUnit[1. Identifiant interne d’exploitation agricole*]=A388,FarmUnit[3. Superficie de l’unité agricole (ha)*])),"!","-"))</f>
        <v>!</v>
      </c>
      <c r="J388" s="11" t="str">
        <f>IFERROR(CONCATENATE(VLOOKUP(A388,GM_Table,12,FALSE)," ",(VLOOKUP(A388,GM_Table,13,FALSE))),"")</f>
        <v/>
      </c>
    </row>
    <row r="389" spans="1:10" x14ac:dyDescent="0.25">
      <c r="A389" s="62" t="s">
        <v>3116</v>
      </c>
      <c r="B389" s="7" t="s">
        <v>3116</v>
      </c>
      <c r="C389" s="8">
        <v>1.5</v>
      </c>
      <c r="D389" s="26">
        <v>7.6226539999999998</v>
      </c>
      <c r="E389" s="26">
        <v>-7.7204290000000002</v>
      </c>
      <c r="F389" s="170" t="b">
        <f>IF(ISBLANK(FarmUnit[[#This Row],[1. Identifiant interne d’exploitation agricole*]]),"",IF(ISERROR(MATCH(FarmUnit[[#This Row],[1. Identifiant interne d’exploitation agricole*]],GroupMember[1. Identifiant interne d’exploitation agricole*],0)),FALSE,TRUE))</f>
        <v>1</v>
      </c>
      <c r="G389" s="5">
        <f t="shared" si="12"/>
        <v>7.6226539999999998</v>
      </c>
      <c r="H389" s="5">
        <f t="shared" si="13"/>
        <v>-7.7204290000000002</v>
      </c>
      <c r="I389" s="177" t="str">
        <f t="array" ref="I389">IF(ISBLANK(C389),"",IF(C389=MAX(IF(FarmUnit[1. Identifiant interne d’exploitation agricole*]=A389,FarmUnit[3. Superficie de l’unité agricole (ha)*])),"!","-"))</f>
        <v>!</v>
      </c>
      <c r="J389" s="11" t="str">
        <f>IFERROR(CONCATENATE(VLOOKUP(A389,GM_Table,12,FALSE)," ",(VLOOKUP(A389,GM_Table,13,FALSE))),"")</f>
        <v/>
      </c>
    </row>
    <row r="390" spans="1:10" x14ac:dyDescent="0.25">
      <c r="A390" s="62" t="s">
        <v>3119</v>
      </c>
      <c r="B390" s="7" t="s">
        <v>3119</v>
      </c>
      <c r="C390" s="8">
        <v>6.5</v>
      </c>
      <c r="D390" s="26">
        <v>7.6146599999999998</v>
      </c>
      <c r="E390" s="26">
        <v>-7.7189459999999999</v>
      </c>
      <c r="F390" s="170" t="b">
        <f>IF(ISBLANK(FarmUnit[[#This Row],[1. Identifiant interne d’exploitation agricole*]]),"",IF(ISERROR(MATCH(FarmUnit[[#This Row],[1. Identifiant interne d’exploitation agricole*]],GroupMember[1. Identifiant interne d’exploitation agricole*],0)),FALSE,TRUE))</f>
        <v>1</v>
      </c>
      <c r="G390" s="5">
        <f t="shared" si="12"/>
        <v>7.6146599999999998</v>
      </c>
      <c r="H390" s="5">
        <f t="shared" si="13"/>
        <v>-7.7189459999999999</v>
      </c>
      <c r="I390" s="177" t="str">
        <f t="array" ref="I390">IF(ISBLANK(C390),"",IF(C390=MAX(IF(FarmUnit[1. Identifiant interne d’exploitation agricole*]=A390,FarmUnit[3. Superficie de l’unité agricole (ha)*])),"!","-"))</f>
        <v>!</v>
      </c>
      <c r="J390" s="11" t="str">
        <f>IFERROR(CONCATENATE(VLOOKUP(A390,GM_Table,12,FALSE)," ",(VLOOKUP(A390,GM_Table,13,FALSE))),"")</f>
        <v/>
      </c>
    </row>
    <row r="391" spans="1:10" x14ac:dyDescent="0.25">
      <c r="A391" s="62" t="s">
        <v>3122</v>
      </c>
      <c r="B391" s="7" t="s">
        <v>3122</v>
      </c>
      <c r="C391" s="8">
        <v>2</v>
      </c>
      <c r="D391" s="26">
        <v>7.6222640000000004</v>
      </c>
      <c r="E391" s="26">
        <v>-7.7221719999999996</v>
      </c>
      <c r="F391" s="170" t="b">
        <f>IF(ISBLANK(FarmUnit[[#This Row],[1. Identifiant interne d’exploitation agricole*]]),"",IF(ISERROR(MATCH(FarmUnit[[#This Row],[1. Identifiant interne d’exploitation agricole*]],GroupMember[1. Identifiant interne d’exploitation agricole*],0)),FALSE,TRUE))</f>
        <v>1</v>
      </c>
      <c r="G391" s="5">
        <f t="shared" si="12"/>
        <v>7.6222640000000004</v>
      </c>
      <c r="H391" s="5">
        <f t="shared" si="13"/>
        <v>-7.7221719999999996</v>
      </c>
      <c r="I391" s="177" t="str">
        <f t="array" ref="I391">IF(ISBLANK(C391),"",IF(C391=MAX(IF(FarmUnit[1. Identifiant interne d’exploitation agricole*]=A391,FarmUnit[3. Superficie de l’unité agricole (ha)*])),"!","-"))</f>
        <v>!</v>
      </c>
      <c r="J391" s="11" t="str">
        <f>IFERROR(CONCATENATE(VLOOKUP(A391,GM_Table,12,FALSE)," ",(VLOOKUP(A391,GM_Table,13,FALSE))),"")</f>
        <v/>
      </c>
    </row>
    <row r="392" spans="1:10" x14ac:dyDescent="0.25">
      <c r="A392" s="62" t="s">
        <v>3123</v>
      </c>
      <c r="B392" s="7" t="s">
        <v>3123</v>
      </c>
      <c r="C392" s="8">
        <v>3</v>
      </c>
      <c r="D392" s="26">
        <v>7.6174869999999997</v>
      </c>
      <c r="E392" s="26">
        <v>-7.6689731999999999</v>
      </c>
      <c r="F392" s="170" t="b">
        <f>IF(ISBLANK(FarmUnit[[#This Row],[1. Identifiant interne d’exploitation agricole*]]),"",IF(ISERROR(MATCH(FarmUnit[[#This Row],[1. Identifiant interne d’exploitation agricole*]],GroupMember[1. Identifiant interne d’exploitation agricole*],0)),FALSE,TRUE))</f>
        <v>1</v>
      </c>
      <c r="G392" s="5">
        <f t="shared" si="12"/>
        <v>7.6174869999999997</v>
      </c>
      <c r="H392" s="5">
        <f t="shared" si="13"/>
        <v>-7.6689731999999999</v>
      </c>
      <c r="I392" s="177" t="str">
        <f t="array" ref="I392">IF(ISBLANK(C392),"",IF(C392=MAX(IF(FarmUnit[1. Identifiant interne d’exploitation agricole*]=A392,FarmUnit[3. Superficie de l’unité agricole (ha)*])),"!","-"))</f>
        <v>!</v>
      </c>
      <c r="J392" s="11" t="str">
        <f>IFERROR(CONCATENATE(VLOOKUP(A392,GM_Table,12,FALSE)," ",(VLOOKUP(A392,GM_Table,13,FALSE))),"")</f>
        <v/>
      </c>
    </row>
    <row r="393" spans="1:10" x14ac:dyDescent="0.25">
      <c r="A393" s="62" t="s">
        <v>3126</v>
      </c>
      <c r="B393" s="7" t="s">
        <v>3126</v>
      </c>
      <c r="C393" s="8">
        <v>3</v>
      </c>
      <c r="D393" s="26">
        <v>7.6291140000000004</v>
      </c>
      <c r="E393" s="26">
        <v>-7.6959520000000001</v>
      </c>
      <c r="F393" s="170" t="b">
        <f>IF(ISBLANK(FarmUnit[[#This Row],[1. Identifiant interne d’exploitation agricole*]]),"",IF(ISERROR(MATCH(FarmUnit[[#This Row],[1. Identifiant interne d’exploitation agricole*]],GroupMember[1. Identifiant interne d’exploitation agricole*],0)),FALSE,TRUE))</f>
        <v>1</v>
      </c>
      <c r="G393" s="5">
        <f t="shared" si="12"/>
        <v>7.6291140000000004</v>
      </c>
      <c r="H393" s="5">
        <f t="shared" si="13"/>
        <v>-7.6959520000000001</v>
      </c>
      <c r="I393" s="177" t="str">
        <f t="array" ref="I393">IF(ISBLANK(C393),"",IF(C393=MAX(IF(FarmUnit[1. Identifiant interne d’exploitation agricole*]=A393,FarmUnit[3. Superficie de l’unité agricole (ha)*])),"!","-"))</f>
        <v>!</v>
      </c>
      <c r="J393" s="11" t="str">
        <f>IFERROR(CONCATENATE(VLOOKUP(A393,GM_Table,12,FALSE)," ",(VLOOKUP(A393,GM_Table,13,FALSE))),"")</f>
        <v/>
      </c>
    </row>
    <row r="394" spans="1:10" x14ac:dyDescent="0.25">
      <c r="A394" s="62" t="s">
        <v>3127</v>
      </c>
      <c r="B394" s="7" t="s">
        <v>3127</v>
      </c>
      <c r="C394" s="8">
        <v>4</v>
      </c>
      <c r="D394" s="26">
        <v>7.6223729999999996</v>
      </c>
      <c r="E394" s="26">
        <v>-7.7233390000000002</v>
      </c>
      <c r="F394" s="170" t="b">
        <f>IF(ISBLANK(FarmUnit[[#This Row],[1. Identifiant interne d’exploitation agricole*]]),"",IF(ISERROR(MATCH(FarmUnit[[#This Row],[1. Identifiant interne d’exploitation agricole*]],GroupMember[1. Identifiant interne d’exploitation agricole*],0)),FALSE,TRUE))</f>
        <v>1</v>
      </c>
      <c r="G394" s="5">
        <f t="shared" si="12"/>
        <v>7.6223729999999996</v>
      </c>
      <c r="H394" s="5">
        <f t="shared" si="13"/>
        <v>-7.7233390000000002</v>
      </c>
      <c r="I394" s="177" t="str">
        <f t="array" ref="I394">IF(ISBLANK(C394),"",IF(C394=MAX(IF(FarmUnit[1. Identifiant interne d’exploitation agricole*]=A394,FarmUnit[3. Superficie de l’unité agricole (ha)*])),"!","-"))</f>
        <v>!</v>
      </c>
      <c r="J394" s="11" t="str">
        <f>IFERROR(CONCATENATE(VLOOKUP(A394,GM_Table,12,FALSE)," ",(VLOOKUP(A394,GM_Table,13,FALSE))),"")</f>
        <v/>
      </c>
    </row>
    <row r="395" spans="1:10" x14ac:dyDescent="0.25">
      <c r="A395" s="62" t="s">
        <v>3129</v>
      </c>
      <c r="B395" s="7" t="s">
        <v>3129</v>
      </c>
      <c r="C395" s="8">
        <v>3.25</v>
      </c>
      <c r="D395" s="26">
        <v>7.6200169999999998</v>
      </c>
      <c r="E395" s="26">
        <v>-7.7215290000000003</v>
      </c>
      <c r="F395" s="170" t="b">
        <f>IF(ISBLANK(FarmUnit[[#This Row],[1. Identifiant interne d’exploitation agricole*]]),"",IF(ISERROR(MATCH(FarmUnit[[#This Row],[1. Identifiant interne d’exploitation agricole*]],GroupMember[1. Identifiant interne d’exploitation agricole*],0)),FALSE,TRUE))</f>
        <v>1</v>
      </c>
      <c r="G395" s="5">
        <f t="shared" si="12"/>
        <v>7.6200169999999998</v>
      </c>
      <c r="H395" s="5">
        <f t="shared" si="13"/>
        <v>-7.7215290000000003</v>
      </c>
      <c r="I395" s="177" t="str">
        <f t="array" ref="I395">IF(ISBLANK(C395),"",IF(C395=MAX(IF(FarmUnit[1. Identifiant interne d’exploitation agricole*]=A395,FarmUnit[3. Superficie de l’unité agricole (ha)*])),"!","-"))</f>
        <v>!</v>
      </c>
      <c r="J395" s="11" t="str">
        <f>IFERROR(CONCATENATE(VLOOKUP(A395,GM_Table,12,FALSE)," ",(VLOOKUP(A395,GM_Table,13,FALSE))),"")</f>
        <v/>
      </c>
    </row>
    <row r="396" spans="1:10" x14ac:dyDescent="0.25">
      <c r="A396" s="62" t="s">
        <v>3132</v>
      </c>
      <c r="B396" s="7" t="s">
        <v>3132</v>
      </c>
      <c r="C396" s="8">
        <v>3</v>
      </c>
      <c r="D396" s="26">
        <v>7.6323639999999999</v>
      </c>
      <c r="E396" s="26">
        <v>-7.6881409999999999</v>
      </c>
      <c r="F396" s="170" t="b">
        <f>IF(ISBLANK(FarmUnit[[#This Row],[1. Identifiant interne d’exploitation agricole*]]),"",IF(ISERROR(MATCH(FarmUnit[[#This Row],[1. Identifiant interne d’exploitation agricole*]],GroupMember[1. Identifiant interne d’exploitation agricole*],0)),FALSE,TRUE))</f>
        <v>1</v>
      </c>
      <c r="G396" s="5">
        <f t="shared" si="12"/>
        <v>7.6323639999999999</v>
      </c>
      <c r="H396" s="5">
        <f t="shared" si="13"/>
        <v>-7.6881409999999999</v>
      </c>
      <c r="I396" s="177" t="str">
        <f t="array" ref="I396">IF(ISBLANK(C396),"",IF(C396=MAX(IF(FarmUnit[1. Identifiant interne d’exploitation agricole*]=A396,FarmUnit[3. Superficie de l’unité agricole (ha)*])),"!","-"))</f>
        <v>!</v>
      </c>
      <c r="J396" s="11" t="str">
        <f>IFERROR(CONCATENATE(VLOOKUP(A396,GM_Table,12,FALSE)," ",(VLOOKUP(A396,GM_Table,13,FALSE))),"")</f>
        <v/>
      </c>
    </row>
    <row r="397" spans="1:10" x14ac:dyDescent="0.25">
      <c r="A397" s="62" t="s">
        <v>3133</v>
      </c>
      <c r="B397" s="7" t="s">
        <v>3133</v>
      </c>
      <c r="C397" s="8">
        <v>3</v>
      </c>
      <c r="D397" s="26">
        <v>7.6125809999999996</v>
      </c>
      <c r="E397" s="26">
        <v>-7.6752739999999999</v>
      </c>
      <c r="F397" s="170" t="b">
        <f>IF(ISBLANK(FarmUnit[[#This Row],[1. Identifiant interne d’exploitation agricole*]]),"",IF(ISERROR(MATCH(FarmUnit[[#This Row],[1. Identifiant interne d’exploitation agricole*]],GroupMember[1. Identifiant interne d’exploitation agricole*],0)),FALSE,TRUE))</f>
        <v>1</v>
      </c>
      <c r="G397" s="5">
        <f t="shared" si="12"/>
        <v>7.6125809999999996</v>
      </c>
      <c r="H397" s="5">
        <f t="shared" si="13"/>
        <v>-7.6752739999999999</v>
      </c>
      <c r="I397" s="177" t="str">
        <f t="array" ref="I397">IF(ISBLANK(C397),"",IF(C397=MAX(IF(FarmUnit[1. Identifiant interne d’exploitation agricole*]=A397,FarmUnit[3. Superficie de l’unité agricole (ha)*])),"!","-"))</f>
        <v>!</v>
      </c>
      <c r="J397" s="11" t="str">
        <f>IFERROR(CONCATENATE(VLOOKUP(A397,GM_Table,12,FALSE)," ",(VLOOKUP(A397,GM_Table,13,FALSE))),"")</f>
        <v/>
      </c>
    </row>
    <row r="398" spans="1:10" x14ac:dyDescent="0.25">
      <c r="A398" s="62" t="s">
        <v>3136</v>
      </c>
      <c r="B398" s="7" t="s">
        <v>3136</v>
      </c>
      <c r="C398" s="8">
        <v>3</v>
      </c>
      <c r="D398" s="26">
        <v>7.6318320000000002</v>
      </c>
      <c r="E398" s="26">
        <v>-7.705762</v>
      </c>
      <c r="F398" s="170" t="b">
        <f>IF(ISBLANK(FarmUnit[[#This Row],[1. Identifiant interne d’exploitation agricole*]]),"",IF(ISERROR(MATCH(FarmUnit[[#This Row],[1. Identifiant interne d’exploitation agricole*]],GroupMember[1. Identifiant interne d’exploitation agricole*],0)),FALSE,TRUE))</f>
        <v>1</v>
      </c>
      <c r="G398" s="5">
        <f t="shared" si="12"/>
        <v>7.6318320000000002</v>
      </c>
      <c r="H398" s="5">
        <f t="shared" si="13"/>
        <v>-7.705762</v>
      </c>
      <c r="I398" s="177" t="str">
        <f t="array" ref="I398">IF(ISBLANK(C398),"",IF(C398=MAX(IF(FarmUnit[1. Identifiant interne d’exploitation agricole*]=A398,FarmUnit[3. Superficie de l’unité agricole (ha)*])),"!","-"))</f>
        <v>!</v>
      </c>
      <c r="J398" s="11" t="str">
        <f>IFERROR(CONCATENATE(VLOOKUP(A398,GM_Table,12,FALSE)," ",(VLOOKUP(A398,GM_Table,13,FALSE))),"")</f>
        <v/>
      </c>
    </row>
    <row r="399" spans="1:10" x14ac:dyDescent="0.25">
      <c r="A399" s="62" t="s">
        <v>3138</v>
      </c>
      <c r="B399" s="7" t="s">
        <v>3138</v>
      </c>
      <c r="C399" s="8">
        <v>5</v>
      </c>
      <c r="D399" s="26">
        <v>7.6635850000000003</v>
      </c>
      <c r="E399" s="26">
        <v>-7.6132819999999999</v>
      </c>
      <c r="F399" s="170" t="b">
        <f>IF(ISBLANK(FarmUnit[[#This Row],[1. Identifiant interne d’exploitation agricole*]]),"",IF(ISERROR(MATCH(FarmUnit[[#This Row],[1. Identifiant interne d’exploitation agricole*]],GroupMember[1. Identifiant interne d’exploitation agricole*],0)),FALSE,TRUE))</f>
        <v>1</v>
      </c>
      <c r="G399" s="5">
        <f t="shared" si="12"/>
        <v>7.6635850000000003</v>
      </c>
      <c r="H399" s="5">
        <f t="shared" si="13"/>
        <v>-7.6132819999999999</v>
      </c>
      <c r="I399" s="177" t="str">
        <f t="array" ref="I399">IF(ISBLANK(C399),"",IF(C399=MAX(IF(FarmUnit[1. Identifiant interne d’exploitation agricole*]=A399,FarmUnit[3. Superficie de l’unité agricole (ha)*])),"!","-"))</f>
        <v>!</v>
      </c>
      <c r="J399" s="11" t="str">
        <f>IFERROR(CONCATENATE(VLOOKUP(A399,GM_Table,12,FALSE)," ",(VLOOKUP(A399,GM_Table,13,FALSE))),"")</f>
        <v/>
      </c>
    </row>
    <row r="400" spans="1:10" x14ac:dyDescent="0.25">
      <c r="A400" s="62" t="s">
        <v>3141</v>
      </c>
      <c r="B400" s="7" t="s">
        <v>3141</v>
      </c>
      <c r="C400" s="8">
        <v>1</v>
      </c>
      <c r="D400" s="26">
        <v>7.6220039999999996</v>
      </c>
      <c r="E400" s="26">
        <v>-7.7218520000000002</v>
      </c>
      <c r="F400" s="170" t="b">
        <f>IF(ISBLANK(FarmUnit[[#This Row],[1. Identifiant interne d’exploitation agricole*]]),"",IF(ISERROR(MATCH(FarmUnit[[#This Row],[1. Identifiant interne d’exploitation agricole*]],GroupMember[1. Identifiant interne d’exploitation agricole*],0)),FALSE,TRUE))</f>
        <v>1</v>
      </c>
      <c r="G400" s="5">
        <f t="shared" si="12"/>
        <v>7.6220039999999996</v>
      </c>
      <c r="H400" s="5">
        <f t="shared" si="13"/>
        <v>-7.7218520000000002</v>
      </c>
      <c r="I400" s="177" t="str">
        <f t="array" ref="I400">IF(ISBLANK(C400),"",IF(C400=MAX(IF(FarmUnit[1. Identifiant interne d’exploitation agricole*]=A400,FarmUnit[3. Superficie de l’unité agricole (ha)*])),"!","-"))</f>
        <v>!</v>
      </c>
      <c r="J400" s="11" t="str">
        <f>IFERROR(CONCATENATE(VLOOKUP(A400,GM_Table,12,FALSE)," ",(VLOOKUP(A400,GM_Table,13,FALSE))),"")</f>
        <v/>
      </c>
    </row>
    <row r="401" spans="1:10" x14ac:dyDescent="0.25">
      <c r="A401" s="62" t="s">
        <v>3142</v>
      </c>
      <c r="B401" s="7" t="s">
        <v>3142</v>
      </c>
      <c r="C401" s="8">
        <v>2</v>
      </c>
      <c r="D401" s="26">
        <v>7.6032950000000001</v>
      </c>
      <c r="E401" s="26">
        <v>-7.7042650000000004</v>
      </c>
      <c r="F401" s="170" t="b">
        <f>IF(ISBLANK(FarmUnit[[#This Row],[1. Identifiant interne d’exploitation agricole*]]),"",IF(ISERROR(MATCH(FarmUnit[[#This Row],[1. Identifiant interne d’exploitation agricole*]],GroupMember[1. Identifiant interne d’exploitation agricole*],0)),FALSE,TRUE))</f>
        <v>1</v>
      </c>
      <c r="G401" s="5">
        <f t="shared" si="12"/>
        <v>7.6032950000000001</v>
      </c>
      <c r="H401" s="5">
        <f t="shared" si="13"/>
        <v>-7.7042650000000004</v>
      </c>
      <c r="I401" s="177" t="str">
        <f t="array" ref="I401">IF(ISBLANK(C401),"",IF(C401=MAX(IF(FarmUnit[1. Identifiant interne d’exploitation agricole*]=A401,FarmUnit[3. Superficie de l’unité agricole (ha)*])),"!","-"))</f>
        <v>!</v>
      </c>
      <c r="J401" s="11" t="str">
        <f>IFERROR(CONCATENATE(VLOOKUP(A401,GM_Table,12,FALSE)," ",(VLOOKUP(A401,GM_Table,13,FALSE))),"")</f>
        <v/>
      </c>
    </row>
    <row r="402" spans="1:10" x14ac:dyDescent="0.25">
      <c r="A402" s="62" t="s">
        <v>3146</v>
      </c>
      <c r="B402" s="7" t="s">
        <v>3146</v>
      </c>
      <c r="C402" s="8">
        <v>2</v>
      </c>
      <c r="D402" s="26">
        <v>7.6075039999999996</v>
      </c>
      <c r="E402" s="26">
        <v>-7.7043650000000001</v>
      </c>
      <c r="F402" s="170" t="b">
        <f>IF(ISBLANK(FarmUnit[[#This Row],[1. Identifiant interne d’exploitation agricole*]]),"",IF(ISERROR(MATCH(FarmUnit[[#This Row],[1. Identifiant interne d’exploitation agricole*]],GroupMember[1. Identifiant interne d’exploitation agricole*],0)),FALSE,TRUE))</f>
        <v>1</v>
      </c>
      <c r="G402" s="5">
        <f t="shared" si="12"/>
        <v>7.6075039999999996</v>
      </c>
      <c r="H402" s="5">
        <f t="shared" si="13"/>
        <v>-7.7043650000000001</v>
      </c>
      <c r="I402" s="177" t="str">
        <f t="array" ref="I402">IF(ISBLANK(C402),"",IF(C402=MAX(IF(FarmUnit[1. Identifiant interne d’exploitation agricole*]=A402,FarmUnit[3. Superficie de l’unité agricole (ha)*])),"!","-"))</f>
        <v>!</v>
      </c>
      <c r="J402" s="11" t="str">
        <f>IFERROR(CONCATENATE(VLOOKUP(A402,GM_Table,12,FALSE)," ",(VLOOKUP(A402,GM_Table,13,FALSE))),"")</f>
        <v/>
      </c>
    </row>
    <row r="403" spans="1:10" x14ac:dyDescent="0.25">
      <c r="A403" s="62" t="s">
        <v>3148</v>
      </c>
      <c r="B403" s="7" t="s">
        <v>3148</v>
      </c>
      <c r="C403" s="8">
        <v>6</v>
      </c>
      <c r="D403" s="26">
        <v>7.6208309999999999</v>
      </c>
      <c r="E403" s="26">
        <v>-7.6868109999999996</v>
      </c>
      <c r="F403" s="170" t="b">
        <f>IF(ISBLANK(FarmUnit[[#This Row],[1. Identifiant interne d’exploitation agricole*]]),"",IF(ISERROR(MATCH(FarmUnit[[#This Row],[1. Identifiant interne d’exploitation agricole*]],GroupMember[1. Identifiant interne d’exploitation agricole*],0)),FALSE,TRUE))</f>
        <v>1</v>
      </c>
      <c r="G403" s="5">
        <f t="shared" si="12"/>
        <v>7.6208309999999999</v>
      </c>
      <c r="H403" s="5">
        <f t="shared" si="13"/>
        <v>-7.6868109999999996</v>
      </c>
      <c r="I403" s="177" t="str">
        <f t="array" ref="I403">IF(ISBLANK(C403),"",IF(C403=MAX(IF(FarmUnit[1. Identifiant interne d’exploitation agricole*]=A403,FarmUnit[3. Superficie de l’unité agricole (ha)*])),"!","-"))</f>
        <v>!</v>
      </c>
      <c r="J403" s="11" t="str">
        <f>IFERROR(CONCATENATE(VLOOKUP(A403,GM_Table,12,FALSE)," ",(VLOOKUP(A403,GM_Table,13,FALSE))),"")</f>
        <v/>
      </c>
    </row>
    <row r="404" spans="1:10" x14ac:dyDescent="0.25">
      <c r="A404" s="62" t="s">
        <v>3151</v>
      </c>
      <c r="B404" s="7" t="s">
        <v>3151</v>
      </c>
      <c r="C404" s="8">
        <v>4.25</v>
      </c>
      <c r="D404" s="26">
        <v>7.6243280000000002</v>
      </c>
      <c r="E404" s="26">
        <v>-7.7203980000000003</v>
      </c>
      <c r="F404" s="170" t="b">
        <f>IF(ISBLANK(FarmUnit[[#This Row],[1. Identifiant interne d’exploitation agricole*]]),"",IF(ISERROR(MATCH(FarmUnit[[#This Row],[1. Identifiant interne d’exploitation agricole*]],GroupMember[1. Identifiant interne d’exploitation agricole*],0)),FALSE,TRUE))</f>
        <v>1</v>
      </c>
      <c r="G404" s="5">
        <f t="shared" si="12"/>
        <v>7.6243280000000002</v>
      </c>
      <c r="H404" s="5">
        <f t="shared" si="13"/>
        <v>-7.7203980000000003</v>
      </c>
      <c r="I404" s="177" t="str">
        <f t="array" ref="I404">IF(ISBLANK(C404),"",IF(C404=MAX(IF(FarmUnit[1. Identifiant interne d’exploitation agricole*]=A404,FarmUnit[3. Superficie de l’unité agricole (ha)*])),"!","-"))</f>
        <v>!</v>
      </c>
      <c r="J404" s="11" t="str">
        <f>IFERROR(CONCATENATE(VLOOKUP(A404,GM_Table,12,FALSE)," ",(VLOOKUP(A404,GM_Table,13,FALSE))),"")</f>
        <v/>
      </c>
    </row>
    <row r="405" spans="1:10" x14ac:dyDescent="0.25">
      <c r="A405" s="62" t="s">
        <v>3152</v>
      </c>
      <c r="B405" s="7" t="s">
        <v>3152</v>
      </c>
      <c r="C405" s="8">
        <v>4</v>
      </c>
      <c r="D405" s="26">
        <v>7.5924569999999996</v>
      </c>
      <c r="E405" s="26">
        <v>-7.7086110000000003</v>
      </c>
      <c r="F405" s="170" t="b">
        <f>IF(ISBLANK(FarmUnit[[#This Row],[1. Identifiant interne d’exploitation agricole*]]),"",IF(ISERROR(MATCH(FarmUnit[[#This Row],[1. Identifiant interne d’exploitation agricole*]],GroupMember[1. Identifiant interne d’exploitation agricole*],0)),FALSE,TRUE))</f>
        <v>1</v>
      </c>
      <c r="G405" s="5">
        <f t="shared" si="12"/>
        <v>7.5924569999999996</v>
      </c>
      <c r="H405" s="5">
        <f t="shared" si="13"/>
        <v>-7.7086110000000003</v>
      </c>
      <c r="I405" s="177" t="str">
        <f t="array" ref="I405">IF(ISBLANK(C405),"",IF(C405=MAX(IF(FarmUnit[1. Identifiant interne d’exploitation agricole*]=A405,FarmUnit[3. Superficie de l’unité agricole (ha)*])),"!","-"))</f>
        <v>!</v>
      </c>
      <c r="J405" s="11" t="str">
        <f>IFERROR(CONCATENATE(VLOOKUP(A405,GM_Table,12,FALSE)," ",(VLOOKUP(A405,GM_Table,13,FALSE))),"")</f>
        <v/>
      </c>
    </row>
    <row r="406" spans="1:10" x14ac:dyDescent="0.25">
      <c r="A406" s="62" t="s">
        <v>3154</v>
      </c>
      <c r="B406" s="7" t="s">
        <v>3154</v>
      </c>
      <c r="C406" s="8">
        <v>3.25</v>
      </c>
      <c r="D406" s="26">
        <v>7.5906399999999996</v>
      </c>
      <c r="E406" s="26">
        <v>-7.7093309999999997</v>
      </c>
      <c r="F406" s="170" t="b">
        <f>IF(ISBLANK(FarmUnit[[#This Row],[1. Identifiant interne d’exploitation agricole*]]),"",IF(ISERROR(MATCH(FarmUnit[[#This Row],[1. Identifiant interne d’exploitation agricole*]],GroupMember[1. Identifiant interne d’exploitation agricole*],0)),FALSE,TRUE))</f>
        <v>1</v>
      </c>
      <c r="G406" s="5">
        <f t="shared" si="12"/>
        <v>7.5906399999999996</v>
      </c>
      <c r="H406" s="5">
        <f t="shared" si="13"/>
        <v>-7.7093309999999997</v>
      </c>
      <c r="I406" s="177" t="str">
        <f t="array" ref="I406">IF(ISBLANK(C406),"",IF(C406=MAX(IF(FarmUnit[1. Identifiant interne d’exploitation agricole*]=A406,FarmUnit[3. Superficie de l’unité agricole (ha)*])),"!","-"))</f>
        <v>!</v>
      </c>
      <c r="J406" s="11" t="str">
        <f>IFERROR(CONCATENATE(VLOOKUP(A406,GM_Table,12,FALSE)," ",(VLOOKUP(A406,GM_Table,13,FALSE))),"")</f>
        <v/>
      </c>
    </row>
    <row r="407" spans="1:10" x14ac:dyDescent="0.25">
      <c r="A407" s="62" t="s">
        <v>3158</v>
      </c>
      <c r="B407" s="7" t="s">
        <v>3158</v>
      </c>
      <c r="C407" s="8">
        <v>3</v>
      </c>
      <c r="D407" s="26">
        <v>7.6211859999999998</v>
      </c>
      <c r="E407" s="26">
        <v>-7.6931339999999997</v>
      </c>
      <c r="F407" s="170" t="b">
        <f>IF(ISBLANK(FarmUnit[[#This Row],[1. Identifiant interne d’exploitation agricole*]]),"",IF(ISERROR(MATCH(FarmUnit[[#This Row],[1. Identifiant interne d’exploitation agricole*]],GroupMember[1. Identifiant interne d’exploitation agricole*],0)),FALSE,TRUE))</f>
        <v>1</v>
      </c>
      <c r="G407" s="5">
        <f t="shared" si="12"/>
        <v>7.6211859999999998</v>
      </c>
      <c r="H407" s="5">
        <f t="shared" si="13"/>
        <v>-7.6931339999999997</v>
      </c>
      <c r="I407" s="177" t="str">
        <f t="array" ref="I407">IF(ISBLANK(C407),"",IF(C407=MAX(IF(FarmUnit[1. Identifiant interne d’exploitation agricole*]=A407,FarmUnit[3. Superficie de l’unité agricole (ha)*])),"!","-"))</f>
        <v>!</v>
      </c>
      <c r="J407" s="11" t="str">
        <f>IFERROR(CONCATENATE(VLOOKUP(A407,GM_Table,12,FALSE)," ",(VLOOKUP(A407,GM_Table,13,FALSE))),"")</f>
        <v/>
      </c>
    </row>
    <row r="408" spans="1:10" x14ac:dyDescent="0.25">
      <c r="A408" s="62" t="s">
        <v>3160</v>
      </c>
      <c r="B408" s="7" t="s">
        <v>3160</v>
      </c>
      <c r="C408" s="8">
        <v>4</v>
      </c>
      <c r="D408" s="26">
        <v>7.5902820000000002</v>
      </c>
      <c r="E408" s="26">
        <v>-7.7115390000000001</v>
      </c>
      <c r="F408" s="170" t="b">
        <f>IF(ISBLANK(FarmUnit[[#This Row],[1. Identifiant interne d’exploitation agricole*]]),"",IF(ISERROR(MATCH(FarmUnit[[#This Row],[1. Identifiant interne d’exploitation agricole*]],GroupMember[1. Identifiant interne d’exploitation agricole*],0)),FALSE,TRUE))</f>
        <v>1</v>
      </c>
      <c r="G408" s="5">
        <f t="shared" si="12"/>
        <v>7.5902820000000002</v>
      </c>
      <c r="H408" s="5">
        <f t="shared" si="13"/>
        <v>-7.7115390000000001</v>
      </c>
      <c r="I408" s="177" t="str">
        <f t="array" ref="I408">IF(ISBLANK(C408),"",IF(C408=MAX(IF(FarmUnit[1. Identifiant interne d’exploitation agricole*]=A408,FarmUnit[3. Superficie de l’unité agricole (ha)*])),"!","-"))</f>
        <v>!</v>
      </c>
      <c r="J408" s="11" t="str">
        <f>IFERROR(CONCATENATE(VLOOKUP(A408,GM_Table,12,FALSE)," ",(VLOOKUP(A408,GM_Table,13,FALSE))),"")</f>
        <v/>
      </c>
    </row>
    <row r="409" spans="1:10" x14ac:dyDescent="0.25">
      <c r="A409" s="62" t="s">
        <v>3161</v>
      </c>
      <c r="B409" s="7" t="s">
        <v>3161</v>
      </c>
      <c r="C409" s="8">
        <v>3</v>
      </c>
      <c r="D409" s="26">
        <v>7.6140119999999998</v>
      </c>
      <c r="E409" s="26">
        <v>-7.7011159999999999</v>
      </c>
      <c r="F409" s="170" t="b">
        <f>IF(ISBLANK(FarmUnit[[#This Row],[1. Identifiant interne d’exploitation agricole*]]),"",IF(ISERROR(MATCH(FarmUnit[[#This Row],[1. Identifiant interne d’exploitation agricole*]],GroupMember[1. Identifiant interne d’exploitation agricole*],0)),FALSE,TRUE))</f>
        <v>1</v>
      </c>
      <c r="G409" s="5">
        <f t="shared" si="12"/>
        <v>7.6140119999999998</v>
      </c>
      <c r="H409" s="5">
        <f t="shared" si="13"/>
        <v>-7.7011159999999999</v>
      </c>
      <c r="I409" s="177" t="str">
        <f t="array" ref="I409">IF(ISBLANK(C409),"",IF(C409=MAX(IF(FarmUnit[1. Identifiant interne d’exploitation agricole*]=A409,FarmUnit[3. Superficie de l’unité agricole (ha)*])),"!","-"))</f>
        <v>!</v>
      </c>
      <c r="J409" s="11" t="str">
        <f>IFERROR(CONCATENATE(VLOOKUP(A409,GM_Table,12,FALSE)," ",(VLOOKUP(A409,GM_Table,13,FALSE))),"")</f>
        <v/>
      </c>
    </row>
    <row r="410" spans="1:10" x14ac:dyDescent="0.25">
      <c r="A410" s="62" t="s">
        <v>3164</v>
      </c>
      <c r="B410" s="7" t="s">
        <v>3164</v>
      </c>
      <c r="C410" s="8">
        <v>3</v>
      </c>
      <c r="D410" s="26">
        <v>7.610411</v>
      </c>
      <c r="E410" s="26">
        <v>-7.7101670000000002</v>
      </c>
      <c r="F410" s="170" t="b">
        <f>IF(ISBLANK(FarmUnit[[#This Row],[1. Identifiant interne d’exploitation agricole*]]),"",IF(ISERROR(MATCH(FarmUnit[[#This Row],[1. Identifiant interne d’exploitation agricole*]],GroupMember[1. Identifiant interne d’exploitation agricole*],0)),FALSE,TRUE))</f>
        <v>1</v>
      </c>
      <c r="G410" s="5">
        <f t="shared" si="12"/>
        <v>7.610411</v>
      </c>
      <c r="H410" s="5">
        <f t="shared" si="13"/>
        <v>-7.7101670000000002</v>
      </c>
      <c r="I410" s="177" t="str">
        <f t="array" ref="I410">IF(ISBLANK(C410),"",IF(C410=MAX(IF(FarmUnit[1. Identifiant interne d’exploitation agricole*]=A410,FarmUnit[3. Superficie de l’unité agricole (ha)*])),"!","-"))</f>
        <v>!</v>
      </c>
      <c r="J410" s="11" t="str">
        <f>IFERROR(CONCATENATE(VLOOKUP(A410,GM_Table,12,FALSE)," ",(VLOOKUP(A410,GM_Table,13,FALSE))),"")</f>
        <v/>
      </c>
    </row>
    <row r="411" spans="1:10" x14ac:dyDescent="0.25">
      <c r="A411" s="62" t="s">
        <v>3167</v>
      </c>
      <c r="B411" s="7" t="s">
        <v>3167</v>
      </c>
      <c r="C411" s="8">
        <v>2</v>
      </c>
      <c r="D411" s="26">
        <v>7.627929</v>
      </c>
      <c r="E411" s="26">
        <v>-7.7080950000000001</v>
      </c>
      <c r="F411" s="170" t="b">
        <f>IF(ISBLANK(FarmUnit[[#This Row],[1. Identifiant interne d’exploitation agricole*]]),"",IF(ISERROR(MATCH(FarmUnit[[#This Row],[1. Identifiant interne d’exploitation agricole*]],GroupMember[1. Identifiant interne d’exploitation agricole*],0)),FALSE,TRUE))</f>
        <v>1</v>
      </c>
      <c r="G411" s="5">
        <f t="shared" si="12"/>
        <v>7.627929</v>
      </c>
      <c r="H411" s="5">
        <f t="shared" si="13"/>
        <v>-7.7080950000000001</v>
      </c>
      <c r="I411" s="177" t="str">
        <f t="array" ref="I411">IF(ISBLANK(C411),"",IF(C411=MAX(IF(FarmUnit[1. Identifiant interne d’exploitation agricole*]=A411,FarmUnit[3. Superficie de l’unité agricole (ha)*])),"!","-"))</f>
        <v>!</v>
      </c>
      <c r="J411" s="11" t="str">
        <f>IFERROR(CONCATENATE(VLOOKUP(A411,GM_Table,12,FALSE)," ",(VLOOKUP(A411,GM_Table,13,FALSE))),"")</f>
        <v/>
      </c>
    </row>
    <row r="412" spans="1:10" x14ac:dyDescent="0.25">
      <c r="A412" s="62" t="s">
        <v>3170</v>
      </c>
      <c r="B412" s="7" t="s">
        <v>3170</v>
      </c>
      <c r="C412" s="8">
        <v>2</v>
      </c>
      <c r="D412" s="26">
        <v>7.6174869999999997</v>
      </c>
      <c r="E412" s="26">
        <v>-7.6857319999999998</v>
      </c>
      <c r="F412" s="170" t="b">
        <f>IF(ISBLANK(FarmUnit[[#This Row],[1. Identifiant interne d’exploitation agricole*]]),"",IF(ISERROR(MATCH(FarmUnit[[#This Row],[1. Identifiant interne d’exploitation agricole*]],GroupMember[1. Identifiant interne d’exploitation agricole*],0)),FALSE,TRUE))</f>
        <v>1</v>
      </c>
      <c r="G412" s="5">
        <f t="shared" si="12"/>
        <v>7.6174869999999997</v>
      </c>
      <c r="H412" s="5">
        <f t="shared" si="13"/>
        <v>-7.6857319999999998</v>
      </c>
      <c r="I412" s="177" t="str">
        <f t="array" ref="I412">IF(ISBLANK(C412),"",IF(C412=MAX(IF(FarmUnit[1. Identifiant interne d’exploitation agricole*]=A412,FarmUnit[3. Superficie de l’unité agricole (ha)*])),"!","-"))</f>
        <v>!</v>
      </c>
      <c r="J412" s="11" t="str">
        <f>IFERROR(CONCATENATE(VLOOKUP(A412,GM_Table,12,FALSE)," ",(VLOOKUP(A412,GM_Table,13,FALSE))),"")</f>
        <v/>
      </c>
    </row>
    <row r="413" spans="1:10" x14ac:dyDescent="0.25">
      <c r="A413" s="62" t="s">
        <v>3171</v>
      </c>
      <c r="B413" s="7" t="s">
        <v>3171</v>
      </c>
      <c r="C413" s="8">
        <v>3.5</v>
      </c>
      <c r="D413" s="26">
        <v>7.6311080000000002</v>
      </c>
      <c r="E413" s="26">
        <v>-7.7060880000000003</v>
      </c>
      <c r="F413" s="170" t="b">
        <f>IF(ISBLANK(FarmUnit[[#This Row],[1. Identifiant interne d’exploitation agricole*]]),"",IF(ISERROR(MATCH(FarmUnit[[#This Row],[1. Identifiant interne d’exploitation agricole*]],GroupMember[1. Identifiant interne d’exploitation agricole*],0)),FALSE,TRUE))</f>
        <v>1</v>
      </c>
      <c r="G413" s="5">
        <f t="shared" si="12"/>
        <v>7.6311080000000002</v>
      </c>
      <c r="H413" s="5">
        <f t="shared" si="13"/>
        <v>-7.7060880000000003</v>
      </c>
      <c r="I413" s="177" t="str">
        <f t="array" ref="I413">IF(ISBLANK(C413),"",IF(C413=MAX(IF(FarmUnit[1. Identifiant interne d’exploitation agricole*]=A413,FarmUnit[3. Superficie de l’unité agricole (ha)*])),"!","-"))</f>
        <v>!</v>
      </c>
      <c r="J413" s="11" t="str">
        <f>IFERROR(CONCATENATE(VLOOKUP(A413,GM_Table,12,FALSE)," ",(VLOOKUP(A413,GM_Table,13,FALSE))),"")</f>
        <v/>
      </c>
    </row>
    <row r="414" spans="1:10" x14ac:dyDescent="0.25">
      <c r="A414" s="62" t="s">
        <v>3173</v>
      </c>
      <c r="B414" s="7" t="s">
        <v>3173</v>
      </c>
      <c r="C414" s="8">
        <v>1.5</v>
      </c>
      <c r="D414" s="26">
        <v>7.6291089999999997</v>
      </c>
      <c r="E414" s="26">
        <v>-7.6926329999999998</v>
      </c>
      <c r="F414" s="170" t="b">
        <f>IF(ISBLANK(FarmUnit[[#This Row],[1. Identifiant interne d’exploitation agricole*]]),"",IF(ISERROR(MATCH(FarmUnit[[#This Row],[1. Identifiant interne d’exploitation agricole*]],GroupMember[1. Identifiant interne d’exploitation agricole*],0)),FALSE,TRUE))</f>
        <v>1</v>
      </c>
      <c r="G414" s="5">
        <f t="shared" si="12"/>
        <v>7.6291089999999997</v>
      </c>
      <c r="H414" s="5">
        <f t="shared" si="13"/>
        <v>-7.6926329999999998</v>
      </c>
      <c r="I414" s="177" t="str">
        <f t="array" ref="I414">IF(ISBLANK(C414),"",IF(C414=MAX(IF(FarmUnit[1. Identifiant interne d’exploitation agricole*]=A414,FarmUnit[3. Superficie de l’unité agricole (ha)*])),"!","-"))</f>
        <v>!</v>
      </c>
      <c r="J414" s="11" t="str">
        <f>IFERROR(CONCATENATE(VLOOKUP(A414,GM_Table,12,FALSE)," ",(VLOOKUP(A414,GM_Table,13,FALSE))),"")</f>
        <v/>
      </c>
    </row>
    <row r="415" spans="1:10" x14ac:dyDescent="0.25">
      <c r="A415" s="62" t="s">
        <v>3176</v>
      </c>
      <c r="B415" s="7" t="s">
        <v>3176</v>
      </c>
      <c r="C415" s="8">
        <v>3</v>
      </c>
      <c r="D415" s="26">
        <v>7.6242770000000002</v>
      </c>
      <c r="E415" s="26">
        <v>-7.7207239999999997</v>
      </c>
      <c r="F415" s="170" t="b">
        <f>IF(ISBLANK(FarmUnit[[#This Row],[1. Identifiant interne d’exploitation agricole*]]),"",IF(ISERROR(MATCH(FarmUnit[[#This Row],[1. Identifiant interne d’exploitation agricole*]],GroupMember[1. Identifiant interne d’exploitation agricole*],0)),FALSE,TRUE))</f>
        <v>1</v>
      </c>
      <c r="G415" s="5">
        <f t="shared" si="12"/>
        <v>7.6242770000000002</v>
      </c>
      <c r="H415" s="5">
        <f t="shared" si="13"/>
        <v>-7.7207239999999997</v>
      </c>
      <c r="I415" s="177" t="str">
        <f t="array" ref="I415">IF(ISBLANK(C415),"",IF(C415=MAX(IF(FarmUnit[1. Identifiant interne d’exploitation agricole*]=A415,FarmUnit[3. Superficie de l’unité agricole (ha)*])),"!","-"))</f>
        <v>!</v>
      </c>
      <c r="J415" s="11" t="str">
        <f>IFERROR(CONCATENATE(VLOOKUP(A415,GM_Table,12,FALSE)," ",(VLOOKUP(A415,GM_Table,13,FALSE))),"")</f>
        <v/>
      </c>
    </row>
    <row r="416" spans="1:10" x14ac:dyDescent="0.25">
      <c r="A416" s="62" t="s">
        <v>3178</v>
      </c>
      <c r="B416" s="7" t="s">
        <v>3178</v>
      </c>
      <c r="C416" s="8">
        <v>2.88</v>
      </c>
      <c r="D416" s="26">
        <v>7.6185169999999998</v>
      </c>
      <c r="E416" s="26">
        <v>-7.675395</v>
      </c>
      <c r="F416" s="170" t="b">
        <f>IF(ISBLANK(FarmUnit[[#This Row],[1. Identifiant interne d’exploitation agricole*]]),"",IF(ISERROR(MATCH(FarmUnit[[#This Row],[1. Identifiant interne d’exploitation agricole*]],GroupMember[1. Identifiant interne d’exploitation agricole*],0)),FALSE,TRUE))</f>
        <v>1</v>
      </c>
      <c r="G416" s="5">
        <f t="shared" si="12"/>
        <v>7.6185169999999998</v>
      </c>
      <c r="H416" s="5">
        <f t="shared" si="13"/>
        <v>-7.675395</v>
      </c>
      <c r="I416" s="177" t="str">
        <f t="array" ref="I416">IF(ISBLANK(C416),"",IF(C416=MAX(IF(FarmUnit[1. Identifiant interne d’exploitation agricole*]=A416,FarmUnit[3. Superficie de l’unité agricole (ha)*])),"!","-"))</f>
        <v>!</v>
      </c>
      <c r="J416" s="11" t="str">
        <f>IFERROR(CONCATENATE(VLOOKUP(A416,GM_Table,12,FALSE)," ",(VLOOKUP(A416,GM_Table,13,FALSE))),"")</f>
        <v/>
      </c>
    </row>
    <row r="417" spans="1:10" x14ac:dyDescent="0.25">
      <c r="A417" s="62" t="s">
        <v>3181</v>
      </c>
      <c r="B417" s="7" t="s">
        <v>3181</v>
      </c>
      <c r="C417" s="8">
        <v>2.25</v>
      </c>
      <c r="D417" s="26">
        <v>7.6194189999999997</v>
      </c>
      <c r="E417" s="26">
        <v>-7.7714835999999998</v>
      </c>
      <c r="F417" s="170" t="b">
        <f>IF(ISBLANK(FarmUnit[[#This Row],[1. Identifiant interne d’exploitation agricole*]]),"",IF(ISERROR(MATCH(FarmUnit[[#This Row],[1. Identifiant interne d’exploitation agricole*]],GroupMember[1. Identifiant interne d’exploitation agricole*],0)),FALSE,TRUE))</f>
        <v>1</v>
      </c>
      <c r="G417" s="5">
        <f t="shared" si="12"/>
        <v>7.6194189999999997</v>
      </c>
      <c r="H417" s="5">
        <f t="shared" si="13"/>
        <v>-7.7714835999999998</v>
      </c>
      <c r="I417" s="177" t="str">
        <f t="array" ref="I417">IF(ISBLANK(C417),"",IF(C417=MAX(IF(FarmUnit[1. Identifiant interne d’exploitation agricole*]=A417,FarmUnit[3. Superficie de l’unité agricole (ha)*])),"!","-"))</f>
        <v>!</v>
      </c>
      <c r="J417" s="11" t="str">
        <f>IFERROR(CONCATENATE(VLOOKUP(A417,GM_Table,12,FALSE)," ",(VLOOKUP(A417,GM_Table,13,FALSE))),"")</f>
        <v/>
      </c>
    </row>
    <row r="418" spans="1:10" x14ac:dyDescent="0.25">
      <c r="A418" s="62" t="s">
        <v>3182</v>
      </c>
      <c r="B418" s="7" t="s">
        <v>3182</v>
      </c>
      <c r="C418" s="8">
        <v>4</v>
      </c>
      <c r="D418" s="26">
        <v>7.6210930000000001</v>
      </c>
      <c r="E418" s="26">
        <v>-7.7205360000000001</v>
      </c>
      <c r="F418" s="170" t="b">
        <f>IF(ISBLANK(FarmUnit[[#This Row],[1. Identifiant interne d’exploitation agricole*]]),"",IF(ISERROR(MATCH(FarmUnit[[#This Row],[1. Identifiant interne d’exploitation agricole*]],GroupMember[1. Identifiant interne d’exploitation agricole*],0)),FALSE,TRUE))</f>
        <v>1</v>
      </c>
      <c r="G418" s="5">
        <f t="shared" si="12"/>
        <v>7.6210930000000001</v>
      </c>
      <c r="H418" s="5">
        <f t="shared" si="13"/>
        <v>-7.7205360000000001</v>
      </c>
      <c r="I418" s="177" t="str">
        <f t="array" ref="I418">IF(ISBLANK(C418),"",IF(C418=MAX(IF(FarmUnit[1. Identifiant interne d’exploitation agricole*]=A418,FarmUnit[3. Superficie de l’unité agricole (ha)*])),"!","-"))</f>
        <v>!</v>
      </c>
      <c r="J418" s="11" t="str">
        <f>IFERROR(CONCATENATE(VLOOKUP(A418,GM_Table,12,FALSE)," ",(VLOOKUP(A418,GM_Table,13,FALSE))),"")</f>
        <v/>
      </c>
    </row>
    <row r="419" spans="1:10" x14ac:dyDescent="0.25">
      <c r="A419" s="62" t="s">
        <v>3185</v>
      </c>
      <c r="B419" s="7" t="s">
        <v>3185</v>
      </c>
      <c r="C419" s="8">
        <v>2</v>
      </c>
      <c r="D419" s="26">
        <v>7.6223400000000003</v>
      </c>
      <c r="E419" s="26">
        <v>-7.6850230000000002</v>
      </c>
      <c r="F419" s="170" t="b">
        <f>IF(ISBLANK(FarmUnit[[#This Row],[1. Identifiant interne d’exploitation agricole*]]),"",IF(ISERROR(MATCH(FarmUnit[[#This Row],[1. Identifiant interne d’exploitation agricole*]],GroupMember[1. Identifiant interne d’exploitation agricole*],0)),FALSE,TRUE))</f>
        <v>1</v>
      </c>
      <c r="G419" s="5">
        <f t="shared" si="12"/>
        <v>7.6223400000000003</v>
      </c>
      <c r="H419" s="5">
        <f t="shared" si="13"/>
        <v>-7.6850230000000002</v>
      </c>
      <c r="I419" s="177" t="str">
        <f t="array" ref="I419">IF(ISBLANK(C419),"",IF(C419=MAX(IF(FarmUnit[1. Identifiant interne d’exploitation agricole*]=A419,FarmUnit[3. Superficie de l’unité agricole (ha)*])),"!","-"))</f>
        <v>!</v>
      </c>
      <c r="J419" s="11" t="str">
        <f>IFERROR(CONCATENATE(VLOOKUP(A419,GM_Table,12,FALSE)," ",(VLOOKUP(A419,GM_Table,13,FALSE))),"")</f>
        <v/>
      </c>
    </row>
    <row r="420" spans="1:10" x14ac:dyDescent="0.25">
      <c r="A420" s="62" t="s">
        <v>3186</v>
      </c>
      <c r="B420" s="7" t="s">
        <v>3186</v>
      </c>
      <c r="C420" s="8">
        <v>3</v>
      </c>
      <c r="D420" s="26">
        <v>7.6152819999999997</v>
      </c>
      <c r="E420" s="26">
        <v>-7.6823389999999998</v>
      </c>
      <c r="F420" s="170" t="b">
        <f>IF(ISBLANK(FarmUnit[[#This Row],[1. Identifiant interne d’exploitation agricole*]]),"",IF(ISERROR(MATCH(FarmUnit[[#This Row],[1. Identifiant interne d’exploitation agricole*]],GroupMember[1. Identifiant interne d’exploitation agricole*],0)),FALSE,TRUE))</f>
        <v>1</v>
      </c>
      <c r="G420" s="5">
        <f t="shared" si="12"/>
        <v>7.6152819999999997</v>
      </c>
      <c r="H420" s="5">
        <f t="shared" si="13"/>
        <v>-7.6823389999999998</v>
      </c>
      <c r="I420" s="177" t="str">
        <f t="array" ref="I420">IF(ISBLANK(C420),"",IF(C420=MAX(IF(FarmUnit[1. Identifiant interne d’exploitation agricole*]=A420,FarmUnit[3. Superficie de l’unité agricole (ha)*])),"!","-"))</f>
        <v>!</v>
      </c>
      <c r="J420" s="11" t="str">
        <f>IFERROR(CONCATENATE(VLOOKUP(A420,GM_Table,12,FALSE)," ",(VLOOKUP(A420,GM_Table,13,FALSE))),"")</f>
        <v/>
      </c>
    </row>
    <row r="421" spans="1:10" x14ac:dyDescent="0.25">
      <c r="A421" s="62" t="s">
        <v>3188</v>
      </c>
      <c r="B421" s="7" t="s">
        <v>3188</v>
      </c>
      <c r="C421" s="8">
        <v>1</v>
      </c>
      <c r="D421" s="26">
        <v>7.6183290000000001</v>
      </c>
      <c r="E421" s="26">
        <v>-7.7159399999999998</v>
      </c>
      <c r="F421" s="170" t="b">
        <f>IF(ISBLANK(FarmUnit[[#This Row],[1. Identifiant interne d’exploitation agricole*]]),"",IF(ISERROR(MATCH(FarmUnit[[#This Row],[1. Identifiant interne d’exploitation agricole*]],GroupMember[1. Identifiant interne d’exploitation agricole*],0)),FALSE,TRUE))</f>
        <v>1</v>
      </c>
      <c r="G421" s="5">
        <f t="shared" si="12"/>
        <v>7.6183290000000001</v>
      </c>
      <c r="H421" s="5">
        <f t="shared" si="13"/>
        <v>-7.7159399999999998</v>
      </c>
      <c r="I421" s="177" t="str">
        <f t="array" ref="I421">IF(ISBLANK(C421),"",IF(C421=MAX(IF(FarmUnit[1. Identifiant interne d’exploitation agricole*]=A421,FarmUnit[3. Superficie de l’unité agricole (ha)*])),"!","-"))</f>
        <v>!</v>
      </c>
      <c r="J421" s="11" t="str">
        <f>IFERROR(CONCATENATE(VLOOKUP(A421,GM_Table,12,FALSE)," ",(VLOOKUP(A421,GM_Table,13,FALSE))),"")</f>
        <v/>
      </c>
    </row>
    <row r="422" spans="1:10" x14ac:dyDescent="0.25">
      <c r="A422" s="62" t="s">
        <v>3190</v>
      </c>
      <c r="B422" s="7" t="s">
        <v>3190</v>
      </c>
      <c r="C422" s="8">
        <v>2</v>
      </c>
      <c r="D422" s="26">
        <v>7.6081539999999999</v>
      </c>
      <c r="E422" s="26">
        <v>-7.7043559999999998</v>
      </c>
      <c r="F422" s="170" t="b">
        <f>IF(ISBLANK(FarmUnit[[#This Row],[1. Identifiant interne d’exploitation agricole*]]),"",IF(ISERROR(MATCH(FarmUnit[[#This Row],[1. Identifiant interne d’exploitation agricole*]],GroupMember[1. Identifiant interne d’exploitation agricole*],0)),FALSE,TRUE))</f>
        <v>1</v>
      </c>
      <c r="G422" s="5">
        <f t="shared" si="12"/>
        <v>7.6081539999999999</v>
      </c>
      <c r="H422" s="5">
        <f t="shared" si="13"/>
        <v>-7.7043559999999998</v>
      </c>
      <c r="I422" s="177" t="str">
        <f t="array" ref="I422">IF(ISBLANK(C422),"",IF(C422=MAX(IF(FarmUnit[1. Identifiant interne d’exploitation agricole*]=A422,FarmUnit[3. Superficie de l’unité agricole (ha)*])),"!","-"))</f>
        <v>!</v>
      </c>
      <c r="J422" s="11" t="str">
        <f>IFERROR(CONCATENATE(VLOOKUP(A422,GM_Table,12,FALSE)," ",(VLOOKUP(A422,GM_Table,13,FALSE))),"")</f>
        <v/>
      </c>
    </row>
    <row r="423" spans="1:10" x14ac:dyDescent="0.25">
      <c r="A423" s="62" t="s">
        <v>3192</v>
      </c>
      <c r="B423" s="7" t="s">
        <v>3192</v>
      </c>
      <c r="C423" s="8">
        <v>5</v>
      </c>
      <c r="D423" s="26">
        <v>7.6197939999999997</v>
      </c>
      <c r="E423" s="26">
        <v>-7.6936479999999996</v>
      </c>
      <c r="F423" s="170" t="b">
        <f>IF(ISBLANK(FarmUnit[[#This Row],[1. Identifiant interne d’exploitation agricole*]]),"",IF(ISERROR(MATCH(FarmUnit[[#This Row],[1. Identifiant interne d’exploitation agricole*]],GroupMember[1. Identifiant interne d’exploitation agricole*],0)),FALSE,TRUE))</f>
        <v>1</v>
      </c>
      <c r="G423" s="5">
        <f t="shared" si="12"/>
        <v>7.6197939999999997</v>
      </c>
      <c r="H423" s="5">
        <f t="shared" si="13"/>
        <v>-7.6936479999999996</v>
      </c>
      <c r="I423" s="177" t="str">
        <f t="array" ref="I423">IF(ISBLANK(C423),"",IF(C423=MAX(IF(FarmUnit[1. Identifiant interne d’exploitation agricole*]=A423,FarmUnit[3. Superficie de l’unité agricole (ha)*])),"!","-"))</f>
        <v>!</v>
      </c>
      <c r="J423" s="11" t="str">
        <f>IFERROR(CONCATENATE(VLOOKUP(A423,GM_Table,12,FALSE)," ",(VLOOKUP(A423,GM_Table,13,FALSE))),"")</f>
        <v/>
      </c>
    </row>
    <row r="424" spans="1:10" x14ac:dyDescent="0.25">
      <c r="A424" s="62" t="s">
        <v>3193</v>
      </c>
      <c r="B424" s="7" t="s">
        <v>3193</v>
      </c>
      <c r="C424" s="8">
        <v>3</v>
      </c>
      <c r="D424" s="26">
        <v>7.6106619999999996</v>
      </c>
      <c r="E424" s="26">
        <v>-7.7122549999999999</v>
      </c>
      <c r="F424" s="170" t="b">
        <f>IF(ISBLANK(FarmUnit[[#This Row],[1. Identifiant interne d’exploitation agricole*]]),"",IF(ISERROR(MATCH(FarmUnit[[#This Row],[1. Identifiant interne d’exploitation agricole*]],GroupMember[1. Identifiant interne d’exploitation agricole*],0)),FALSE,TRUE))</f>
        <v>1</v>
      </c>
      <c r="G424" s="5">
        <f t="shared" si="12"/>
        <v>7.6106619999999996</v>
      </c>
      <c r="H424" s="5">
        <f t="shared" si="13"/>
        <v>-7.7122549999999999</v>
      </c>
      <c r="I424" s="177" t="str">
        <f t="array" ref="I424">IF(ISBLANK(C424),"",IF(C424=MAX(IF(FarmUnit[1. Identifiant interne d’exploitation agricole*]=A424,FarmUnit[3. Superficie de l’unité agricole (ha)*])),"!","-"))</f>
        <v>!</v>
      </c>
      <c r="J424" s="11" t="str">
        <f>IFERROR(CONCATENATE(VLOOKUP(A424,GM_Table,12,FALSE)," ",(VLOOKUP(A424,GM_Table,13,FALSE))),"")</f>
        <v/>
      </c>
    </row>
    <row r="425" spans="1:10" x14ac:dyDescent="0.25">
      <c r="A425" s="62" t="s">
        <v>3196</v>
      </c>
      <c r="B425" s="7" t="s">
        <v>3196</v>
      </c>
      <c r="C425" s="8">
        <v>4</v>
      </c>
      <c r="D425" s="26">
        <v>7.6114319999999998</v>
      </c>
      <c r="E425" s="26">
        <v>-7.7079500000000003</v>
      </c>
      <c r="F425" s="170" t="b">
        <f>IF(ISBLANK(FarmUnit[[#This Row],[1. Identifiant interne d’exploitation agricole*]]),"",IF(ISERROR(MATCH(FarmUnit[[#This Row],[1. Identifiant interne d’exploitation agricole*]],GroupMember[1. Identifiant interne d’exploitation agricole*],0)),FALSE,TRUE))</f>
        <v>1</v>
      </c>
      <c r="G425" s="5">
        <f t="shared" si="12"/>
        <v>7.6114319999999998</v>
      </c>
      <c r="H425" s="5">
        <f t="shared" si="13"/>
        <v>-7.7079500000000003</v>
      </c>
      <c r="I425" s="177" t="str">
        <f t="array" ref="I425">IF(ISBLANK(C425),"",IF(C425=MAX(IF(FarmUnit[1. Identifiant interne d’exploitation agricole*]=A425,FarmUnit[3. Superficie de l’unité agricole (ha)*])),"!","-"))</f>
        <v>!</v>
      </c>
      <c r="J425" s="11" t="str">
        <f>IFERROR(CONCATENATE(VLOOKUP(A425,GM_Table,12,FALSE)," ",(VLOOKUP(A425,GM_Table,13,FALSE))),"")</f>
        <v/>
      </c>
    </row>
    <row r="426" spans="1:10" x14ac:dyDescent="0.25">
      <c r="A426" s="62" t="s">
        <v>3198</v>
      </c>
      <c r="B426" s="7" t="s">
        <v>3198</v>
      </c>
      <c r="C426" s="8">
        <v>3</v>
      </c>
      <c r="D426" s="26">
        <v>7.6263189999999996</v>
      </c>
      <c r="E426" s="26">
        <v>-7.6881899999999996</v>
      </c>
      <c r="F426" s="170" t="b">
        <f>IF(ISBLANK(FarmUnit[[#This Row],[1. Identifiant interne d’exploitation agricole*]]),"",IF(ISERROR(MATCH(FarmUnit[[#This Row],[1. Identifiant interne d’exploitation agricole*]],GroupMember[1. Identifiant interne d’exploitation agricole*],0)),FALSE,TRUE))</f>
        <v>1</v>
      </c>
      <c r="G426" s="5">
        <f t="shared" si="12"/>
        <v>7.6263189999999996</v>
      </c>
      <c r="H426" s="5">
        <f t="shared" si="13"/>
        <v>-7.6881899999999996</v>
      </c>
      <c r="I426" s="177" t="str">
        <f t="array" ref="I426">IF(ISBLANK(C426),"",IF(C426=MAX(IF(FarmUnit[1. Identifiant interne d’exploitation agricole*]=A426,FarmUnit[3. Superficie de l’unité agricole (ha)*])),"!","-"))</f>
        <v>!</v>
      </c>
      <c r="J426" s="11" t="str">
        <f>IFERROR(CONCATENATE(VLOOKUP(A426,GM_Table,12,FALSE)," ",(VLOOKUP(A426,GM_Table,13,FALSE))),"")</f>
        <v/>
      </c>
    </row>
    <row r="427" spans="1:10" x14ac:dyDescent="0.25">
      <c r="A427" s="62" t="s">
        <v>3200</v>
      </c>
      <c r="B427" s="7" t="s">
        <v>3200</v>
      </c>
      <c r="C427" s="8">
        <v>3.2</v>
      </c>
      <c r="D427" s="26">
        <v>7.6376590000000002</v>
      </c>
      <c r="E427" s="26">
        <v>-7.6983249999999996</v>
      </c>
      <c r="F427" s="170" t="b">
        <f>IF(ISBLANK(FarmUnit[[#This Row],[1. Identifiant interne d’exploitation agricole*]]),"",IF(ISERROR(MATCH(FarmUnit[[#This Row],[1. Identifiant interne d’exploitation agricole*]],GroupMember[1. Identifiant interne d’exploitation agricole*],0)),FALSE,TRUE))</f>
        <v>1</v>
      </c>
      <c r="G427" s="5">
        <f t="shared" si="12"/>
        <v>7.6376590000000002</v>
      </c>
      <c r="H427" s="5">
        <f t="shared" si="13"/>
        <v>-7.6983249999999996</v>
      </c>
      <c r="I427" s="177" t="str">
        <f t="array" ref="I427">IF(ISBLANK(C427),"",IF(C427=MAX(IF(FarmUnit[1. Identifiant interne d’exploitation agricole*]=A427,FarmUnit[3. Superficie de l’unité agricole (ha)*])),"!","-"))</f>
        <v>!</v>
      </c>
      <c r="J427" s="11" t="str">
        <f>IFERROR(CONCATENATE(VLOOKUP(A427,GM_Table,12,FALSE)," ",(VLOOKUP(A427,GM_Table,13,FALSE))),"")</f>
        <v/>
      </c>
    </row>
    <row r="428" spans="1:10" x14ac:dyDescent="0.25">
      <c r="A428" s="62" t="s">
        <v>3203</v>
      </c>
      <c r="B428" s="7" t="s">
        <v>3203</v>
      </c>
      <c r="C428" s="8">
        <v>4</v>
      </c>
      <c r="D428" s="26">
        <v>7.5895890000000001</v>
      </c>
      <c r="E428" s="26">
        <v>-7.6892050000000003</v>
      </c>
      <c r="F428" s="170" t="b">
        <f>IF(ISBLANK(FarmUnit[[#This Row],[1. Identifiant interne d’exploitation agricole*]]),"",IF(ISERROR(MATCH(FarmUnit[[#This Row],[1. Identifiant interne d’exploitation agricole*]],GroupMember[1. Identifiant interne d’exploitation agricole*],0)),FALSE,TRUE))</f>
        <v>1</v>
      </c>
      <c r="G428" s="5">
        <f t="shared" si="12"/>
        <v>7.5895890000000001</v>
      </c>
      <c r="H428" s="5">
        <f t="shared" si="13"/>
        <v>-7.6892050000000003</v>
      </c>
      <c r="I428" s="177" t="str">
        <f t="array" ref="I428">IF(ISBLANK(C428),"",IF(C428=MAX(IF(FarmUnit[1. Identifiant interne d’exploitation agricole*]=A428,FarmUnit[3. Superficie de l’unité agricole (ha)*])),"!","-"))</f>
        <v>!</v>
      </c>
      <c r="J428" s="11" t="str">
        <f>IFERROR(CONCATENATE(VLOOKUP(A428,GM_Table,12,FALSE)," ",(VLOOKUP(A428,GM_Table,13,FALSE))),"")</f>
        <v/>
      </c>
    </row>
    <row r="429" spans="1:10" x14ac:dyDescent="0.25">
      <c r="A429" s="62" t="s">
        <v>3205</v>
      </c>
      <c r="B429" s="7" t="s">
        <v>3205</v>
      </c>
      <c r="C429" s="8">
        <v>2</v>
      </c>
      <c r="D429" s="26">
        <v>7.6334</v>
      </c>
      <c r="E429" s="26">
        <v>-7.7033630000000004</v>
      </c>
      <c r="F429" s="170" t="b">
        <f>IF(ISBLANK(FarmUnit[[#This Row],[1. Identifiant interne d’exploitation agricole*]]),"",IF(ISERROR(MATCH(FarmUnit[[#This Row],[1. Identifiant interne d’exploitation agricole*]],GroupMember[1. Identifiant interne d’exploitation agricole*],0)),FALSE,TRUE))</f>
        <v>1</v>
      </c>
      <c r="G429" s="5">
        <f t="shared" si="12"/>
        <v>7.6334</v>
      </c>
      <c r="H429" s="5">
        <f t="shared" si="13"/>
        <v>-7.7033630000000004</v>
      </c>
      <c r="I429" s="177" t="str">
        <f t="array" ref="I429">IF(ISBLANK(C429),"",IF(C429=MAX(IF(FarmUnit[1. Identifiant interne d’exploitation agricole*]=A429,FarmUnit[3. Superficie de l’unité agricole (ha)*])),"!","-"))</f>
        <v>!</v>
      </c>
      <c r="J429" s="11" t="str">
        <f>IFERROR(CONCATENATE(VLOOKUP(A429,GM_Table,12,FALSE)," ",(VLOOKUP(A429,GM_Table,13,FALSE))),"")</f>
        <v/>
      </c>
    </row>
    <row r="430" spans="1:10" x14ac:dyDescent="0.25">
      <c r="A430" s="62" t="s">
        <v>3207</v>
      </c>
      <c r="B430" s="7" t="s">
        <v>3207</v>
      </c>
      <c r="C430" s="8">
        <v>2</v>
      </c>
      <c r="D430" s="26">
        <v>7.6304679999999996</v>
      </c>
      <c r="E430" s="26">
        <v>-7.7091500000000002</v>
      </c>
      <c r="F430" s="170" t="b">
        <f>IF(ISBLANK(FarmUnit[[#This Row],[1. Identifiant interne d’exploitation agricole*]]),"",IF(ISERROR(MATCH(FarmUnit[[#This Row],[1. Identifiant interne d’exploitation agricole*]],GroupMember[1. Identifiant interne d’exploitation agricole*],0)),FALSE,TRUE))</f>
        <v>1</v>
      </c>
      <c r="G430" s="5">
        <f t="shared" si="12"/>
        <v>7.6304679999999996</v>
      </c>
      <c r="H430" s="5">
        <f t="shared" si="13"/>
        <v>-7.7091500000000002</v>
      </c>
      <c r="I430" s="177" t="str">
        <f t="array" ref="I430">IF(ISBLANK(C430),"",IF(C430=MAX(IF(FarmUnit[1. Identifiant interne d’exploitation agricole*]=A430,FarmUnit[3. Superficie de l’unité agricole (ha)*])),"!","-"))</f>
        <v>!</v>
      </c>
      <c r="J430" s="11" t="str">
        <f>IFERROR(CONCATENATE(VLOOKUP(A430,GM_Table,12,FALSE)," ",(VLOOKUP(A430,GM_Table,13,FALSE))),"")</f>
        <v/>
      </c>
    </row>
    <row r="431" spans="1:10" x14ac:dyDescent="0.25">
      <c r="A431" s="62" t="s">
        <v>3208</v>
      </c>
      <c r="B431" s="7" t="s">
        <v>3208</v>
      </c>
      <c r="C431" s="8">
        <v>2</v>
      </c>
      <c r="D431" s="26">
        <v>7.6307109999999998</v>
      </c>
      <c r="E431" s="26">
        <v>-7.708431</v>
      </c>
      <c r="F431" s="170" t="b">
        <f>IF(ISBLANK(FarmUnit[[#This Row],[1. Identifiant interne d’exploitation agricole*]]),"",IF(ISERROR(MATCH(FarmUnit[[#This Row],[1. Identifiant interne d’exploitation agricole*]],GroupMember[1. Identifiant interne d’exploitation agricole*],0)),FALSE,TRUE))</f>
        <v>1</v>
      </c>
      <c r="G431" s="5">
        <f t="shared" si="12"/>
        <v>7.6307109999999998</v>
      </c>
      <c r="H431" s="5">
        <f t="shared" si="13"/>
        <v>-7.708431</v>
      </c>
      <c r="I431" s="177" t="str">
        <f t="array" ref="I431">IF(ISBLANK(C431),"",IF(C431=MAX(IF(FarmUnit[1. Identifiant interne d’exploitation agricole*]=A431,FarmUnit[3. Superficie de l’unité agricole (ha)*])),"!","-"))</f>
        <v>!</v>
      </c>
      <c r="J431" s="11" t="str">
        <f>IFERROR(CONCATENATE(VLOOKUP(A431,GM_Table,12,FALSE)," ",(VLOOKUP(A431,GM_Table,13,FALSE))),"")</f>
        <v/>
      </c>
    </row>
    <row r="432" spans="1:10" x14ac:dyDescent="0.25">
      <c r="A432" s="62" t="s">
        <v>3210</v>
      </c>
      <c r="B432" s="7" t="s">
        <v>3210</v>
      </c>
      <c r="C432" s="8">
        <v>2</v>
      </c>
      <c r="D432" s="26">
        <v>7.6177890000000001</v>
      </c>
      <c r="E432" s="26">
        <v>-7.717956</v>
      </c>
      <c r="F432" s="170" t="b">
        <f>IF(ISBLANK(FarmUnit[[#This Row],[1. Identifiant interne d’exploitation agricole*]]),"",IF(ISERROR(MATCH(FarmUnit[[#This Row],[1. Identifiant interne d’exploitation agricole*]],GroupMember[1. Identifiant interne d’exploitation agricole*],0)),FALSE,TRUE))</f>
        <v>1</v>
      </c>
      <c r="G432" s="5">
        <f t="shared" si="12"/>
        <v>7.6177890000000001</v>
      </c>
      <c r="H432" s="5">
        <f t="shared" si="13"/>
        <v>-7.717956</v>
      </c>
      <c r="I432" s="177" t="str">
        <f t="array" ref="I432">IF(ISBLANK(C432),"",IF(C432=MAX(IF(FarmUnit[1. Identifiant interne d’exploitation agricole*]=A432,FarmUnit[3. Superficie de l’unité agricole (ha)*])),"!","-"))</f>
        <v>!</v>
      </c>
      <c r="J432" s="11" t="str">
        <f>IFERROR(CONCATENATE(VLOOKUP(A432,GM_Table,12,FALSE)," ",(VLOOKUP(A432,GM_Table,13,FALSE))),"")</f>
        <v/>
      </c>
    </row>
    <row r="433" spans="1:10" x14ac:dyDescent="0.25">
      <c r="A433" s="62" t="s">
        <v>3211</v>
      </c>
      <c r="B433" s="7" t="s">
        <v>3211</v>
      </c>
      <c r="C433" s="8">
        <v>5</v>
      </c>
      <c r="D433" s="26">
        <v>7.6353850000000003</v>
      </c>
      <c r="E433" s="26">
        <v>-7.7027330000000003</v>
      </c>
      <c r="F433" s="170" t="b">
        <f>IF(ISBLANK(FarmUnit[[#This Row],[1. Identifiant interne d’exploitation agricole*]]),"",IF(ISERROR(MATCH(FarmUnit[[#This Row],[1. Identifiant interne d’exploitation agricole*]],GroupMember[1. Identifiant interne d’exploitation agricole*],0)),FALSE,TRUE))</f>
        <v>1</v>
      </c>
      <c r="G433" s="5">
        <f t="shared" si="12"/>
        <v>7.6353850000000003</v>
      </c>
      <c r="H433" s="5">
        <f t="shared" si="13"/>
        <v>-7.7027330000000003</v>
      </c>
      <c r="I433" s="177" t="str">
        <f t="array" ref="I433">IF(ISBLANK(C433),"",IF(C433=MAX(IF(FarmUnit[1. Identifiant interne d’exploitation agricole*]=A433,FarmUnit[3. Superficie de l’unité agricole (ha)*])),"!","-"))</f>
        <v>!</v>
      </c>
      <c r="J433" s="11" t="str">
        <f>IFERROR(CONCATENATE(VLOOKUP(A433,GM_Table,12,FALSE)," ",(VLOOKUP(A433,GM_Table,13,FALSE))),"")</f>
        <v/>
      </c>
    </row>
    <row r="434" spans="1:10" x14ac:dyDescent="0.25">
      <c r="A434" s="62" t="s">
        <v>3213</v>
      </c>
      <c r="B434" s="7" t="s">
        <v>3213</v>
      </c>
      <c r="C434" s="8">
        <v>3</v>
      </c>
      <c r="D434" s="26">
        <v>7.6174489999999997</v>
      </c>
      <c r="E434" s="26">
        <v>-7.718286</v>
      </c>
      <c r="F434" s="170" t="b">
        <f>IF(ISBLANK(FarmUnit[[#This Row],[1. Identifiant interne d’exploitation agricole*]]),"",IF(ISERROR(MATCH(FarmUnit[[#This Row],[1. Identifiant interne d’exploitation agricole*]],GroupMember[1. Identifiant interne d’exploitation agricole*],0)),FALSE,TRUE))</f>
        <v>1</v>
      </c>
      <c r="G434" s="5">
        <f t="shared" si="12"/>
        <v>7.6174489999999997</v>
      </c>
      <c r="H434" s="5">
        <f t="shared" si="13"/>
        <v>-7.718286</v>
      </c>
      <c r="I434" s="177" t="str">
        <f t="array" ref="I434">IF(ISBLANK(C434),"",IF(C434=MAX(IF(FarmUnit[1. Identifiant interne d’exploitation agricole*]=A434,FarmUnit[3. Superficie de l’unité agricole (ha)*])),"!","-"))</f>
        <v>!</v>
      </c>
      <c r="J434" s="11" t="str">
        <f>IFERROR(CONCATENATE(VLOOKUP(A434,GM_Table,12,FALSE)," ",(VLOOKUP(A434,GM_Table,13,FALSE))),"")</f>
        <v/>
      </c>
    </row>
    <row r="435" spans="1:10" x14ac:dyDescent="0.25">
      <c r="A435" s="62" t="s">
        <v>3215</v>
      </c>
      <c r="B435" s="7" t="s">
        <v>3215</v>
      </c>
      <c r="C435" s="8">
        <v>4.5999999999999996</v>
      </c>
      <c r="D435" s="26">
        <v>7.6763000000000003</v>
      </c>
      <c r="E435" s="26">
        <v>-7.7058</v>
      </c>
      <c r="F435" s="170" t="b">
        <f>IF(ISBLANK(FarmUnit[[#This Row],[1. Identifiant interne d’exploitation agricole*]]),"",IF(ISERROR(MATCH(FarmUnit[[#This Row],[1. Identifiant interne d’exploitation agricole*]],GroupMember[1. Identifiant interne d’exploitation agricole*],0)),FALSE,TRUE))</f>
        <v>1</v>
      </c>
      <c r="G435" s="5">
        <f t="shared" si="12"/>
        <v>7.6763000000000003</v>
      </c>
      <c r="H435" s="5">
        <f t="shared" si="13"/>
        <v>-7.7058</v>
      </c>
      <c r="I435" s="177" t="str">
        <f t="array" ref="I435">IF(ISBLANK(C435),"",IF(C435=MAX(IF(FarmUnit[1. Identifiant interne d’exploitation agricole*]=A435,FarmUnit[3. Superficie de l’unité agricole (ha)*])),"!","-"))</f>
        <v>!</v>
      </c>
      <c r="J435" s="11" t="str">
        <f>IFERROR(CONCATENATE(VLOOKUP(A435,GM_Table,12,FALSE)," ",(VLOOKUP(A435,GM_Table,13,FALSE))),"")</f>
        <v/>
      </c>
    </row>
    <row r="436" spans="1:10" x14ac:dyDescent="0.25">
      <c r="A436" s="62" t="s">
        <v>3217</v>
      </c>
      <c r="B436" s="7" t="s">
        <v>3217</v>
      </c>
      <c r="C436" s="8">
        <v>2</v>
      </c>
      <c r="D436" s="26">
        <v>7.663043</v>
      </c>
      <c r="E436" s="26">
        <v>-7.6146729999999998</v>
      </c>
      <c r="F436" s="170" t="b">
        <f>IF(ISBLANK(FarmUnit[[#This Row],[1. Identifiant interne d’exploitation agricole*]]),"",IF(ISERROR(MATCH(FarmUnit[[#This Row],[1. Identifiant interne d’exploitation agricole*]],GroupMember[1. Identifiant interne d’exploitation agricole*],0)),FALSE,TRUE))</f>
        <v>1</v>
      </c>
      <c r="G436" s="5">
        <f t="shared" si="12"/>
        <v>7.663043</v>
      </c>
      <c r="H436" s="5">
        <f t="shared" si="13"/>
        <v>-7.6146729999999998</v>
      </c>
      <c r="I436" s="177" t="str">
        <f t="array" ref="I436">IF(ISBLANK(C436),"",IF(C436=MAX(IF(FarmUnit[1. Identifiant interne d’exploitation agricole*]=A436,FarmUnit[3. Superficie de l’unité agricole (ha)*])),"!","-"))</f>
        <v>!</v>
      </c>
      <c r="J436" s="11" t="str">
        <f>IFERROR(CONCATENATE(VLOOKUP(A436,GM_Table,12,FALSE)," ",(VLOOKUP(A436,GM_Table,13,FALSE))),"")</f>
        <v/>
      </c>
    </row>
    <row r="437" spans="1:10" x14ac:dyDescent="0.25">
      <c r="A437" s="62" t="s">
        <v>3219</v>
      </c>
      <c r="B437" s="7" t="s">
        <v>3219</v>
      </c>
      <c r="C437" s="8">
        <v>3</v>
      </c>
      <c r="D437" s="26">
        <v>7.6363250000000003</v>
      </c>
      <c r="E437" s="26">
        <v>-7.7033399999999999</v>
      </c>
      <c r="F437" s="170" t="b">
        <f>IF(ISBLANK(FarmUnit[[#This Row],[1. Identifiant interne d’exploitation agricole*]]),"",IF(ISERROR(MATCH(FarmUnit[[#This Row],[1. Identifiant interne d’exploitation agricole*]],GroupMember[1. Identifiant interne d’exploitation agricole*],0)),FALSE,TRUE))</f>
        <v>1</v>
      </c>
      <c r="G437" s="5">
        <f t="shared" si="12"/>
        <v>7.6363250000000003</v>
      </c>
      <c r="H437" s="5">
        <f t="shared" si="13"/>
        <v>-7.7033399999999999</v>
      </c>
      <c r="I437" s="177" t="str">
        <f t="array" ref="I437">IF(ISBLANK(C437),"",IF(C437=MAX(IF(FarmUnit[1. Identifiant interne d’exploitation agricole*]=A437,FarmUnit[3. Superficie de l’unité agricole (ha)*])),"!","-"))</f>
        <v>!</v>
      </c>
      <c r="J437" s="11" t="str">
        <f>IFERROR(CONCATENATE(VLOOKUP(A437,GM_Table,12,FALSE)," ",(VLOOKUP(A437,GM_Table,13,FALSE))),"")</f>
        <v/>
      </c>
    </row>
    <row r="438" spans="1:10" x14ac:dyDescent="0.25">
      <c r="A438" s="62" t="s">
        <v>3220</v>
      </c>
      <c r="B438" s="7" t="s">
        <v>3220</v>
      </c>
      <c r="C438" s="8">
        <v>2</v>
      </c>
      <c r="D438" s="26">
        <v>7.6277340000000002</v>
      </c>
      <c r="E438" s="26">
        <v>-7.7080950000000001</v>
      </c>
      <c r="F438" s="170" t="b">
        <f>IF(ISBLANK(FarmUnit[[#This Row],[1. Identifiant interne d’exploitation agricole*]]),"",IF(ISERROR(MATCH(FarmUnit[[#This Row],[1. Identifiant interne d’exploitation agricole*]],GroupMember[1. Identifiant interne d’exploitation agricole*],0)),FALSE,TRUE))</f>
        <v>1</v>
      </c>
      <c r="G438" s="5">
        <f t="shared" si="12"/>
        <v>7.6277340000000002</v>
      </c>
      <c r="H438" s="5">
        <f t="shared" si="13"/>
        <v>-7.7080950000000001</v>
      </c>
      <c r="I438" s="177" t="str">
        <f t="array" ref="I438">IF(ISBLANK(C438),"",IF(C438=MAX(IF(FarmUnit[1. Identifiant interne d’exploitation agricole*]=A438,FarmUnit[3. Superficie de l’unité agricole (ha)*])),"!","-"))</f>
        <v>!</v>
      </c>
      <c r="J438" s="11" t="str">
        <f>IFERROR(CONCATENATE(VLOOKUP(A438,GM_Table,12,FALSE)," ",(VLOOKUP(A438,GM_Table,13,FALSE))),"")</f>
        <v/>
      </c>
    </row>
    <row r="439" spans="1:10" x14ac:dyDescent="0.25">
      <c r="A439" s="62" t="s">
        <v>3222</v>
      </c>
      <c r="B439" s="7" t="s">
        <v>3222</v>
      </c>
      <c r="C439" s="8">
        <v>3</v>
      </c>
      <c r="D439" s="26">
        <v>7.6359640000000004</v>
      </c>
      <c r="E439" s="26">
        <v>-7.7030060000000002</v>
      </c>
      <c r="F439" s="170" t="b">
        <f>IF(ISBLANK(FarmUnit[[#This Row],[1. Identifiant interne d’exploitation agricole*]]),"",IF(ISERROR(MATCH(FarmUnit[[#This Row],[1. Identifiant interne d’exploitation agricole*]],GroupMember[1. Identifiant interne d’exploitation agricole*],0)),FALSE,TRUE))</f>
        <v>1</v>
      </c>
      <c r="G439" s="5">
        <f t="shared" si="12"/>
        <v>7.6359640000000004</v>
      </c>
      <c r="H439" s="5">
        <f t="shared" si="13"/>
        <v>-7.7030060000000002</v>
      </c>
      <c r="I439" s="177" t="str">
        <f t="array" ref="I439">IF(ISBLANK(C439),"",IF(C439=MAX(IF(FarmUnit[1. Identifiant interne d’exploitation agricole*]=A439,FarmUnit[3. Superficie de l’unité agricole (ha)*])),"!","-"))</f>
        <v>!</v>
      </c>
      <c r="J439" s="11" t="str">
        <f>IFERROR(CONCATENATE(VLOOKUP(A439,GM_Table,12,FALSE)," ",(VLOOKUP(A439,GM_Table,13,FALSE))),"")</f>
        <v/>
      </c>
    </row>
    <row r="440" spans="1:10" x14ac:dyDescent="0.25">
      <c r="A440" s="62" t="s">
        <v>3224</v>
      </c>
      <c r="B440" s="7" t="s">
        <v>3224</v>
      </c>
      <c r="C440" s="8">
        <v>3</v>
      </c>
      <c r="D440" s="26">
        <v>7.6296720000000002</v>
      </c>
      <c r="E440" s="26">
        <v>-7.6931089999999998</v>
      </c>
      <c r="F440" s="170" t="b">
        <f>IF(ISBLANK(FarmUnit[[#This Row],[1. Identifiant interne d’exploitation agricole*]]),"",IF(ISERROR(MATCH(FarmUnit[[#This Row],[1. Identifiant interne d’exploitation agricole*]],GroupMember[1. Identifiant interne d’exploitation agricole*],0)),FALSE,TRUE))</f>
        <v>1</v>
      </c>
      <c r="G440" s="5">
        <f t="shared" si="12"/>
        <v>7.6296720000000002</v>
      </c>
      <c r="H440" s="5">
        <f t="shared" si="13"/>
        <v>-7.6931089999999998</v>
      </c>
      <c r="I440" s="177" t="str">
        <f t="array" ref="I440">IF(ISBLANK(C440),"",IF(C440=MAX(IF(FarmUnit[1. Identifiant interne d’exploitation agricole*]=A440,FarmUnit[3. Superficie de l’unité agricole (ha)*])),"!","-"))</f>
        <v>!</v>
      </c>
      <c r="J440" s="11" t="str">
        <f>IFERROR(CONCATENATE(VLOOKUP(A440,GM_Table,12,FALSE)," ",(VLOOKUP(A440,GM_Table,13,FALSE))),"")</f>
        <v/>
      </c>
    </row>
    <row r="441" spans="1:10" x14ac:dyDescent="0.25">
      <c r="A441" s="62" t="s">
        <v>3226</v>
      </c>
      <c r="B441" s="7" t="s">
        <v>3226</v>
      </c>
      <c r="C441" s="8">
        <v>2.5</v>
      </c>
      <c r="D441" s="26">
        <v>7.6372236999999998</v>
      </c>
      <c r="E441" s="26">
        <v>-7.6957599999999999</v>
      </c>
      <c r="F441" s="170" t="b">
        <f>IF(ISBLANK(FarmUnit[[#This Row],[1. Identifiant interne d’exploitation agricole*]]),"",IF(ISERROR(MATCH(FarmUnit[[#This Row],[1. Identifiant interne d’exploitation agricole*]],GroupMember[1. Identifiant interne d’exploitation agricole*],0)),FALSE,TRUE))</f>
        <v>1</v>
      </c>
      <c r="G441" s="5">
        <f t="shared" si="12"/>
        <v>7.6372236999999998</v>
      </c>
      <c r="H441" s="5">
        <f t="shared" si="13"/>
        <v>-7.6957599999999999</v>
      </c>
      <c r="I441" s="177" t="str">
        <f t="array" ref="I441">IF(ISBLANK(C441),"",IF(C441=MAX(IF(FarmUnit[1. Identifiant interne d’exploitation agricole*]=A441,FarmUnit[3. Superficie de l’unité agricole (ha)*])),"!","-"))</f>
        <v>!</v>
      </c>
      <c r="J441" s="11" t="str">
        <f>IFERROR(CONCATENATE(VLOOKUP(A441,GM_Table,12,FALSE)," ",(VLOOKUP(A441,GM_Table,13,FALSE))),"")</f>
        <v/>
      </c>
    </row>
    <row r="442" spans="1:10" x14ac:dyDescent="0.25">
      <c r="A442" s="62" t="s">
        <v>3228</v>
      </c>
      <c r="B442" s="7" t="s">
        <v>3228</v>
      </c>
      <c r="C442" s="8">
        <v>3</v>
      </c>
      <c r="D442" s="26">
        <v>7.6377170000000003</v>
      </c>
      <c r="E442" s="26">
        <v>-7.6959249999999999</v>
      </c>
      <c r="F442" s="170" t="b">
        <f>IF(ISBLANK(FarmUnit[[#This Row],[1. Identifiant interne d’exploitation agricole*]]),"",IF(ISERROR(MATCH(FarmUnit[[#This Row],[1. Identifiant interne d’exploitation agricole*]],GroupMember[1. Identifiant interne d’exploitation agricole*],0)),FALSE,TRUE))</f>
        <v>1</v>
      </c>
      <c r="G442" s="5">
        <f t="shared" si="12"/>
        <v>7.6377170000000003</v>
      </c>
      <c r="H442" s="5">
        <f t="shared" si="13"/>
        <v>-7.6959249999999999</v>
      </c>
      <c r="I442" s="177" t="str">
        <f t="array" ref="I442">IF(ISBLANK(C442),"",IF(C442=MAX(IF(FarmUnit[1. Identifiant interne d’exploitation agricole*]=A442,FarmUnit[3. Superficie de l’unité agricole (ha)*])),"!","-"))</f>
        <v>!</v>
      </c>
      <c r="J442" s="11" t="str">
        <f>IFERROR(CONCATENATE(VLOOKUP(A442,GM_Table,12,FALSE)," ",(VLOOKUP(A442,GM_Table,13,FALSE))),"")</f>
        <v/>
      </c>
    </row>
    <row r="443" spans="1:10" x14ac:dyDescent="0.25">
      <c r="A443" s="62" t="s">
        <v>3229</v>
      </c>
      <c r="B443" s="7" t="s">
        <v>3229</v>
      </c>
      <c r="C443" s="8">
        <v>3.8</v>
      </c>
      <c r="D443" s="26">
        <v>7.6375679999999999</v>
      </c>
      <c r="E443" s="26">
        <v>-7.6988240000000001</v>
      </c>
      <c r="F443" s="170" t="b">
        <f>IF(ISBLANK(FarmUnit[[#This Row],[1. Identifiant interne d’exploitation agricole*]]),"",IF(ISERROR(MATCH(FarmUnit[[#This Row],[1. Identifiant interne d’exploitation agricole*]],GroupMember[1. Identifiant interne d’exploitation agricole*],0)),FALSE,TRUE))</f>
        <v>1</v>
      </c>
      <c r="G443" s="5">
        <f t="shared" si="12"/>
        <v>7.6375679999999999</v>
      </c>
      <c r="H443" s="5">
        <f t="shared" si="13"/>
        <v>-7.6988240000000001</v>
      </c>
      <c r="I443" s="177" t="str">
        <f t="array" ref="I443">IF(ISBLANK(C443),"",IF(C443=MAX(IF(FarmUnit[1. Identifiant interne d’exploitation agricole*]=A443,FarmUnit[3. Superficie de l’unité agricole (ha)*])),"!","-"))</f>
        <v>!</v>
      </c>
      <c r="J443" s="11" t="str">
        <f>IFERROR(CONCATENATE(VLOOKUP(A443,GM_Table,12,FALSE)," ",(VLOOKUP(A443,GM_Table,13,FALSE))),"")</f>
        <v/>
      </c>
    </row>
    <row r="444" spans="1:10" x14ac:dyDescent="0.25">
      <c r="A444" s="62" t="s">
        <v>3230</v>
      </c>
      <c r="B444" s="7" t="s">
        <v>3230</v>
      </c>
      <c r="C444" s="8">
        <v>4</v>
      </c>
      <c r="D444" s="26">
        <v>7.6386019999999997</v>
      </c>
      <c r="E444" s="26">
        <v>-7.6363700000000003</v>
      </c>
      <c r="F444" s="170" t="b">
        <f>IF(ISBLANK(FarmUnit[[#This Row],[1. Identifiant interne d’exploitation agricole*]]),"",IF(ISERROR(MATCH(FarmUnit[[#This Row],[1. Identifiant interne d’exploitation agricole*]],GroupMember[1. Identifiant interne d’exploitation agricole*],0)),FALSE,TRUE))</f>
        <v>1</v>
      </c>
      <c r="G444" s="5">
        <f t="shared" si="12"/>
        <v>7.6386019999999997</v>
      </c>
      <c r="H444" s="5">
        <f t="shared" si="13"/>
        <v>-7.6363700000000003</v>
      </c>
      <c r="I444" s="177" t="str">
        <f t="array" ref="I444">IF(ISBLANK(C444),"",IF(C444=MAX(IF(FarmUnit[1. Identifiant interne d’exploitation agricole*]=A444,FarmUnit[3. Superficie de l’unité agricole (ha)*])),"!","-"))</f>
        <v>!</v>
      </c>
      <c r="J444" s="11" t="str">
        <f>IFERROR(CONCATENATE(VLOOKUP(A444,GM_Table,12,FALSE)," ",(VLOOKUP(A444,GM_Table,13,FALSE))),"")</f>
        <v/>
      </c>
    </row>
    <row r="445" spans="1:10" x14ac:dyDescent="0.25">
      <c r="A445" s="62" t="s">
        <v>3232</v>
      </c>
      <c r="B445" s="7" t="s">
        <v>3232</v>
      </c>
      <c r="C445" s="8">
        <v>4.5</v>
      </c>
      <c r="D445" s="26">
        <v>7.6071299999999997</v>
      </c>
      <c r="E445" s="26">
        <v>-7.7039499999999999</v>
      </c>
      <c r="F445" s="170" t="b">
        <f>IF(ISBLANK(FarmUnit[[#This Row],[1. Identifiant interne d’exploitation agricole*]]),"",IF(ISERROR(MATCH(FarmUnit[[#This Row],[1. Identifiant interne d’exploitation agricole*]],GroupMember[1. Identifiant interne d’exploitation agricole*],0)),FALSE,TRUE))</f>
        <v>1</v>
      </c>
      <c r="G445" s="5">
        <f t="shared" si="12"/>
        <v>7.6071299999999997</v>
      </c>
      <c r="H445" s="5">
        <f t="shared" si="13"/>
        <v>-7.7039499999999999</v>
      </c>
      <c r="I445" s="177" t="str">
        <f t="array" ref="I445">IF(ISBLANK(C445),"",IF(C445=MAX(IF(FarmUnit[1. Identifiant interne d’exploitation agricole*]=A445,FarmUnit[3. Superficie de l’unité agricole (ha)*])),"!","-"))</f>
        <v>!</v>
      </c>
      <c r="J445" s="11" t="str">
        <f>IFERROR(CONCATENATE(VLOOKUP(A445,GM_Table,12,FALSE)," ",(VLOOKUP(A445,GM_Table,13,FALSE))),"")</f>
        <v/>
      </c>
    </row>
    <row r="446" spans="1:10" x14ac:dyDescent="0.25">
      <c r="A446" s="62" t="s">
        <v>3233</v>
      </c>
      <c r="B446" s="7" t="s">
        <v>3233</v>
      </c>
      <c r="C446" s="8">
        <v>6.5</v>
      </c>
      <c r="D446" s="26">
        <v>7.60921</v>
      </c>
      <c r="E446" s="26">
        <v>-7.7061950000000001</v>
      </c>
      <c r="F446" s="170" t="b">
        <f>IF(ISBLANK(FarmUnit[[#This Row],[1. Identifiant interne d’exploitation agricole*]]),"",IF(ISERROR(MATCH(FarmUnit[[#This Row],[1. Identifiant interne d’exploitation agricole*]],GroupMember[1. Identifiant interne d’exploitation agricole*],0)),FALSE,TRUE))</f>
        <v>1</v>
      </c>
      <c r="G446" s="5">
        <f t="shared" si="12"/>
        <v>7.60921</v>
      </c>
      <c r="H446" s="5">
        <f t="shared" si="13"/>
        <v>-7.7061950000000001</v>
      </c>
      <c r="I446" s="177" t="str">
        <f t="array" ref="I446">IF(ISBLANK(C446),"",IF(C446=MAX(IF(FarmUnit[1. Identifiant interne d’exploitation agricole*]=A446,FarmUnit[3. Superficie de l’unité agricole (ha)*])),"!","-"))</f>
        <v>!</v>
      </c>
      <c r="J446" s="11" t="str">
        <f>IFERROR(CONCATENATE(VLOOKUP(A446,GM_Table,12,FALSE)," ",(VLOOKUP(A446,GM_Table,13,FALSE))),"")</f>
        <v/>
      </c>
    </row>
    <row r="447" spans="1:10" x14ac:dyDescent="0.25">
      <c r="A447" s="62" t="s">
        <v>3235</v>
      </c>
      <c r="B447" s="7" t="s">
        <v>3235</v>
      </c>
      <c r="C447" s="8">
        <v>2</v>
      </c>
      <c r="D447" s="26">
        <v>7.6114459999999999</v>
      </c>
      <c r="E447" s="26">
        <v>-7.7129989999999999</v>
      </c>
      <c r="F447" s="170" t="b">
        <f>IF(ISBLANK(FarmUnit[[#This Row],[1. Identifiant interne d’exploitation agricole*]]),"",IF(ISERROR(MATCH(FarmUnit[[#This Row],[1. Identifiant interne d’exploitation agricole*]],GroupMember[1. Identifiant interne d’exploitation agricole*],0)),FALSE,TRUE))</f>
        <v>1</v>
      </c>
      <c r="G447" s="5">
        <f t="shared" si="12"/>
        <v>7.6114459999999999</v>
      </c>
      <c r="H447" s="5">
        <f t="shared" si="13"/>
        <v>-7.7129989999999999</v>
      </c>
      <c r="I447" s="177" t="str">
        <f t="array" ref="I447">IF(ISBLANK(C447),"",IF(C447=MAX(IF(FarmUnit[1. Identifiant interne d’exploitation agricole*]=A447,FarmUnit[3. Superficie de l’unité agricole (ha)*])),"!","-"))</f>
        <v>!</v>
      </c>
      <c r="J447" s="11" t="str">
        <f>IFERROR(CONCATENATE(VLOOKUP(A447,GM_Table,12,FALSE)," ",(VLOOKUP(A447,GM_Table,13,FALSE))),"")</f>
        <v/>
      </c>
    </row>
    <row r="448" spans="1:10" x14ac:dyDescent="0.25">
      <c r="A448" s="62" t="s">
        <v>3237</v>
      </c>
      <c r="B448" s="7" t="s">
        <v>3237</v>
      </c>
      <c r="C448" s="8">
        <v>6</v>
      </c>
      <c r="D448" s="26">
        <v>7.6297480000000002</v>
      </c>
      <c r="E448" s="26">
        <v>-7.6860090000000003</v>
      </c>
      <c r="F448" s="170" t="b">
        <f>IF(ISBLANK(FarmUnit[[#This Row],[1. Identifiant interne d’exploitation agricole*]]),"",IF(ISERROR(MATCH(FarmUnit[[#This Row],[1. Identifiant interne d’exploitation agricole*]],GroupMember[1. Identifiant interne d’exploitation agricole*],0)),FALSE,TRUE))</f>
        <v>1</v>
      </c>
      <c r="G448" s="5">
        <f t="shared" si="12"/>
        <v>7.6297480000000002</v>
      </c>
      <c r="H448" s="5">
        <f t="shared" si="13"/>
        <v>-7.6860090000000003</v>
      </c>
      <c r="I448" s="177" t="str">
        <f t="array" ref="I448">IF(ISBLANK(C448),"",IF(C448=MAX(IF(FarmUnit[1. Identifiant interne d’exploitation agricole*]=A448,FarmUnit[3. Superficie de l’unité agricole (ha)*])),"!","-"))</f>
        <v>!</v>
      </c>
      <c r="J448" s="11" t="str">
        <f>IFERROR(CONCATENATE(VLOOKUP(A448,GM_Table,12,FALSE)," ",(VLOOKUP(A448,GM_Table,13,FALSE))),"")</f>
        <v/>
      </c>
    </row>
    <row r="449" spans="1:10" x14ac:dyDescent="0.25">
      <c r="A449" s="62" t="s">
        <v>3239</v>
      </c>
      <c r="B449" s="7" t="s">
        <v>3239</v>
      </c>
      <c r="C449" s="8">
        <v>4</v>
      </c>
      <c r="D449" s="26">
        <v>7.5864099999999999</v>
      </c>
      <c r="E449" s="26">
        <v>-7.7159930000000001</v>
      </c>
      <c r="F449" s="170" t="b">
        <f>IF(ISBLANK(FarmUnit[[#This Row],[1. Identifiant interne d’exploitation agricole*]]),"",IF(ISERROR(MATCH(FarmUnit[[#This Row],[1. Identifiant interne d’exploitation agricole*]],GroupMember[1. Identifiant interne d’exploitation agricole*],0)),FALSE,TRUE))</f>
        <v>1</v>
      </c>
      <c r="G449" s="5">
        <f t="shared" si="12"/>
        <v>7.5864099999999999</v>
      </c>
      <c r="H449" s="5">
        <f t="shared" si="13"/>
        <v>-7.7159930000000001</v>
      </c>
      <c r="I449" s="177" t="str">
        <f t="array" ref="I449">IF(ISBLANK(C449),"",IF(C449=MAX(IF(FarmUnit[1. Identifiant interne d’exploitation agricole*]=A449,FarmUnit[3. Superficie de l’unité agricole (ha)*])),"!","-"))</f>
        <v>!</v>
      </c>
      <c r="J449" s="11" t="str">
        <f>IFERROR(CONCATENATE(VLOOKUP(A449,GM_Table,12,FALSE)," ",(VLOOKUP(A449,GM_Table,13,FALSE))),"")</f>
        <v/>
      </c>
    </row>
    <row r="450" spans="1:10" x14ac:dyDescent="0.25">
      <c r="A450" s="62" t="s">
        <v>3241</v>
      </c>
      <c r="B450" s="7" t="s">
        <v>3241</v>
      </c>
      <c r="C450" s="8">
        <v>4</v>
      </c>
      <c r="D450" s="26">
        <v>7.587358</v>
      </c>
      <c r="E450" s="26">
        <v>-7.7014189999999996</v>
      </c>
      <c r="F450" s="170" t="b">
        <f>IF(ISBLANK(FarmUnit[[#This Row],[1. Identifiant interne d’exploitation agricole*]]),"",IF(ISERROR(MATCH(FarmUnit[[#This Row],[1. Identifiant interne d’exploitation agricole*]],GroupMember[1. Identifiant interne d’exploitation agricole*],0)),FALSE,TRUE))</f>
        <v>1</v>
      </c>
      <c r="G450" s="5">
        <f t="shared" si="12"/>
        <v>7.587358</v>
      </c>
      <c r="H450" s="5">
        <f t="shared" si="13"/>
        <v>-7.7014189999999996</v>
      </c>
      <c r="I450" s="177" t="str">
        <f t="array" ref="I450">IF(ISBLANK(C450),"",IF(C450=MAX(IF(FarmUnit[1. Identifiant interne d’exploitation agricole*]=A450,FarmUnit[3. Superficie de l’unité agricole (ha)*])),"!","-"))</f>
        <v>!</v>
      </c>
      <c r="J450" s="11" t="str">
        <f>IFERROR(CONCATENATE(VLOOKUP(A450,GM_Table,12,FALSE)," ",(VLOOKUP(A450,GM_Table,13,FALSE))),"")</f>
        <v/>
      </c>
    </row>
    <row r="451" spans="1:10" x14ac:dyDescent="0.25">
      <c r="A451" s="62" t="s">
        <v>3243</v>
      </c>
      <c r="B451" s="7" t="s">
        <v>3243</v>
      </c>
      <c r="C451" s="8">
        <v>1</v>
      </c>
      <c r="D451" s="26">
        <v>7.6214810000000002</v>
      </c>
      <c r="E451" s="26">
        <v>-7.7201399999999998</v>
      </c>
      <c r="F451" s="170" t="b">
        <f>IF(ISBLANK(FarmUnit[[#This Row],[1. Identifiant interne d’exploitation agricole*]]),"",IF(ISERROR(MATCH(FarmUnit[[#This Row],[1. Identifiant interne d’exploitation agricole*]],GroupMember[1. Identifiant interne d’exploitation agricole*],0)),FALSE,TRUE))</f>
        <v>1</v>
      </c>
      <c r="G451" s="5">
        <f t="shared" ref="G451:G514" si="14">IF(D451=0,"",D451)</f>
        <v>7.6214810000000002</v>
      </c>
      <c r="H451" s="5">
        <f t="shared" ref="H451:H514" si="15">IF(E451=0,"",E451)</f>
        <v>-7.7201399999999998</v>
      </c>
      <c r="I451" s="177" t="str">
        <f t="array" ref="I451">IF(ISBLANK(C451),"",IF(C451=MAX(IF(FarmUnit[1. Identifiant interne d’exploitation agricole*]=A451,FarmUnit[3. Superficie de l’unité agricole (ha)*])),"!","-"))</f>
        <v>!</v>
      </c>
      <c r="J451" s="11" t="str">
        <f>IFERROR(CONCATENATE(VLOOKUP(A451,GM_Table,12,FALSE)," ",(VLOOKUP(A451,GM_Table,13,FALSE))),"")</f>
        <v/>
      </c>
    </row>
    <row r="452" spans="1:10" x14ac:dyDescent="0.25">
      <c r="A452" s="62" t="s">
        <v>3245</v>
      </c>
      <c r="B452" s="7" t="s">
        <v>3245</v>
      </c>
      <c r="C452" s="8">
        <v>2</v>
      </c>
      <c r="D452" s="26">
        <v>7.6333880000000001</v>
      </c>
      <c r="E452" s="26">
        <v>-7.7036899999999999</v>
      </c>
      <c r="F452" s="170" t="b">
        <f>IF(ISBLANK(FarmUnit[[#This Row],[1. Identifiant interne d’exploitation agricole*]]),"",IF(ISERROR(MATCH(FarmUnit[[#This Row],[1. Identifiant interne d’exploitation agricole*]],GroupMember[1. Identifiant interne d’exploitation agricole*],0)),FALSE,TRUE))</f>
        <v>1</v>
      </c>
      <c r="G452" s="5">
        <f t="shared" si="14"/>
        <v>7.6333880000000001</v>
      </c>
      <c r="H452" s="5">
        <f t="shared" si="15"/>
        <v>-7.7036899999999999</v>
      </c>
      <c r="I452" s="177" t="str">
        <f t="array" ref="I452">IF(ISBLANK(C452),"",IF(C452=MAX(IF(FarmUnit[1. Identifiant interne d’exploitation agricole*]=A452,FarmUnit[3. Superficie de l’unité agricole (ha)*])),"!","-"))</f>
        <v>!</v>
      </c>
      <c r="J452" s="11" t="str">
        <f>IFERROR(CONCATENATE(VLOOKUP(A452,GM_Table,12,FALSE)," ",(VLOOKUP(A452,GM_Table,13,FALSE))),"")</f>
        <v/>
      </c>
    </row>
    <row r="453" spans="1:10" x14ac:dyDescent="0.25">
      <c r="A453" s="62" t="s">
        <v>3247</v>
      </c>
      <c r="B453" s="7" t="s">
        <v>3247</v>
      </c>
      <c r="C453" s="8">
        <v>3</v>
      </c>
      <c r="D453" s="26">
        <v>7.6226570000000002</v>
      </c>
      <c r="E453" s="26">
        <v>-7.7192280000000002</v>
      </c>
      <c r="F453" s="170" t="b">
        <f>IF(ISBLANK(FarmUnit[[#This Row],[1. Identifiant interne d’exploitation agricole*]]),"",IF(ISERROR(MATCH(FarmUnit[[#This Row],[1. Identifiant interne d’exploitation agricole*]],GroupMember[1. Identifiant interne d’exploitation agricole*],0)),FALSE,TRUE))</f>
        <v>1</v>
      </c>
      <c r="G453" s="5">
        <f t="shared" si="14"/>
        <v>7.6226570000000002</v>
      </c>
      <c r="H453" s="5">
        <f t="shared" si="15"/>
        <v>-7.7192280000000002</v>
      </c>
      <c r="I453" s="177" t="str">
        <f t="array" ref="I453">IF(ISBLANK(C453),"",IF(C453=MAX(IF(FarmUnit[1. Identifiant interne d’exploitation agricole*]=A453,FarmUnit[3. Superficie de l’unité agricole (ha)*])),"!","-"))</f>
        <v>!</v>
      </c>
      <c r="J453" s="11" t="str">
        <f>IFERROR(CONCATENATE(VLOOKUP(A453,GM_Table,12,FALSE)," ",(VLOOKUP(A453,GM_Table,13,FALSE))),"")</f>
        <v/>
      </c>
    </row>
    <row r="454" spans="1:10" x14ac:dyDescent="0.25">
      <c r="A454" s="62" t="s">
        <v>3249</v>
      </c>
      <c r="B454" s="7" t="s">
        <v>3249</v>
      </c>
      <c r="C454" s="8">
        <v>2</v>
      </c>
      <c r="D454" s="26">
        <v>7.6427500000000004</v>
      </c>
      <c r="E454" s="26">
        <v>-7.6936980000000004</v>
      </c>
      <c r="F454" s="170" t="b">
        <f>IF(ISBLANK(FarmUnit[[#This Row],[1. Identifiant interne d’exploitation agricole*]]),"",IF(ISERROR(MATCH(FarmUnit[[#This Row],[1. Identifiant interne d’exploitation agricole*]],GroupMember[1. Identifiant interne d’exploitation agricole*],0)),FALSE,TRUE))</f>
        <v>1</v>
      </c>
      <c r="G454" s="5">
        <f t="shared" si="14"/>
        <v>7.6427500000000004</v>
      </c>
      <c r="H454" s="5">
        <f t="shared" si="15"/>
        <v>-7.6936980000000004</v>
      </c>
      <c r="I454" s="177" t="str">
        <f t="array" ref="I454">IF(ISBLANK(C454),"",IF(C454=MAX(IF(FarmUnit[1. Identifiant interne d’exploitation agricole*]=A454,FarmUnit[3. Superficie de l’unité agricole (ha)*])),"!","-"))</f>
        <v>!</v>
      </c>
      <c r="J454" s="11" t="str">
        <f>IFERROR(CONCATENATE(VLOOKUP(A454,GM_Table,12,FALSE)," ",(VLOOKUP(A454,GM_Table,13,FALSE))),"")</f>
        <v/>
      </c>
    </row>
    <row r="455" spans="1:10" x14ac:dyDescent="0.25">
      <c r="A455" s="62" t="s">
        <v>3250</v>
      </c>
      <c r="B455" s="7" t="s">
        <v>3250</v>
      </c>
      <c r="C455" s="8">
        <v>2</v>
      </c>
      <c r="D455" s="26">
        <v>7.6228699999999998</v>
      </c>
      <c r="E455" s="26">
        <v>-7.7200790000000001</v>
      </c>
      <c r="F455" s="170" t="b">
        <f>IF(ISBLANK(FarmUnit[[#This Row],[1. Identifiant interne d’exploitation agricole*]]),"",IF(ISERROR(MATCH(FarmUnit[[#This Row],[1. Identifiant interne d’exploitation agricole*]],GroupMember[1. Identifiant interne d’exploitation agricole*],0)),FALSE,TRUE))</f>
        <v>1</v>
      </c>
      <c r="G455" s="5">
        <f t="shared" si="14"/>
        <v>7.6228699999999998</v>
      </c>
      <c r="H455" s="5">
        <f t="shared" si="15"/>
        <v>-7.7200790000000001</v>
      </c>
      <c r="I455" s="177" t="str">
        <f t="array" ref="I455">IF(ISBLANK(C455),"",IF(C455=MAX(IF(FarmUnit[1. Identifiant interne d’exploitation agricole*]=A455,FarmUnit[3. Superficie de l’unité agricole (ha)*])),"!","-"))</f>
        <v>!</v>
      </c>
      <c r="J455" s="11" t="str">
        <f>IFERROR(CONCATENATE(VLOOKUP(A455,GM_Table,12,FALSE)," ",(VLOOKUP(A455,GM_Table,13,FALSE))),"")</f>
        <v/>
      </c>
    </row>
    <row r="456" spans="1:10" x14ac:dyDescent="0.25">
      <c r="A456" s="62" t="s">
        <v>3252</v>
      </c>
      <c r="B456" s="7" t="s">
        <v>3252</v>
      </c>
      <c r="C456" s="8">
        <v>4</v>
      </c>
      <c r="D456" s="26">
        <v>7.6075819999999998</v>
      </c>
      <c r="E456" s="26">
        <v>-7.6807600000000003</v>
      </c>
      <c r="F456" s="170" t="b">
        <f>IF(ISBLANK(FarmUnit[[#This Row],[1. Identifiant interne d’exploitation agricole*]]),"",IF(ISERROR(MATCH(FarmUnit[[#This Row],[1. Identifiant interne d’exploitation agricole*]],GroupMember[1. Identifiant interne d’exploitation agricole*],0)),FALSE,TRUE))</f>
        <v>1</v>
      </c>
      <c r="G456" s="5">
        <f t="shared" si="14"/>
        <v>7.6075819999999998</v>
      </c>
      <c r="H456" s="5">
        <f t="shared" si="15"/>
        <v>-7.6807600000000003</v>
      </c>
      <c r="I456" s="177" t="str">
        <f t="array" ref="I456">IF(ISBLANK(C456),"",IF(C456=MAX(IF(FarmUnit[1. Identifiant interne d’exploitation agricole*]=A456,FarmUnit[3. Superficie de l’unité agricole (ha)*])),"!","-"))</f>
        <v>!</v>
      </c>
      <c r="J456" s="11" t="str">
        <f>IFERROR(CONCATENATE(VLOOKUP(A456,GM_Table,12,FALSE)," ",(VLOOKUP(A456,GM_Table,13,FALSE))),"")</f>
        <v/>
      </c>
    </row>
    <row r="457" spans="1:10" x14ac:dyDescent="0.25">
      <c r="A457" s="62" t="s">
        <v>3254</v>
      </c>
      <c r="B457" s="7" t="s">
        <v>3254</v>
      </c>
      <c r="C457" s="8">
        <v>2</v>
      </c>
      <c r="D457" s="26">
        <v>7.6219109999999999</v>
      </c>
      <c r="E457" s="26">
        <v>-7.7213690000000001</v>
      </c>
      <c r="F457" s="170" t="b">
        <f>IF(ISBLANK(FarmUnit[[#This Row],[1. Identifiant interne d’exploitation agricole*]]),"",IF(ISERROR(MATCH(FarmUnit[[#This Row],[1. Identifiant interne d’exploitation agricole*]],GroupMember[1. Identifiant interne d’exploitation agricole*],0)),FALSE,TRUE))</f>
        <v>1</v>
      </c>
      <c r="G457" s="5">
        <f t="shared" si="14"/>
        <v>7.6219109999999999</v>
      </c>
      <c r="H457" s="5">
        <f t="shared" si="15"/>
        <v>-7.7213690000000001</v>
      </c>
      <c r="I457" s="177" t="str">
        <f t="array" ref="I457">IF(ISBLANK(C457),"",IF(C457=MAX(IF(FarmUnit[1. Identifiant interne d’exploitation agricole*]=A457,FarmUnit[3. Superficie de l’unité agricole (ha)*])),"!","-"))</f>
        <v>!</v>
      </c>
      <c r="J457" s="11" t="str">
        <f>IFERROR(CONCATENATE(VLOOKUP(A457,GM_Table,12,FALSE)," ",(VLOOKUP(A457,GM_Table,13,FALSE))),"")</f>
        <v/>
      </c>
    </row>
    <row r="458" spans="1:10" x14ac:dyDescent="0.25">
      <c r="A458" s="62" t="s">
        <v>3256</v>
      </c>
      <c r="B458" s="7" t="s">
        <v>3256</v>
      </c>
      <c r="C458" s="8">
        <v>2</v>
      </c>
      <c r="D458" s="26">
        <v>7.6204470000000004</v>
      </c>
      <c r="E458" s="26">
        <v>-7.7187419999999998</v>
      </c>
      <c r="F458" s="170" t="b">
        <f>IF(ISBLANK(FarmUnit[[#This Row],[1. Identifiant interne d’exploitation agricole*]]),"",IF(ISERROR(MATCH(FarmUnit[[#This Row],[1. Identifiant interne d’exploitation agricole*]],GroupMember[1. Identifiant interne d’exploitation agricole*],0)),FALSE,TRUE))</f>
        <v>1</v>
      </c>
      <c r="G458" s="5">
        <f t="shared" si="14"/>
        <v>7.6204470000000004</v>
      </c>
      <c r="H458" s="5">
        <f t="shared" si="15"/>
        <v>-7.7187419999999998</v>
      </c>
      <c r="I458" s="177" t="str">
        <f t="array" ref="I458">IF(ISBLANK(C458),"",IF(C458=MAX(IF(FarmUnit[1. Identifiant interne d’exploitation agricole*]=A458,FarmUnit[3. Superficie de l’unité agricole (ha)*])),"!","-"))</f>
        <v>!</v>
      </c>
      <c r="J458" s="11" t="str">
        <f>IFERROR(CONCATENATE(VLOOKUP(A458,GM_Table,12,FALSE)," ",(VLOOKUP(A458,GM_Table,13,FALSE))),"")</f>
        <v/>
      </c>
    </row>
    <row r="459" spans="1:10" x14ac:dyDescent="0.25">
      <c r="A459" s="62" t="s">
        <v>3258</v>
      </c>
      <c r="B459" s="7" t="s">
        <v>3258</v>
      </c>
      <c r="C459" s="8">
        <v>3</v>
      </c>
      <c r="D459" s="26">
        <v>7.6244170000000002</v>
      </c>
      <c r="E459" s="26">
        <v>-7.7197699999999996</v>
      </c>
      <c r="F459" s="170" t="b">
        <f>IF(ISBLANK(FarmUnit[[#This Row],[1. Identifiant interne d’exploitation agricole*]]),"",IF(ISERROR(MATCH(FarmUnit[[#This Row],[1. Identifiant interne d’exploitation agricole*]],GroupMember[1. Identifiant interne d’exploitation agricole*],0)),FALSE,TRUE))</f>
        <v>1</v>
      </c>
      <c r="G459" s="5">
        <f t="shared" si="14"/>
        <v>7.6244170000000002</v>
      </c>
      <c r="H459" s="5">
        <f t="shared" si="15"/>
        <v>-7.7197699999999996</v>
      </c>
      <c r="I459" s="177" t="str">
        <f t="array" ref="I459">IF(ISBLANK(C459),"",IF(C459=MAX(IF(FarmUnit[1. Identifiant interne d’exploitation agricole*]=A459,FarmUnit[3. Superficie de l’unité agricole (ha)*])),"!","-"))</f>
        <v>!</v>
      </c>
      <c r="J459" s="11" t="str">
        <f>IFERROR(CONCATENATE(VLOOKUP(A459,GM_Table,12,FALSE)," ",(VLOOKUP(A459,GM_Table,13,FALSE))),"")</f>
        <v/>
      </c>
    </row>
    <row r="460" spans="1:10" x14ac:dyDescent="0.25">
      <c r="A460" s="62" t="s">
        <v>3260</v>
      </c>
      <c r="B460" s="7" t="s">
        <v>3260</v>
      </c>
      <c r="C460" s="8">
        <v>1</v>
      </c>
      <c r="D460" s="26">
        <v>7.6204429999999999</v>
      </c>
      <c r="E460" s="26">
        <v>-7.7174060000000004</v>
      </c>
      <c r="F460" s="170" t="b">
        <f>IF(ISBLANK(FarmUnit[[#This Row],[1. Identifiant interne d’exploitation agricole*]]),"",IF(ISERROR(MATCH(FarmUnit[[#This Row],[1. Identifiant interne d’exploitation agricole*]],GroupMember[1. Identifiant interne d’exploitation agricole*],0)),FALSE,TRUE))</f>
        <v>1</v>
      </c>
      <c r="G460" s="5">
        <f t="shared" si="14"/>
        <v>7.6204429999999999</v>
      </c>
      <c r="H460" s="5">
        <f t="shared" si="15"/>
        <v>-7.7174060000000004</v>
      </c>
      <c r="I460" s="177" t="str">
        <f t="array" ref="I460">IF(ISBLANK(C460),"",IF(C460=MAX(IF(FarmUnit[1. Identifiant interne d’exploitation agricole*]=A460,FarmUnit[3. Superficie de l’unité agricole (ha)*])),"!","-"))</f>
        <v>!</v>
      </c>
      <c r="J460" s="11" t="str">
        <f>IFERROR(CONCATENATE(VLOOKUP(A460,GM_Table,12,FALSE)," ",(VLOOKUP(A460,GM_Table,13,FALSE))),"")</f>
        <v/>
      </c>
    </row>
    <row r="461" spans="1:10" x14ac:dyDescent="0.25">
      <c r="A461" s="62" t="s">
        <v>3264</v>
      </c>
      <c r="B461" s="7" t="s">
        <v>3264</v>
      </c>
      <c r="C461" s="8">
        <v>2</v>
      </c>
      <c r="D461" s="26">
        <v>7.5889350000000002</v>
      </c>
      <c r="E461" s="26">
        <v>-7.7111929999999997</v>
      </c>
      <c r="F461" s="170" t="b">
        <f>IF(ISBLANK(FarmUnit[[#This Row],[1. Identifiant interne d’exploitation agricole*]]),"",IF(ISERROR(MATCH(FarmUnit[[#This Row],[1. Identifiant interne d’exploitation agricole*]],GroupMember[1. Identifiant interne d’exploitation agricole*],0)),FALSE,TRUE))</f>
        <v>1</v>
      </c>
      <c r="G461" s="5">
        <f t="shared" si="14"/>
        <v>7.5889350000000002</v>
      </c>
      <c r="H461" s="5">
        <f t="shared" si="15"/>
        <v>-7.7111929999999997</v>
      </c>
      <c r="I461" s="177" t="str">
        <f t="array" ref="I461">IF(ISBLANK(C461),"",IF(C461=MAX(IF(FarmUnit[1. Identifiant interne d’exploitation agricole*]=A461,FarmUnit[3. Superficie de l’unité agricole (ha)*])),"!","-"))</f>
        <v>!</v>
      </c>
      <c r="J461" s="11" t="str">
        <f>IFERROR(CONCATENATE(VLOOKUP(A461,GM_Table,12,FALSE)," ",(VLOOKUP(A461,GM_Table,13,FALSE))),"")</f>
        <v/>
      </c>
    </row>
    <row r="462" spans="1:10" x14ac:dyDescent="0.25">
      <c r="A462" s="62" t="s">
        <v>3267</v>
      </c>
      <c r="B462" s="7" t="s">
        <v>3267</v>
      </c>
      <c r="C462" s="8">
        <v>3.15</v>
      </c>
      <c r="D462" s="26">
        <v>7.6103540000000001</v>
      </c>
      <c r="E462" s="26">
        <v>-7.7216180000000003</v>
      </c>
      <c r="F462" s="170" t="b">
        <f>IF(ISBLANK(FarmUnit[[#This Row],[1. Identifiant interne d’exploitation agricole*]]),"",IF(ISERROR(MATCH(FarmUnit[[#This Row],[1. Identifiant interne d’exploitation agricole*]],GroupMember[1. Identifiant interne d’exploitation agricole*],0)),FALSE,TRUE))</f>
        <v>1</v>
      </c>
      <c r="G462" s="5">
        <f t="shared" si="14"/>
        <v>7.6103540000000001</v>
      </c>
      <c r="H462" s="5">
        <f t="shared" si="15"/>
        <v>-7.7216180000000003</v>
      </c>
      <c r="I462" s="177" t="str">
        <f t="array" ref="I462">IF(ISBLANK(C462),"",IF(C462=MAX(IF(FarmUnit[1. Identifiant interne d’exploitation agricole*]=A462,FarmUnit[3. Superficie de l’unité agricole (ha)*])),"!","-"))</f>
        <v>!</v>
      </c>
      <c r="J462" s="11" t="str">
        <f>IFERROR(CONCATENATE(VLOOKUP(A462,GM_Table,12,FALSE)," ",(VLOOKUP(A462,GM_Table,13,FALSE))),"")</f>
        <v/>
      </c>
    </row>
    <row r="463" spans="1:10" x14ac:dyDescent="0.25">
      <c r="A463" s="62" t="s">
        <v>3270</v>
      </c>
      <c r="B463" s="7" t="s">
        <v>3270</v>
      </c>
      <c r="C463" s="8">
        <v>3</v>
      </c>
      <c r="D463" s="26">
        <v>7.623945</v>
      </c>
      <c r="E463" s="26">
        <v>-7.7195710000000002</v>
      </c>
      <c r="F463" s="170" t="b">
        <f>IF(ISBLANK(FarmUnit[[#This Row],[1. Identifiant interne d’exploitation agricole*]]),"",IF(ISERROR(MATCH(FarmUnit[[#This Row],[1. Identifiant interne d’exploitation agricole*]],GroupMember[1. Identifiant interne d’exploitation agricole*],0)),FALSE,TRUE))</f>
        <v>1</v>
      </c>
      <c r="G463" s="5">
        <f t="shared" si="14"/>
        <v>7.623945</v>
      </c>
      <c r="H463" s="5">
        <f t="shared" si="15"/>
        <v>-7.7195710000000002</v>
      </c>
      <c r="I463" s="177" t="str">
        <f t="array" ref="I463">IF(ISBLANK(C463),"",IF(C463=MAX(IF(FarmUnit[1. Identifiant interne d’exploitation agricole*]=A463,FarmUnit[3. Superficie de l’unité agricole (ha)*])),"!","-"))</f>
        <v>!</v>
      </c>
      <c r="J463" s="11" t="str">
        <f>IFERROR(CONCATENATE(VLOOKUP(A463,GM_Table,12,FALSE)," ",(VLOOKUP(A463,GM_Table,13,FALSE))),"")</f>
        <v/>
      </c>
    </row>
    <row r="464" spans="1:10" x14ac:dyDescent="0.25">
      <c r="A464" s="62" t="s">
        <v>3273</v>
      </c>
      <c r="B464" s="7" t="s">
        <v>3273</v>
      </c>
      <c r="C464" s="8">
        <v>2</v>
      </c>
      <c r="D464" s="26">
        <v>7.6078130000000002</v>
      </c>
      <c r="E464" s="26">
        <v>-7.6843919999999999</v>
      </c>
      <c r="F464" s="170" t="b">
        <f>IF(ISBLANK(FarmUnit[[#This Row],[1. Identifiant interne d’exploitation agricole*]]),"",IF(ISERROR(MATCH(FarmUnit[[#This Row],[1. Identifiant interne d’exploitation agricole*]],GroupMember[1. Identifiant interne d’exploitation agricole*],0)),FALSE,TRUE))</f>
        <v>1</v>
      </c>
      <c r="G464" s="5">
        <f t="shared" si="14"/>
        <v>7.6078130000000002</v>
      </c>
      <c r="H464" s="5">
        <f t="shared" si="15"/>
        <v>-7.6843919999999999</v>
      </c>
      <c r="I464" s="177" t="str">
        <f t="array" ref="I464">IF(ISBLANK(C464),"",IF(C464=MAX(IF(FarmUnit[1. Identifiant interne d’exploitation agricole*]=A464,FarmUnit[3. Superficie de l’unité agricole (ha)*])),"!","-"))</f>
        <v>!</v>
      </c>
      <c r="J464" s="11" t="str">
        <f>IFERROR(CONCATENATE(VLOOKUP(A464,GM_Table,12,FALSE)," ",(VLOOKUP(A464,GM_Table,13,FALSE))),"")</f>
        <v/>
      </c>
    </row>
    <row r="465" spans="1:10" x14ac:dyDescent="0.25">
      <c r="A465" s="62" t="s">
        <v>3275</v>
      </c>
      <c r="B465" s="7" t="s">
        <v>3275</v>
      </c>
      <c r="C465" s="8">
        <v>2</v>
      </c>
      <c r="D465" s="26">
        <v>7.6075869999999997</v>
      </c>
      <c r="E465" s="26">
        <v>-7.6838540000000002</v>
      </c>
      <c r="F465" s="170" t="b">
        <f>IF(ISBLANK(FarmUnit[[#This Row],[1. Identifiant interne d’exploitation agricole*]]),"",IF(ISERROR(MATCH(FarmUnit[[#This Row],[1. Identifiant interne d’exploitation agricole*]],GroupMember[1. Identifiant interne d’exploitation agricole*],0)),FALSE,TRUE))</f>
        <v>1</v>
      </c>
      <c r="G465" s="5">
        <f t="shared" si="14"/>
        <v>7.6075869999999997</v>
      </c>
      <c r="H465" s="5">
        <f t="shared" si="15"/>
        <v>-7.6838540000000002</v>
      </c>
      <c r="I465" s="177" t="str">
        <f t="array" ref="I465">IF(ISBLANK(C465),"",IF(C465=MAX(IF(FarmUnit[1. Identifiant interne d’exploitation agricole*]=A465,FarmUnit[3. Superficie de l’unité agricole (ha)*])),"!","-"))</f>
        <v>!</v>
      </c>
      <c r="J465" s="11" t="str">
        <f>IFERROR(CONCATENATE(VLOOKUP(A465,GM_Table,12,FALSE)," ",(VLOOKUP(A465,GM_Table,13,FALSE))),"")</f>
        <v/>
      </c>
    </row>
    <row r="466" spans="1:10" x14ac:dyDescent="0.25">
      <c r="A466" s="62" t="s">
        <v>3276</v>
      </c>
      <c r="B466" s="7" t="s">
        <v>3276</v>
      </c>
      <c r="C466" s="8">
        <v>3</v>
      </c>
      <c r="D466" s="26">
        <v>7.6073459999999997</v>
      </c>
      <c r="E466" s="26">
        <v>-7.6833130000000001</v>
      </c>
      <c r="F466" s="170" t="b">
        <f>IF(ISBLANK(FarmUnit[[#This Row],[1. Identifiant interne d’exploitation agricole*]]),"",IF(ISERROR(MATCH(FarmUnit[[#This Row],[1. Identifiant interne d’exploitation agricole*]],GroupMember[1. Identifiant interne d’exploitation agricole*],0)),FALSE,TRUE))</f>
        <v>1</v>
      </c>
      <c r="G466" s="5">
        <f t="shared" si="14"/>
        <v>7.6073459999999997</v>
      </c>
      <c r="H466" s="5">
        <f t="shared" si="15"/>
        <v>-7.6833130000000001</v>
      </c>
      <c r="I466" s="177" t="str">
        <f t="array" ref="I466">IF(ISBLANK(C466),"",IF(C466=MAX(IF(FarmUnit[1. Identifiant interne d’exploitation agricole*]=A466,FarmUnit[3. Superficie de l’unité agricole (ha)*])),"!","-"))</f>
        <v>!</v>
      </c>
      <c r="J466" s="11" t="str">
        <f>IFERROR(CONCATENATE(VLOOKUP(A466,GM_Table,12,FALSE)," ",(VLOOKUP(A466,GM_Table,13,FALSE))),"")</f>
        <v/>
      </c>
    </row>
    <row r="467" spans="1:10" x14ac:dyDescent="0.25">
      <c r="A467" s="62" t="s">
        <v>3278</v>
      </c>
      <c r="B467" s="7" t="s">
        <v>3278</v>
      </c>
      <c r="C467" s="8">
        <v>2</v>
      </c>
      <c r="D467" s="26">
        <v>7.6289860000000003</v>
      </c>
      <c r="E467" s="26">
        <v>-7.6989260000000002</v>
      </c>
      <c r="F467" s="170" t="b">
        <f>IF(ISBLANK(FarmUnit[[#This Row],[1. Identifiant interne d’exploitation agricole*]]),"",IF(ISERROR(MATCH(FarmUnit[[#This Row],[1. Identifiant interne d’exploitation agricole*]],GroupMember[1. Identifiant interne d’exploitation agricole*],0)),FALSE,TRUE))</f>
        <v>1</v>
      </c>
      <c r="G467" s="5">
        <f t="shared" si="14"/>
        <v>7.6289860000000003</v>
      </c>
      <c r="H467" s="5">
        <f t="shared" si="15"/>
        <v>-7.6989260000000002</v>
      </c>
      <c r="I467" s="177" t="str">
        <f t="array" ref="I467">IF(ISBLANK(C467),"",IF(C467=MAX(IF(FarmUnit[1. Identifiant interne d’exploitation agricole*]=A467,FarmUnit[3. Superficie de l’unité agricole (ha)*])),"!","-"))</f>
        <v>!</v>
      </c>
      <c r="J467" s="11" t="str">
        <f>IFERROR(CONCATENATE(VLOOKUP(A467,GM_Table,12,FALSE)," ",(VLOOKUP(A467,GM_Table,13,FALSE))),"")</f>
        <v/>
      </c>
    </row>
    <row r="468" spans="1:10" x14ac:dyDescent="0.25">
      <c r="A468" s="62" t="s">
        <v>3279</v>
      </c>
      <c r="B468" s="7" t="s">
        <v>3279</v>
      </c>
      <c r="C468" s="8">
        <v>3</v>
      </c>
      <c r="D468" s="26">
        <v>7.6639650000000001</v>
      </c>
      <c r="E468" s="26">
        <v>-7.6151239999999998</v>
      </c>
      <c r="F468" s="170" t="b">
        <f>IF(ISBLANK(FarmUnit[[#This Row],[1. Identifiant interne d’exploitation agricole*]]),"",IF(ISERROR(MATCH(FarmUnit[[#This Row],[1. Identifiant interne d’exploitation agricole*]],GroupMember[1. Identifiant interne d’exploitation agricole*],0)),FALSE,TRUE))</f>
        <v>1</v>
      </c>
      <c r="G468" s="5">
        <f t="shared" si="14"/>
        <v>7.6639650000000001</v>
      </c>
      <c r="H468" s="5">
        <f t="shared" si="15"/>
        <v>-7.6151239999999998</v>
      </c>
      <c r="I468" s="177" t="str">
        <f t="array" ref="I468">IF(ISBLANK(C468),"",IF(C468=MAX(IF(FarmUnit[1. Identifiant interne d’exploitation agricole*]=A468,FarmUnit[3. Superficie de l’unité agricole (ha)*])),"!","-"))</f>
        <v>!</v>
      </c>
      <c r="J468" s="11" t="str">
        <f>IFERROR(CONCATENATE(VLOOKUP(A468,GM_Table,12,FALSE)," ",(VLOOKUP(A468,GM_Table,13,FALSE))),"")</f>
        <v/>
      </c>
    </row>
    <row r="469" spans="1:10" x14ac:dyDescent="0.25">
      <c r="A469" s="62" t="s">
        <v>3280</v>
      </c>
      <c r="B469" s="7" t="s">
        <v>3280</v>
      </c>
      <c r="C469" s="8">
        <v>3</v>
      </c>
      <c r="D469" s="26">
        <v>7.6627770000000002</v>
      </c>
      <c r="E469" s="26">
        <v>-7.6157240000000002</v>
      </c>
      <c r="F469" s="170" t="b">
        <f>IF(ISBLANK(FarmUnit[[#This Row],[1. Identifiant interne d’exploitation agricole*]]),"",IF(ISERROR(MATCH(FarmUnit[[#This Row],[1. Identifiant interne d’exploitation agricole*]],GroupMember[1. Identifiant interne d’exploitation agricole*],0)),FALSE,TRUE))</f>
        <v>1</v>
      </c>
      <c r="G469" s="5">
        <f t="shared" si="14"/>
        <v>7.6627770000000002</v>
      </c>
      <c r="H469" s="5">
        <f t="shared" si="15"/>
        <v>-7.6157240000000002</v>
      </c>
      <c r="I469" s="177" t="str">
        <f t="array" ref="I469">IF(ISBLANK(C469),"",IF(C469=MAX(IF(FarmUnit[1. Identifiant interne d’exploitation agricole*]=A469,FarmUnit[3. Superficie de l’unité agricole (ha)*])),"!","-"))</f>
        <v>!</v>
      </c>
      <c r="J469" s="11" t="str">
        <f>IFERROR(CONCATENATE(VLOOKUP(A469,GM_Table,12,FALSE)," ",(VLOOKUP(A469,GM_Table,13,FALSE))),"")</f>
        <v/>
      </c>
    </row>
    <row r="470" spans="1:10" x14ac:dyDescent="0.25">
      <c r="A470" s="62" t="s">
        <v>3283</v>
      </c>
      <c r="B470" s="7" t="s">
        <v>3283</v>
      </c>
      <c r="C470" s="8">
        <v>3</v>
      </c>
      <c r="D470" s="26">
        <v>7.6624150000000002</v>
      </c>
      <c r="E470" s="26">
        <v>-7.6163280000000002</v>
      </c>
      <c r="F470" s="170" t="b">
        <f>IF(ISBLANK(FarmUnit[[#This Row],[1. Identifiant interne d’exploitation agricole*]]),"",IF(ISERROR(MATCH(FarmUnit[[#This Row],[1. Identifiant interne d’exploitation agricole*]],GroupMember[1. Identifiant interne d’exploitation agricole*],0)),FALSE,TRUE))</f>
        <v>1</v>
      </c>
      <c r="G470" s="5">
        <f t="shared" si="14"/>
        <v>7.6624150000000002</v>
      </c>
      <c r="H470" s="5">
        <f t="shared" si="15"/>
        <v>-7.6163280000000002</v>
      </c>
      <c r="I470" s="177" t="str">
        <f t="array" ref="I470">IF(ISBLANK(C470),"",IF(C470=MAX(IF(FarmUnit[1. Identifiant interne d’exploitation agricole*]=A470,FarmUnit[3. Superficie de l’unité agricole (ha)*])),"!","-"))</f>
        <v>!</v>
      </c>
      <c r="J470" s="11" t="str">
        <f>IFERROR(CONCATENATE(VLOOKUP(A470,GM_Table,12,FALSE)," ",(VLOOKUP(A470,GM_Table,13,FALSE))),"")</f>
        <v/>
      </c>
    </row>
    <row r="471" spans="1:10" x14ac:dyDescent="0.25">
      <c r="A471" s="62" t="s">
        <v>3284</v>
      </c>
      <c r="B471" s="7" t="s">
        <v>3284</v>
      </c>
      <c r="C471" s="8">
        <v>1</v>
      </c>
      <c r="D471" s="26">
        <v>7.6235999999999997</v>
      </c>
      <c r="E471" s="26">
        <v>-7.7203989999999996</v>
      </c>
      <c r="F471" s="170" t="b">
        <f>IF(ISBLANK(FarmUnit[[#This Row],[1. Identifiant interne d’exploitation agricole*]]),"",IF(ISERROR(MATCH(FarmUnit[[#This Row],[1. Identifiant interne d’exploitation agricole*]],GroupMember[1. Identifiant interne d’exploitation agricole*],0)),FALSE,TRUE))</f>
        <v>1</v>
      </c>
      <c r="G471" s="5">
        <f t="shared" si="14"/>
        <v>7.6235999999999997</v>
      </c>
      <c r="H471" s="5">
        <f t="shared" si="15"/>
        <v>-7.7203989999999996</v>
      </c>
      <c r="I471" s="177" t="str">
        <f t="array" ref="I471">IF(ISBLANK(C471),"",IF(C471=MAX(IF(FarmUnit[1. Identifiant interne d’exploitation agricole*]=A471,FarmUnit[3. Superficie de l’unité agricole (ha)*])),"!","-"))</f>
        <v>!</v>
      </c>
      <c r="J471" s="11" t="str">
        <f>IFERROR(CONCATENATE(VLOOKUP(A471,GM_Table,12,FALSE)," ",(VLOOKUP(A471,GM_Table,13,FALSE))),"")</f>
        <v/>
      </c>
    </row>
    <row r="472" spans="1:10" x14ac:dyDescent="0.25">
      <c r="A472" s="62" t="s">
        <v>3287</v>
      </c>
      <c r="B472" s="7" t="s">
        <v>3287</v>
      </c>
      <c r="C472" s="8">
        <v>2</v>
      </c>
      <c r="D472" s="26">
        <v>7.6266999999999996</v>
      </c>
      <c r="E472" s="26">
        <v>-7.6935000000000002</v>
      </c>
      <c r="F472" s="170" t="b">
        <f>IF(ISBLANK(FarmUnit[[#This Row],[1. Identifiant interne d’exploitation agricole*]]),"",IF(ISERROR(MATCH(FarmUnit[[#This Row],[1. Identifiant interne d’exploitation agricole*]],GroupMember[1. Identifiant interne d’exploitation agricole*],0)),FALSE,TRUE))</f>
        <v>1</v>
      </c>
      <c r="G472" s="5">
        <f t="shared" si="14"/>
        <v>7.6266999999999996</v>
      </c>
      <c r="H472" s="5">
        <f t="shared" si="15"/>
        <v>-7.6935000000000002</v>
      </c>
      <c r="I472" s="177" t="str">
        <f t="array" ref="I472">IF(ISBLANK(C472),"",IF(C472=MAX(IF(FarmUnit[1. Identifiant interne d’exploitation agricole*]=A472,FarmUnit[3. Superficie de l’unité agricole (ha)*])),"!","-"))</f>
        <v>!</v>
      </c>
      <c r="J472" s="11" t="str">
        <f>IFERROR(CONCATENATE(VLOOKUP(A472,GM_Table,12,FALSE)," ",(VLOOKUP(A472,GM_Table,13,FALSE))),"")</f>
        <v/>
      </c>
    </row>
    <row r="473" spans="1:10" x14ac:dyDescent="0.25">
      <c r="A473" s="62" t="s">
        <v>3291</v>
      </c>
      <c r="B473" s="7" t="s">
        <v>3291</v>
      </c>
      <c r="C473" s="8">
        <v>4</v>
      </c>
      <c r="D473" s="26">
        <v>7.5891089999999997</v>
      </c>
      <c r="E473" s="26">
        <v>-7.6982499999999998</v>
      </c>
      <c r="F473" s="170" t="b">
        <f>IF(ISBLANK(FarmUnit[[#This Row],[1. Identifiant interne d’exploitation agricole*]]),"",IF(ISERROR(MATCH(FarmUnit[[#This Row],[1. Identifiant interne d’exploitation agricole*]],GroupMember[1. Identifiant interne d’exploitation agricole*],0)),FALSE,TRUE))</f>
        <v>1</v>
      </c>
      <c r="G473" s="5">
        <f t="shared" si="14"/>
        <v>7.5891089999999997</v>
      </c>
      <c r="H473" s="5">
        <f t="shared" si="15"/>
        <v>-7.6982499999999998</v>
      </c>
      <c r="I473" s="177" t="str">
        <f t="array" ref="I473">IF(ISBLANK(C473),"",IF(C473=MAX(IF(FarmUnit[1. Identifiant interne d’exploitation agricole*]=A473,FarmUnit[3. Superficie de l’unité agricole (ha)*])),"!","-"))</f>
        <v>!</v>
      </c>
      <c r="J473" s="11" t="str">
        <f>IFERROR(CONCATENATE(VLOOKUP(A473,GM_Table,12,FALSE)," ",(VLOOKUP(A473,GM_Table,13,FALSE))),"")</f>
        <v/>
      </c>
    </row>
    <row r="474" spans="1:10" x14ac:dyDescent="0.25">
      <c r="A474" s="62" t="s">
        <v>3292</v>
      </c>
      <c r="B474" s="7" t="s">
        <v>3292</v>
      </c>
      <c r="C474" s="8">
        <v>2</v>
      </c>
      <c r="D474" s="26">
        <v>7.6219650000000003</v>
      </c>
      <c r="E474" s="26">
        <v>-7.7170969999999999</v>
      </c>
      <c r="F474" s="170" t="b">
        <f>IF(ISBLANK(FarmUnit[[#This Row],[1. Identifiant interne d’exploitation agricole*]]),"",IF(ISERROR(MATCH(FarmUnit[[#This Row],[1. Identifiant interne d’exploitation agricole*]],GroupMember[1. Identifiant interne d’exploitation agricole*],0)),FALSE,TRUE))</f>
        <v>1</v>
      </c>
      <c r="G474" s="5">
        <f t="shared" si="14"/>
        <v>7.6219650000000003</v>
      </c>
      <c r="H474" s="5">
        <f t="shared" si="15"/>
        <v>-7.7170969999999999</v>
      </c>
      <c r="I474" s="177" t="str">
        <f t="array" ref="I474">IF(ISBLANK(C474),"",IF(C474=MAX(IF(FarmUnit[1. Identifiant interne d’exploitation agricole*]=A474,FarmUnit[3. Superficie de l’unité agricole (ha)*])),"!","-"))</f>
        <v>!</v>
      </c>
      <c r="J474" s="11" t="str">
        <f>IFERROR(CONCATENATE(VLOOKUP(A474,GM_Table,12,FALSE)," ",(VLOOKUP(A474,GM_Table,13,FALSE))),"")</f>
        <v/>
      </c>
    </row>
    <row r="475" spans="1:10" x14ac:dyDescent="0.25">
      <c r="A475" s="62" t="s">
        <v>3294</v>
      </c>
      <c r="B475" s="7" t="s">
        <v>3294</v>
      </c>
      <c r="C475" s="8">
        <v>2</v>
      </c>
      <c r="D475" s="26">
        <v>7.6168009999999997</v>
      </c>
      <c r="E475" s="26">
        <v>-7.6998490000000004</v>
      </c>
      <c r="F475" s="170" t="b">
        <f>IF(ISBLANK(FarmUnit[[#This Row],[1. Identifiant interne d’exploitation agricole*]]),"",IF(ISERROR(MATCH(FarmUnit[[#This Row],[1. Identifiant interne d’exploitation agricole*]],GroupMember[1. Identifiant interne d’exploitation agricole*],0)),FALSE,TRUE))</f>
        <v>1</v>
      </c>
      <c r="G475" s="5">
        <f t="shared" si="14"/>
        <v>7.6168009999999997</v>
      </c>
      <c r="H475" s="5">
        <f t="shared" si="15"/>
        <v>-7.6998490000000004</v>
      </c>
      <c r="I475" s="177" t="str">
        <f t="array" ref="I475">IF(ISBLANK(C475),"",IF(C475=MAX(IF(FarmUnit[1. Identifiant interne d’exploitation agricole*]=A475,FarmUnit[3. Superficie de l’unité agricole (ha)*])),"!","-"))</f>
        <v>!</v>
      </c>
      <c r="J475" s="11" t="str">
        <f>IFERROR(CONCATENATE(VLOOKUP(A475,GM_Table,12,FALSE)," ",(VLOOKUP(A475,GM_Table,13,FALSE))),"")</f>
        <v/>
      </c>
    </row>
    <row r="476" spans="1:10" x14ac:dyDescent="0.25">
      <c r="A476" s="62" t="s">
        <v>3295</v>
      </c>
      <c r="B476" s="7" t="s">
        <v>3295</v>
      </c>
      <c r="C476" s="8">
        <v>3</v>
      </c>
      <c r="D476" s="26">
        <v>7.6175009999999999</v>
      </c>
      <c r="E476" s="26">
        <v>-7.93553</v>
      </c>
      <c r="F476" s="170" t="b">
        <f>IF(ISBLANK(FarmUnit[[#This Row],[1. Identifiant interne d’exploitation agricole*]]),"",IF(ISERROR(MATCH(FarmUnit[[#This Row],[1. Identifiant interne d’exploitation agricole*]],GroupMember[1. Identifiant interne d’exploitation agricole*],0)),FALSE,TRUE))</f>
        <v>1</v>
      </c>
      <c r="G476" s="5">
        <f t="shared" si="14"/>
        <v>7.6175009999999999</v>
      </c>
      <c r="H476" s="5">
        <f t="shared" si="15"/>
        <v>-7.93553</v>
      </c>
      <c r="I476" s="177" t="str">
        <f t="array" ref="I476">IF(ISBLANK(C476),"",IF(C476=MAX(IF(FarmUnit[1. Identifiant interne d’exploitation agricole*]=A476,FarmUnit[3. Superficie de l’unité agricole (ha)*])),"!","-"))</f>
        <v>!</v>
      </c>
      <c r="J476" s="11" t="str">
        <f>IFERROR(CONCATENATE(VLOOKUP(A476,GM_Table,12,FALSE)," ",(VLOOKUP(A476,GM_Table,13,FALSE))),"")</f>
        <v/>
      </c>
    </row>
    <row r="477" spans="1:10" x14ac:dyDescent="0.25">
      <c r="A477" s="62" t="s">
        <v>3296</v>
      </c>
      <c r="B477" s="7" t="s">
        <v>3296</v>
      </c>
      <c r="C477" s="8">
        <v>3</v>
      </c>
      <c r="D477" s="26">
        <v>7.6175179999999996</v>
      </c>
      <c r="E477" s="26">
        <v>-7.93607</v>
      </c>
      <c r="F477" s="170" t="b">
        <f>IF(ISBLANK(FarmUnit[[#This Row],[1. Identifiant interne d’exploitation agricole*]]),"",IF(ISERROR(MATCH(FarmUnit[[#This Row],[1. Identifiant interne d’exploitation agricole*]],GroupMember[1. Identifiant interne d’exploitation agricole*],0)),FALSE,TRUE))</f>
        <v>1</v>
      </c>
      <c r="G477" s="5">
        <f t="shared" si="14"/>
        <v>7.6175179999999996</v>
      </c>
      <c r="H477" s="5">
        <f t="shared" si="15"/>
        <v>-7.93607</v>
      </c>
      <c r="I477" s="177" t="str">
        <f t="array" ref="I477">IF(ISBLANK(C477),"",IF(C477=MAX(IF(FarmUnit[1. Identifiant interne d’exploitation agricole*]=A477,FarmUnit[3. Superficie de l’unité agricole (ha)*])),"!","-"))</f>
        <v>!</v>
      </c>
      <c r="J477" s="11" t="str">
        <f>IFERROR(CONCATENATE(VLOOKUP(A477,GM_Table,12,FALSE)," ",(VLOOKUP(A477,GM_Table,13,FALSE))),"")</f>
        <v/>
      </c>
    </row>
    <row r="478" spans="1:10" x14ac:dyDescent="0.25">
      <c r="A478" s="62" t="s">
        <v>3298</v>
      </c>
      <c r="B478" s="7" t="s">
        <v>3298</v>
      </c>
      <c r="C478" s="8">
        <v>3</v>
      </c>
      <c r="D478" s="26">
        <v>7.6174280000000003</v>
      </c>
      <c r="E478" s="26">
        <v>-7.7116610000000003</v>
      </c>
      <c r="F478" s="170" t="b">
        <f>IF(ISBLANK(FarmUnit[[#This Row],[1. Identifiant interne d’exploitation agricole*]]),"",IF(ISERROR(MATCH(FarmUnit[[#This Row],[1. Identifiant interne d’exploitation agricole*]],GroupMember[1. Identifiant interne d’exploitation agricole*],0)),FALSE,TRUE))</f>
        <v>1</v>
      </c>
      <c r="G478" s="5">
        <f t="shared" si="14"/>
        <v>7.6174280000000003</v>
      </c>
      <c r="H478" s="5">
        <f t="shared" si="15"/>
        <v>-7.7116610000000003</v>
      </c>
      <c r="I478" s="177" t="str">
        <f t="array" ref="I478">IF(ISBLANK(C478),"",IF(C478=MAX(IF(FarmUnit[1. Identifiant interne d’exploitation agricole*]=A478,FarmUnit[3. Superficie de l’unité agricole (ha)*])),"!","-"))</f>
        <v>!</v>
      </c>
      <c r="J478" s="11" t="str">
        <f>IFERROR(CONCATENATE(VLOOKUP(A478,GM_Table,12,FALSE)," ",(VLOOKUP(A478,GM_Table,13,FALSE))),"")</f>
        <v/>
      </c>
    </row>
    <row r="479" spans="1:10" x14ac:dyDescent="0.25">
      <c r="A479" s="62" t="s">
        <v>3300</v>
      </c>
      <c r="B479" s="7" t="s">
        <v>3300</v>
      </c>
      <c r="C479" s="8">
        <v>2</v>
      </c>
      <c r="D479" s="26">
        <v>7.6225649999999998</v>
      </c>
      <c r="E479" s="26">
        <v>-7.7195049999999998</v>
      </c>
      <c r="F479" s="170" t="b">
        <f>IF(ISBLANK(FarmUnit[[#This Row],[1. Identifiant interne d’exploitation agricole*]]),"",IF(ISERROR(MATCH(FarmUnit[[#This Row],[1. Identifiant interne d’exploitation agricole*]],GroupMember[1. Identifiant interne d’exploitation agricole*],0)),FALSE,TRUE))</f>
        <v>1</v>
      </c>
      <c r="G479" s="5">
        <f t="shared" si="14"/>
        <v>7.6225649999999998</v>
      </c>
      <c r="H479" s="5">
        <f t="shared" si="15"/>
        <v>-7.7195049999999998</v>
      </c>
      <c r="I479" s="177" t="str">
        <f t="array" ref="I479">IF(ISBLANK(C479),"",IF(C479=MAX(IF(FarmUnit[1. Identifiant interne d’exploitation agricole*]=A479,FarmUnit[3. Superficie de l’unité agricole (ha)*])),"!","-"))</f>
        <v>!</v>
      </c>
      <c r="J479" s="11" t="str">
        <f>IFERROR(CONCATENATE(VLOOKUP(A479,GM_Table,12,FALSE)," ",(VLOOKUP(A479,GM_Table,13,FALSE))),"")</f>
        <v/>
      </c>
    </row>
    <row r="480" spans="1:10" x14ac:dyDescent="0.25">
      <c r="A480" s="62" t="s">
        <v>3303</v>
      </c>
      <c r="B480" s="7" t="s">
        <v>3303</v>
      </c>
      <c r="C480" s="8">
        <v>3</v>
      </c>
      <c r="D480" s="26">
        <v>7.5881999999999996</v>
      </c>
      <c r="E480" s="26">
        <v>-7.7431000000000001</v>
      </c>
      <c r="F480" s="170" t="b">
        <f>IF(ISBLANK(FarmUnit[[#This Row],[1. Identifiant interne d’exploitation agricole*]]),"",IF(ISERROR(MATCH(FarmUnit[[#This Row],[1. Identifiant interne d’exploitation agricole*]],GroupMember[1. Identifiant interne d’exploitation agricole*],0)),FALSE,TRUE))</f>
        <v>1</v>
      </c>
      <c r="G480" s="5">
        <f t="shared" si="14"/>
        <v>7.5881999999999996</v>
      </c>
      <c r="H480" s="5">
        <f t="shared" si="15"/>
        <v>-7.7431000000000001</v>
      </c>
      <c r="I480" s="177" t="str">
        <f t="array" ref="I480">IF(ISBLANK(C480),"",IF(C480=MAX(IF(FarmUnit[1. Identifiant interne d’exploitation agricole*]=A480,FarmUnit[3. Superficie de l’unité agricole (ha)*])),"!","-"))</f>
        <v>!</v>
      </c>
      <c r="J480" s="11" t="str">
        <f>IFERROR(CONCATENATE(VLOOKUP(A480,GM_Table,12,FALSE)," ",(VLOOKUP(A480,GM_Table,13,FALSE))),"")</f>
        <v/>
      </c>
    </row>
    <row r="481" spans="1:10" x14ac:dyDescent="0.25">
      <c r="A481" s="62" t="s">
        <v>3304</v>
      </c>
      <c r="B481" s="7" t="s">
        <v>3304</v>
      </c>
      <c r="C481" s="8">
        <v>1.5</v>
      </c>
      <c r="D481" s="26">
        <v>7.6175199999999998</v>
      </c>
      <c r="E481" s="26">
        <v>-7.6333489999999999</v>
      </c>
      <c r="F481" s="170" t="b">
        <f>IF(ISBLANK(FarmUnit[[#This Row],[1. Identifiant interne d’exploitation agricole*]]),"",IF(ISERROR(MATCH(FarmUnit[[#This Row],[1. Identifiant interne d’exploitation agricole*]],GroupMember[1. Identifiant interne d’exploitation agricole*],0)),FALSE,TRUE))</f>
        <v>1</v>
      </c>
      <c r="G481" s="5">
        <f t="shared" si="14"/>
        <v>7.6175199999999998</v>
      </c>
      <c r="H481" s="5">
        <f t="shared" si="15"/>
        <v>-7.6333489999999999</v>
      </c>
      <c r="I481" s="177" t="str">
        <f t="array" ref="I481">IF(ISBLANK(C481),"",IF(C481=MAX(IF(FarmUnit[1. Identifiant interne d’exploitation agricole*]=A481,FarmUnit[3. Superficie de l’unité agricole (ha)*])),"!","-"))</f>
        <v>!</v>
      </c>
      <c r="J481" s="11" t="str">
        <f>IFERROR(CONCATENATE(VLOOKUP(A481,GM_Table,12,FALSE)," ",(VLOOKUP(A481,GM_Table,13,FALSE))),"")</f>
        <v/>
      </c>
    </row>
    <row r="482" spans="1:10" x14ac:dyDescent="0.25">
      <c r="A482" s="62" t="s">
        <v>3306</v>
      </c>
      <c r="B482" s="7" t="s">
        <v>3306</v>
      </c>
      <c r="C482" s="8">
        <v>3</v>
      </c>
      <c r="D482" s="26">
        <v>7.6235600000000003</v>
      </c>
      <c r="E482" s="26">
        <v>-7.7208189999999997</v>
      </c>
      <c r="F482" s="170" t="b">
        <f>IF(ISBLANK(FarmUnit[[#This Row],[1. Identifiant interne d’exploitation agricole*]]),"",IF(ISERROR(MATCH(FarmUnit[[#This Row],[1. Identifiant interne d’exploitation agricole*]],GroupMember[1. Identifiant interne d’exploitation agricole*],0)),FALSE,TRUE))</f>
        <v>1</v>
      </c>
      <c r="G482" s="5">
        <f t="shared" si="14"/>
        <v>7.6235600000000003</v>
      </c>
      <c r="H482" s="5">
        <f t="shared" si="15"/>
        <v>-7.7208189999999997</v>
      </c>
      <c r="I482" s="177" t="str">
        <f t="array" ref="I482">IF(ISBLANK(C482),"",IF(C482=MAX(IF(FarmUnit[1. Identifiant interne d’exploitation agricole*]=A482,FarmUnit[3. Superficie de l’unité agricole (ha)*])),"!","-"))</f>
        <v>!</v>
      </c>
      <c r="J482" s="11" t="str">
        <f>IFERROR(CONCATENATE(VLOOKUP(A482,GM_Table,12,FALSE)," ",(VLOOKUP(A482,GM_Table,13,FALSE))),"")</f>
        <v/>
      </c>
    </row>
    <row r="483" spans="1:10" x14ac:dyDescent="0.25">
      <c r="A483" s="62" t="s">
        <v>3309</v>
      </c>
      <c r="B483" s="7" t="s">
        <v>3309</v>
      </c>
      <c r="C483" s="8">
        <v>3</v>
      </c>
      <c r="D483" s="26">
        <v>7.6871999999999998</v>
      </c>
      <c r="E483" s="26">
        <v>-7.7294999999999998</v>
      </c>
      <c r="F483" s="170" t="b">
        <f>IF(ISBLANK(FarmUnit[[#This Row],[1. Identifiant interne d’exploitation agricole*]]),"",IF(ISERROR(MATCH(FarmUnit[[#This Row],[1. Identifiant interne d’exploitation agricole*]],GroupMember[1. Identifiant interne d’exploitation agricole*],0)),FALSE,TRUE))</f>
        <v>1</v>
      </c>
      <c r="G483" s="5">
        <f t="shared" si="14"/>
        <v>7.6871999999999998</v>
      </c>
      <c r="H483" s="5">
        <f t="shared" si="15"/>
        <v>-7.7294999999999998</v>
      </c>
      <c r="I483" s="177" t="str">
        <f t="array" ref="I483">IF(ISBLANK(C483),"",IF(C483=MAX(IF(FarmUnit[1. Identifiant interne d’exploitation agricole*]=A483,FarmUnit[3. Superficie de l’unité agricole (ha)*])),"!","-"))</f>
        <v>!</v>
      </c>
      <c r="J483" s="11" t="str">
        <f>IFERROR(CONCATENATE(VLOOKUP(A483,GM_Table,12,FALSE)," ",(VLOOKUP(A483,GM_Table,13,FALSE))),"")</f>
        <v/>
      </c>
    </row>
    <row r="484" spans="1:10" x14ac:dyDescent="0.25">
      <c r="A484" s="62" t="s">
        <v>3311</v>
      </c>
      <c r="B484" s="7" t="s">
        <v>3311</v>
      </c>
      <c r="C484" s="8">
        <v>2</v>
      </c>
      <c r="D484" s="26">
        <v>7.6230549999999999</v>
      </c>
      <c r="E484" s="26">
        <v>-7.7203710000000001</v>
      </c>
      <c r="F484" s="170" t="b">
        <f>IF(ISBLANK(FarmUnit[[#This Row],[1. Identifiant interne d’exploitation agricole*]]),"",IF(ISERROR(MATCH(FarmUnit[[#This Row],[1. Identifiant interne d’exploitation agricole*]],GroupMember[1. Identifiant interne d’exploitation agricole*],0)),FALSE,TRUE))</f>
        <v>1</v>
      </c>
      <c r="G484" s="5">
        <f t="shared" si="14"/>
        <v>7.6230549999999999</v>
      </c>
      <c r="H484" s="5">
        <f t="shared" si="15"/>
        <v>-7.7203710000000001</v>
      </c>
      <c r="I484" s="177" t="str">
        <f t="array" ref="I484">IF(ISBLANK(C484),"",IF(C484=MAX(IF(FarmUnit[1. Identifiant interne d’exploitation agricole*]=A484,FarmUnit[3. Superficie de l’unité agricole (ha)*])),"!","-"))</f>
        <v>!</v>
      </c>
      <c r="J484" s="11" t="str">
        <f>IFERROR(CONCATENATE(VLOOKUP(A484,GM_Table,12,FALSE)," ",(VLOOKUP(A484,GM_Table,13,FALSE))),"")</f>
        <v/>
      </c>
    </row>
    <row r="485" spans="1:10" x14ac:dyDescent="0.25">
      <c r="A485" s="62" t="s">
        <v>3312</v>
      </c>
      <c r="B485" s="7" t="s">
        <v>3312</v>
      </c>
      <c r="C485" s="8">
        <v>3</v>
      </c>
      <c r="D485" s="26">
        <v>7.6174860000000004</v>
      </c>
      <c r="E485" s="26">
        <v>-7.9340000000000002</v>
      </c>
      <c r="F485" s="170" t="b">
        <f>IF(ISBLANK(FarmUnit[[#This Row],[1. Identifiant interne d’exploitation agricole*]]),"",IF(ISERROR(MATCH(FarmUnit[[#This Row],[1. Identifiant interne d’exploitation agricole*]],GroupMember[1. Identifiant interne d’exploitation agricole*],0)),FALSE,TRUE))</f>
        <v>1</v>
      </c>
      <c r="G485" s="5">
        <f t="shared" si="14"/>
        <v>7.6174860000000004</v>
      </c>
      <c r="H485" s="5">
        <f t="shared" si="15"/>
        <v>-7.9340000000000002</v>
      </c>
      <c r="I485" s="177" t="str">
        <f t="array" ref="I485">IF(ISBLANK(C485),"",IF(C485=MAX(IF(FarmUnit[1. Identifiant interne d’exploitation agricole*]=A485,FarmUnit[3. Superficie de l’unité agricole (ha)*])),"!","-"))</f>
        <v>!</v>
      </c>
      <c r="J485" s="11" t="str">
        <f>IFERROR(CONCATENATE(VLOOKUP(A485,GM_Table,12,FALSE)," ",(VLOOKUP(A485,GM_Table,13,FALSE))),"")</f>
        <v/>
      </c>
    </row>
    <row r="486" spans="1:10" x14ac:dyDescent="0.25">
      <c r="A486" s="62" t="s">
        <v>3315</v>
      </c>
      <c r="B486" s="7" t="s">
        <v>3315</v>
      </c>
      <c r="C486" s="8">
        <v>3</v>
      </c>
      <c r="D486" s="26">
        <v>7.6211060000000002</v>
      </c>
      <c r="E486" s="26">
        <v>-7.7119070000000001</v>
      </c>
      <c r="F486" s="170" t="b">
        <f>IF(ISBLANK(FarmUnit[[#This Row],[1. Identifiant interne d’exploitation agricole*]]),"",IF(ISERROR(MATCH(FarmUnit[[#This Row],[1. Identifiant interne d’exploitation agricole*]],GroupMember[1. Identifiant interne d’exploitation agricole*],0)),FALSE,TRUE))</f>
        <v>1</v>
      </c>
      <c r="G486" s="5">
        <f t="shared" si="14"/>
        <v>7.6211060000000002</v>
      </c>
      <c r="H486" s="5">
        <f t="shared" si="15"/>
        <v>-7.7119070000000001</v>
      </c>
      <c r="I486" s="177" t="str">
        <f t="array" ref="I486">IF(ISBLANK(C486),"",IF(C486=MAX(IF(FarmUnit[1. Identifiant interne d’exploitation agricole*]=A486,FarmUnit[3. Superficie de l’unité agricole (ha)*])),"!","-"))</f>
        <v>!</v>
      </c>
      <c r="J486" s="11" t="str">
        <f>IFERROR(CONCATENATE(VLOOKUP(A486,GM_Table,12,FALSE)," ",(VLOOKUP(A486,GM_Table,13,FALSE))),"")</f>
        <v/>
      </c>
    </row>
    <row r="487" spans="1:10" x14ac:dyDescent="0.25">
      <c r="A487" s="62" t="s">
        <v>3317</v>
      </c>
      <c r="B487" s="7" t="s">
        <v>3317</v>
      </c>
      <c r="C487" s="8">
        <v>2</v>
      </c>
      <c r="D487" s="26">
        <v>7.6239590000000002</v>
      </c>
      <c r="E487" s="26">
        <v>-7.7209490000000001</v>
      </c>
      <c r="F487" s="170" t="b">
        <f>IF(ISBLANK(FarmUnit[[#This Row],[1. Identifiant interne d’exploitation agricole*]]),"",IF(ISERROR(MATCH(FarmUnit[[#This Row],[1. Identifiant interne d’exploitation agricole*]],GroupMember[1. Identifiant interne d’exploitation agricole*],0)),FALSE,TRUE))</f>
        <v>1</v>
      </c>
      <c r="G487" s="5">
        <f t="shared" si="14"/>
        <v>7.6239590000000002</v>
      </c>
      <c r="H487" s="5">
        <f t="shared" si="15"/>
        <v>-7.7209490000000001</v>
      </c>
      <c r="I487" s="177" t="str">
        <f t="array" ref="I487">IF(ISBLANK(C487),"",IF(C487=MAX(IF(FarmUnit[1. Identifiant interne d’exploitation agricole*]=A487,FarmUnit[3. Superficie de l’unité agricole (ha)*])),"!","-"))</f>
        <v>!</v>
      </c>
      <c r="J487" s="11" t="str">
        <f>IFERROR(CONCATENATE(VLOOKUP(A487,GM_Table,12,FALSE)," ",(VLOOKUP(A487,GM_Table,13,FALSE))),"")</f>
        <v/>
      </c>
    </row>
    <row r="488" spans="1:10" x14ac:dyDescent="0.25">
      <c r="A488" s="62" t="s">
        <v>3319</v>
      </c>
      <c r="B488" s="7" t="s">
        <v>3319</v>
      </c>
      <c r="C488" s="8">
        <v>2.5</v>
      </c>
      <c r="D488" s="26">
        <v>7.6210649999999998</v>
      </c>
      <c r="E488" s="26">
        <v>-7.7128860000000001</v>
      </c>
      <c r="F488" s="170" t="b">
        <f>IF(ISBLANK(FarmUnit[[#This Row],[1. Identifiant interne d’exploitation agricole*]]),"",IF(ISERROR(MATCH(FarmUnit[[#This Row],[1. Identifiant interne d’exploitation agricole*]],GroupMember[1. Identifiant interne d’exploitation agricole*],0)),FALSE,TRUE))</f>
        <v>1</v>
      </c>
      <c r="G488" s="5">
        <f t="shared" si="14"/>
        <v>7.6210649999999998</v>
      </c>
      <c r="H488" s="5">
        <f t="shared" si="15"/>
        <v>-7.7128860000000001</v>
      </c>
      <c r="I488" s="177" t="str">
        <f t="array" ref="I488">IF(ISBLANK(C488),"",IF(C488=MAX(IF(FarmUnit[1. Identifiant interne d’exploitation agricole*]=A488,FarmUnit[3. Superficie de l’unité agricole (ha)*])),"!","-"))</f>
        <v>!</v>
      </c>
      <c r="J488" s="11" t="str">
        <f>IFERROR(CONCATENATE(VLOOKUP(A488,GM_Table,12,FALSE)," ",(VLOOKUP(A488,GM_Table,13,FALSE))),"")</f>
        <v/>
      </c>
    </row>
    <row r="489" spans="1:10" x14ac:dyDescent="0.25">
      <c r="A489" s="62" t="s">
        <v>3322</v>
      </c>
      <c r="B489" s="7" t="s">
        <v>3322</v>
      </c>
      <c r="C489" s="8">
        <v>1.8</v>
      </c>
      <c r="D489" s="26">
        <v>7.7442140000000004</v>
      </c>
      <c r="E489" s="26">
        <v>-7.5387120000000003</v>
      </c>
      <c r="F489" s="170" t="b">
        <f>IF(ISBLANK(FarmUnit[[#This Row],[1. Identifiant interne d’exploitation agricole*]]),"",IF(ISERROR(MATCH(FarmUnit[[#This Row],[1. Identifiant interne d’exploitation agricole*]],GroupMember[1. Identifiant interne d’exploitation agricole*],0)),FALSE,TRUE))</f>
        <v>1</v>
      </c>
      <c r="G489" s="5">
        <f t="shared" si="14"/>
        <v>7.7442140000000004</v>
      </c>
      <c r="H489" s="5">
        <f t="shared" si="15"/>
        <v>-7.5387120000000003</v>
      </c>
      <c r="I489" s="177" t="str">
        <f t="array" ref="I489">IF(ISBLANK(C489),"",IF(C489=MAX(IF(FarmUnit[1. Identifiant interne d’exploitation agricole*]=A489,FarmUnit[3. Superficie de l’unité agricole (ha)*])),"!","-"))</f>
        <v>!</v>
      </c>
      <c r="J489" s="11" t="str">
        <f>IFERROR(CONCATENATE(VLOOKUP(A489,GM_Table,12,FALSE)," ",(VLOOKUP(A489,GM_Table,13,FALSE))),"")</f>
        <v/>
      </c>
    </row>
    <row r="490" spans="1:10" x14ac:dyDescent="0.25">
      <c r="A490" s="62" t="s">
        <v>3324</v>
      </c>
      <c r="B490" s="7" t="s">
        <v>3324</v>
      </c>
      <c r="C490" s="8">
        <v>2.25</v>
      </c>
      <c r="D490" s="26">
        <v>7.6223590000000003</v>
      </c>
      <c r="E490" s="26">
        <v>-7.7202210000000004</v>
      </c>
      <c r="F490" s="170" t="b">
        <f>IF(ISBLANK(FarmUnit[[#This Row],[1. Identifiant interne d’exploitation agricole*]]),"",IF(ISERROR(MATCH(FarmUnit[[#This Row],[1. Identifiant interne d’exploitation agricole*]],GroupMember[1. Identifiant interne d’exploitation agricole*],0)),FALSE,TRUE))</f>
        <v>1</v>
      </c>
      <c r="G490" s="5">
        <f t="shared" si="14"/>
        <v>7.6223590000000003</v>
      </c>
      <c r="H490" s="5">
        <f t="shared" si="15"/>
        <v>-7.7202210000000004</v>
      </c>
      <c r="I490" s="177" t="str">
        <f t="array" ref="I490">IF(ISBLANK(C490),"",IF(C490=MAX(IF(FarmUnit[1. Identifiant interne d’exploitation agricole*]=A490,FarmUnit[3. Superficie de l’unité agricole (ha)*])),"!","-"))</f>
        <v>!</v>
      </c>
      <c r="J490" s="11" t="str">
        <f>IFERROR(CONCATENATE(VLOOKUP(A490,GM_Table,12,FALSE)," ",(VLOOKUP(A490,GM_Table,13,FALSE))),"")</f>
        <v/>
      </c>
    </row>
    <row r="491" spans="1:10" x14ac:dyDescent="0.25">
      <c r="A491" s="62" t="s">
        <v>3327</v>
      </c>
      <c r="B491" s="7" t="s">
        <v>3327</v>
      </c>
      <c r="C491" s="8">
        <v>2.2000000000000002</v>
      </c>
      <c r="D491" s="26">
        <v>7.6928000000000001</v>
      </c>
      <c r="E491" s="26">
        <v>-7.6974999999999998</v>
      </c>
      <c r="F491" s="170" t="b">
        <f>IF(ISBLANK(FarmUnit[[#This Row],[1. Identifiant interne d’exploitation agricole*]]),"",IF(ISERROR(MATCH(FarmUnit[[#This Row],[1. Identifiant interne d’exploitation agricole*]],GroupMember[1. Identifiant interne d’exploitation agricole*],0)),FALSE,TRUE))</f>
        <v>1</v>
      </c>
      <c r="G491" s="5">
        <f t="shared" si="14"/>
        <v>7.6928000000000001</v>
      </c>
      <c r="H491" s="5">
        <f t="shared" si="15"/>
        <v>-7.6974999999999998</v>
      </c>
      <c r="I491" s="177" t="str">
        <f t="array" ref="I491">IF(ISBLANK(C491),"",IF(C491=MAX(IF(FarmUnit[1. Identifiant interne d’exploitation agricole*]=A491,FarmUnit[3. Superficie de l’unité agricole (ha)*])),"!","-"))</f>
        <v>!</v>
      </c>
      <c r="J491" s="11" t="str">
        <f>IFERROR(CONCATENATE(VLOOKUP(A491,GM_Table,12,FALSE)," ",(VLOOKUP(A491,GM_Table,13,FALSE))),"")</f>
        <v/>
      </c>
    </row>
    <row r="492" spans="1:10" x14ac:dyDescent="0.25">
      <c r="A492" s="62" t="s">
        <v>3329</v>
      </c>
      <c r="B492" s="7" t="s">
        <v>3329</v>
      </c>
      <c r="C492" s="8">
        <v>1.2</v>
      </c>
      <c r="D492" s="26">
        <v>7.6222729999999999</v>
      </c>
      <c r="E492" s="26">
        <v>-7.772011</v>
      </c>
      <c r="F492" s="170" t="b">
        <f>IF(ISBLANK(FarmUnit[[#This Row],[1. Identifiant interne d’exploitation agricole*]]),"",IF(ISERROR(MATCH(FarmUnit[[#This Row],[1. Identifiant interne d’exploitation agricole*]],GroupMember[1. Identifiant interne d’exploitation agricole*],0)),FALSE,TRUE))</f>
        <v>1</v>
      </c>
      <c r="G492" s="5">
        <f t="shared" si="14"/>
        <v>7.6222729999999999</v>
      </c>
      <c r="H492" s="5">
        <f t="shared" si="15"/>
        <v>-7.772011</v>
      </c>
      <c r="I492" s="177" t="str">
        <f t="array" ref="I492">IF(ISBLANK(C492),"",IF(C492=MAX(IF(FarmUnit[1. Identifiant interne d’exploitation agricole*]=A492,FarmUnit[3. Superficie de l’unité agricole (ha)*])),"!","-"))</f>
        <v>!</v>
      </c>
      <c r="J492" s="11" t="str">
        <f>IFERROR(CONCATENATE(VLOOKUP(A492,GM_Table,12,FALSE)," ",(VLOOKUP(A492,GM_Table,13,FALSE))),"")</f>
        <v/>
      </c>
    </row>
    <row r="493" spans="1:10" s="188" customFormat="1" x14ac:dyDescent="0.25">
      <c r="A493" s="62" t="s">
        <v>3331</v>
      </c>
      <c r="B493" s="7" t="s">
        <v>3331</v>
      </c>
      <c r="C493" s="8">
        <v>1.5</v>
      </c>
      <c r="D493" s="26">
        <v>7.6214399999999998</v>
      </c>
      <c r="E493" s="26">
        <v>-7.7713017999999998</v>
      </c>
      <c r="F493" s="170" t="b">
        <f>IF(ISBLANK(FarmUnit[[#This Row],[1. Identifiant interne d’exploitation agricole*]]),"",IF(ISERROR(MATCH(FarmUnit[[#This Row],[1. Identifiant interne d’exploitation agricole*]],GroupMember[1. Identifiant interne d’exploitation agricole*],0)),FALSE,TRUE))</f>
        <v>1</v>
      </c>
      <c r="G493" s="5">
        <f t="shared" si="14"/>
        <v>7.6214399999999998</v>
      </c>
      <c r="H493" s="5">
        <f t="shared" si="15"/>
        <v>-7.7713017999999998</v>
      </c>
      <c r="I493" s="177" t="str">
        <f t="array" ref="I493">IF(ISBLANK(C493),"",IF(C493=MAX(IF(FarmUnit[1. Identifiant interne d’exploitation agricole*]=A493,FarmUnit[3. Superficie de l’unité agricole (ha)*])),"!","-"))</f>
        <v>!</v>
      </c>
      <c r="J493" s="11" t="str">
        <f>IFERROR(CONCATENATE(VLOOKUP(A493,GM_Table,12,FALSE)," ",(VLOOKUP(A493,GM_Table,13,FALSE))),"")</f>
        <v/>
      </c>
    </row>
    <row r="494" spans="1:10" x14ac:dyDescent="0.25">
      <c r="A494" s="62" t="s">
        <v>3333</v>
      </c>
      <c r="B494" s="7" t="s">
        <v>3333</v>
      </c>
      <c r="C494" s="8">
        <v>2.12</v>
      </c>
      <c r="D494" s="26">
        <v>7.6211510000000002</v>
      </c>
      <c r="E494" s="26">
        <v>-7.7127249999999998</v>
      </c>
      <c r="F494" s="170" t="b">
        <f>IF(ISBLANK(FarmUnit[[#This Row],[1. Identifiant interne d’exploitation agricole*]]),"",IF(ISERROR(MATCH(FarmUnit[[#This Row],[1. Identifiant interne d’exploitation agricole*]],GroupMember[1. Identifiant interne d’exploitation agricole*],0)),FALSE,TRUE))</f>
        <v>1</v>
      </c>
      <c r="G494" s="5">
        <f t="shared" si="14"/>
        <v>7.6211510000000002</v>
      </c>
      <c r="H494" s="5">
        <f t="shared" si="15"/>
        <v>-7.7127249999999998</v>
      </c>
      <c r="I494" s="177" t="str">
        <f t="array" ref="I494">IF(ISBLANK(C494),"",IF(C494=MAX(IF(FarmUnit[1. Identifiant interne d’exploitation agricole*]=A494,FarmUnit[3. Superficie de l’unité agricole (ha)*])),"!","-"))</f>
        <v>!</v>
      </c>
      <c r="J494" s="11" t="str">
        <f>IFERROR(CONCATENATE(VLOOKUP(A494,GM_Table,12,FALSE)," ",(VLOOKUP(A494,GM_Table,13,FALSE))),"")</f>
        <v/>
      </c>
    </row>
    <row r="495" spans="1:10" x14ac:dyDescent="0.25">
      <c r="A495" s="62" t="s">
        <v>3335</v>
      </c>
      <c r="B495" s="7" t="s">
        <v>3335</v>
      </c>
      <c r="C495" s="8">
        <v>1.6</v>
      </c>
      <c r="D495" s="26">
        <v>7.621124</v>
      </c>
      <c r="E495" s="26">
        <v>-7.7712554000000003</v>
      </c>
      <c r="F495" s="170" t="b">
        <f>IF(ISBLANK(FarmUnit[[#This Row],[1. Identifiant interne d’exploitation agricole*]]),"",IF(ISERROR(MATCH(FarmUnit[[#This Row],[1. Identifiant interne d’exploitation agricole*]],GroupMember[1. Identifiant interne d’exploitation agricole*],0)),FALSE,TRUE))</f>
        <v>1</v>
      </c>
      <c r="G495" s="5">
        <f t="shared" si="14"/>
        <v>7.621124</v>
      </c>
      <c r="H495" s="5">
        <f t="shared" si="15"/>
        <v>-7.7712554000000003</v>
      </c>
      <c r="I495" s="177" t="str">
        <f t="array" ref="I495">IF(ISBLANK(C495),"",IF(C495=MAX(IF(FarmUnit[1. Identifiant interne d’exploitation agricole*]=A495,FarmUnit[3. Superficie de l’unité agricole (ha)*])),"!","-"))</f>
        <v>!</v>
      </c>
      <c r="J495" s="11" t="str">
        <f>IFERROR(CONCATENATE(VLOOKUP(A495,GM_Table,12,FALSE)," ",(VLOOKUP(A495,GM_Table,13,FALSE))),"")</f>
        <v/>
      </c>
    </row>
    <row r="496" spans="1:10" x14ac:dyDescent="0.25">
      <c r="A496" s="62" t="s">
        <v>3337</v>
      </c>
      <c r="B496" s="7" t="s">
        <v>3337</v>
      </c>
      <c r="C496" s="8">
        <v>2.2999999999999998</v>
      </c>
      <c r="D496" s="26">
        <v>7.6216090000000003</v>
      </c>
      <c r="E496" s="26">
        <v>-7.7124379999999997</v>
      </c>
      <c r="F496" s="170" t="b">
        <f>IF(ISBLANK(FarmUnit[[#This Row],[1. Identifiant interne d’exploitation agricole*]]),"",IF(ISERROR(MATCH(FarmUnit[[#This Row],[1. Identifiant interne d’exploitation agricole*]],GroupMember[1. Identifiant interne d’exploitation agricole*],0)),FALSE,TRUE))</f>
        <v>1</v>
      </c>
      <c r="G496" s="5">
        <f t="shared" si="14"/>
        <v>7.6216090000000003</v>
      </c>
      <c r="H496" s="5">
        <f t="shared" si="15"/>
        <v>-7.7124379999999997</v>
      </c>
      <c r="I496" s="177" t="str">
        <f t="array" ref="I496">IF(ISBLANK(C496),"",IF(C496=MAX(IF(FarmUnit[1. Identifiant interne d’exploitation agricole*]=A496,FarmUnit[3. Superficie de l’unité agricole (ha)*])),"!","-"))</f>
        <v>!</v>
      </c>
      <c r="J496" s="11" t="str">
        <f>IFERROR(CONCATENATE(VLOOKUP(A496,GM_Table,12,FALSE)," ",(VLOOKUP(A496,GM_Table,13,FALSE))),"")</f>
        <v/>
      </c>
    </row>
    <row r="497" spans="1:10" x14ac:dyDescent="0.25">
      <c r="A497" s="62" t="s">
        <v>3339</v>
      </c>
      <c r="B497" s="7" t="s">
        <v>3339</v>
      </c>
      <c r="C497" s="8">
        <v>2</v>
      </c>
      <c r="D497" s="26">
        <v>7.6205470000000002</v>
      </c>
      <c r="E497" s="26">
        <v>-7.7712772000000001</v>
      </c>
      <c r="F497" s="170" t="b">
        <f>IF(ISBLANK(FarmUnit[[#This Row],[1. Identifiant interne d’exploitation agricole*]]),"",IF(ISERROR(MATCH(FarmUnit[[#This Row],[1. Identifiant interne d’exploitation agricole*]],GroupMember[1. Identifiant interne d’exploitation agricole*],0)),FALSE,TRUE))</f>
        <v>1</v>
      </c>
      <c r="G497" s="5">
        <f t="shared" si="14"/>
        <v>7.6205470000000002</v>
      </c>
      <c r="H497" s="5">
        <f t="shared" si="15"/>
        <v>-7.7712772000000001</v>
      </c>
      <c r="I497" s="177" t="str">
        <f t="array" ref="I497">IF(ISBLANK(C497),"",IF(C497=MAX(IF(FarmUnit[1. Identifiant interne d’exploitation agricole*]=A497,FarmUnit[3. Superficie de l’unité agricole (ha)*])),"!","-"))</f>
        <v>!</v>
      </c>
      <c r="J497" s="11" t="str">
        <f>IFERROR(CONCATENATE(VLOOKUP(A497,GM_Table,12,FALSE)," ",(VLOOKUP(A497,GM_Table,13,FALSE))),"")</f>
        <v/>
      </c>
    </row>
    <row r="498" spans="1:10" x14ac:dyDescent="0.25">
      <c r="A498" s="160" t="s">
        <v>666</v>
      </c>
      <c r="B498" s="7" t="s">
        <v>666</v>
      </c>
      <c r="C498" s="8">
        <v>1.68</v>
      </c>
      <c r="D498" s="26">
        <v>7.6496000000000004</v>
      </c>
      <c r="E498" s="26">
        <v>-7.7405999999999997</v>
      </c>
      <c r="F498" s="134" t="b">
        <f>IF(ISBLANK(FarmUnit[[#This Row],[1. Identifiant interne d’exploitation agricole*]]),"",IF(ISERROR(MATCH(FarmUnit[[#This Row],[1. Identifiant interne d’exploitation agricole*]],GroupMember[1. Identifiant interne d’exploitation agricole*],0)),FALSE,TRUE))</f>
        <v>1</v>
      </c>
      <c r="G498" s="5">
        <f t="shared" si="14"/>
        <v>7.6496000000000004</v>
      </c>
      <c r="H498" s="5">
        <f t="shared" si="15"/>
        <v>-7.7405999999999997</v>
      </c>
      <c r="I498" s="23" t="str">
        <f t="array" ref="I498">IF(ISBLANK(C498),"",IF(C498=MAX(IF(FarmUnit[1. Identifiant interne d’exploitation agricole*]=A498,FarmUnit[3. Superficie de l’unité agricole (ha)*])),"!","-"))</f>
        <v>!</v>
      </c>
      <c r="J498" s="11" t="str">
        <f>IFERROR(CONCATENATE(VLOOKUP(A498,GM_Table,12,FALSE)," ",(VLOOKUP(A498,GM_Table,13,FALSE))),"")</f>
        <v/>
      </c>
    </row>
    <row r="499" spans="1:10" x14ac:dyDescent="0.25">
      <c r="A499" s="160" t="s">
        <v>677</v>
      </c>
      <c r="B499" s="7" t="s">
        <v>677</v>
      </c>
      <c r="C499" s="8">
        <v>1.1599999999999999</v>
      </c>
      <c r="D499" s="26">
        <v>7.6581070000000002</v>
      </c>
      <c r="E499" s="26">
        <v>-7.5186099999999998</v>
      </c>
      <c r="F499" s="134" t="b">
        <f>IF(ISBLANK(FarmUnit[[#This Row],[1. Identifiant interne d’exploitation agricole*]]),"",IF(ISERROR(MATCH(FarmUnit[[#This Row],[1. Identifiant interne d’exploitation agricole*]],GroupMember[1. Identifiant interne d’exploitation agricole*],0)),FALSE,TRUE))</f>
        <v>1</v>
      </c>
      <c r="G499" s="5">
        <f t="shared" si="14"/>
        <v>7.6581070000000002</v>
      </c>
      <c r="H499" s="5">
        <f t="shared" si="15"/>
        <v>-7.5186099999999998</v>
      </c>
      <c r="I499" s="23" t="str">
        <f t="array" ref="I499">IF(ISBLANK(C499),"",IF(C499=MAX(IF(FarmUnit[1. Identifiant interne d’exploitation agricole*]=A499,FarmUnit[3. Superficie de l’unité agricole (ha)*])),"!","-"))</f>
        <v>!</v>
      </c>
      <c r="J499" s="11" t="str">
        <f>IFERROR(CONCATENATE(VLOOKUP(A499,GM_Table,12,FALSE)," ",(VLOOKUP(A499,GM_Table,13,FALSE))),"")</f>
        <v/>
      </c>
    </row>
    <row r="500" spans="1:10" x14ac:dyDescent="0.25">
      <c r="A500" s="160" t="s">
        <v>681</v>
      </c>
      <c r="B500" s="7" t="s">
        <v>681</v>
      </c>
      <c r="C500" s="8">
        <v>1.21</v>
      </c>
      <c r="D500" s="26">
        <v>7.6910970000000001</v>
      </c>
      <c r="E500" s="26">
        <v>-7.5430010000000003</v>
      </c>
      <c r="F500" s="134" t="b">
        <f>IF(ISBLANK(FarmUnit[[#This Row],[1. Identifiant interne d’exploitation agricole*]]),"",IF(ISERROR(MATCH(FarmUnit[[#This Row],[1. Identifiant interne d’exploitation agricole*]],GroupMember[1. Identifiant interne d’exploitation agricole*],0)),FALSE,TRUE))</f>
        <v>1</v>
      </c>
      <c r="G500" s="5">
        <f t="shared" si="14"/>
        <v>7.6910970000000001</v>
      </c>
      <c r="H500" s="5">
        <f t="shared" si="15"/>
        <v>-7.5430010000000003</v>
      </c>
      <c r="I500" s="23" t="str">
        <f t="array" ref="I500">IF(ISBLANK(C500),"",IF(C500=MAX(IF(FarmUnit[1. Identifiant interne d’exploitation agricole*]=A500,FarmUnit[3. Superficie de l’unité agricole (ha)*])),"!","-"))</f>
        <v>!</v>
      </c>
      <c r="J500" s="11" t="str">
        <f>IFERROR(CONCATENATE(VLOOKUP(A500,GM_Table,12,FALSE)," ",(VLOOKUP(A500,GM_Table,13,FALSE))),"")</f>
        <v/>
      </c>
    </row>
    <row r="501" spans="1:10" x14ac:dyDescent="0.25">
      <c r="A501" s="160" t="s">
        <v>687</v>
      </c>
      <c r="B501" s="7" t="s">
        <v>687</v>
      </c>
      <c r="C501" s="8">
        <v>1.54</v>
      </c>
      <c r="D501" s="26">
        <v>7.6742400000000002</v>
      </c>
      <c r="E501" s="26">
        <v>-7.560155</v>
      </c>
      <c r="F501" s="134" t="b">
        <f>IF(ISBLANK(FarmUnit[[#This Row],[1. Identifiant interne d’exploitation agricole*]]),"",IF(ISERROR(MATCH(FarmUnit[[#This Row],[1. Identifiant interne d’exploitation agricole*]],GroupMember[1. Identifiant interne d’exploitation agricole*],0)),FALSE,TRUE))</f>
        <v>1</v>
      </c>
      <c r="G501" s="5">
        <f t="shared" si="14"/>
        <v>7.6742400000000002</v>
      </c>
      <c r="H501" s="5">
        <f t="shared" si="15"/>
        <v>-7.560155</v>
      </c>
      <c r="I501" s="23" t="str">
        <f t="array" ref="I501">IF(ISBLANK(C501),"",IF(C501=MAX(IF(FarmUnit[1. Identifiant interne d’exploitation agricole*]=A501,FarmUnit[3. Superficie de l’unité agricole (ha)*])),"!","-"))</f>
        <v>!</v>
      </c>
      <c r="J501" s="11" t="str">
        <f>IFERROR(CONCATENATE(VLOOKUP(A501,GM_Table,12,FALSE)," ",(VLOOKUP(A501,GM_Table,13,FALSE))),"")</f>
        <v/>
      </c>
    </row>
    <row r="502" spans="1:10" x14ac:dyDescent="0.25">
      <c r="A502" s="160" t="s">
        <v>692</v>
      </c>
      <c r="B502" s="7" t="s">
        <v>692</v>
      </c>
      <c r="C502" s="8">
        <v>1.57</v>
      </c>
      <c r="D502" s="26">
        <v>7.8219820000000002</v>
      </c>
      <c r="E502" s="26">
        <v>-7.6361920000000003</v>
      </c>
      <c r="F502" s="134" t="b">
        <f>IF(ISBLANK(FarmUnit[[#This Row],[1. Identifiant interne d’exploitation agricole*]]),"",IF(ISERROR(MATCH(FarmUnit[[#This Row],[1. Identifiant interne d’exploitation agricole*]],GroupMember[1. Identifiant interne d’exploitation agricole*],0)),FALSE,TRUE))</f>
        <v>1</v>
      </c>
      <c r="G502" s="5">
        <f t="shared" si="14"/>
        <v>7.8219820000000002</v>
      </c>
      <c r="H502" s="5">
        <f t="shared" si="15"/>
        <v>-7.6361920000000003</v>
      </c>
      <c r="I502" s="23" t="str">
        <f t="array" ref="I502">IF(ISBLANK(C502),"",IF(C502=MAX(IF(FarmUnit[1. Identifiant interne d’exploitation agricole*]=A502,FarmUnit[3. Superficie de l’unité agricole (ha)*])),"!","-"))</f>
        <v>!</v>
      </c>
      <c r="J502" s="11" t="str">
        <f>IFERROR(CONCATENATE(VLOOKUP(A502,GM_Table,12,FALSE)," ",(VLOOKUP(A502,GM_Table,13,FALSE))),"")</f>
        <v/>
      </c>
    </row>
    <row r="503" spans="1:10" x14ac:dyDescent="0.25">
      <c r="A503" s="160" t="s">
        <v>697</v>
      </c>
      <c r="B503" s="7" t="s">
        <v>697</v>
      </c>
      <c r="C503" s="8">
        <v>1.57</v>
      </c>
      <c r="D503" s="26">
        <v>7.8253830000000004</v>
      </c>
      <c r="E503" s="26">
        <v>-7.636825</v>
      </c>
      <c r="F503" s="134" t="b">
        <f>IF(ISBLANK(FarmUnit[[#This Row],[1. Identifiant interne d’exploitation agricole*]]),"",IF(ISERROR(MATCH(FarmUnit[[#This Row],[1. Identifiant interne d’exploitation agricole*]],GroupMember[1. Identifiant interne d’exploitation agricole*],0)),FALSE,TRUE))</f>
        <v>1</v>
      </c>
      <c r="G503" s="5">
        <f t="shared" si="14"/>
        <v>7.8253830000000004</v>
      </c>
      <c r="H503" s="5">
        <f t="shared" si="15"/>
        <v>-7.636825</v>
      </c>
      <c r="I503" s="23" t="str">
        <f t="array" ref="I503">IF(ISBLANK(C503),"",IF(C503=MAX(IF(FarmUnit[1. Identifiant interne d’exploitation agricole*]=A503,FarmUnit[3. Superficie de l’unité agricole (ha)*])),"!","-"))</f>
        <v>!</v>
      </c>
      <c r="J503" s="11" t="str">
        <f>IFERROR(CONCATENATE(VLOOKUP(A503,GM_Table,12,FALSE)," ",(VLOOKUP(A503,GM_Table,13,FALSE))),"")</f>
        <v/>
      </c>
    </row>
    <row r="504" spans="1:10" x14ac:dyDescent="0.25">
      <c r="A504" s="160" t="s">
        <v>700</v>
      </c>
      <c r="B504" s="7" t="s">
        <v>700</v>
      </c>
      <c r="C504" s="8">
        <v>1.68</v>
      </c>
      <c r="D504" s="26">
        <v>7.6850649999999998</v>
      </c>
      <c r="E504" s="26">
        <v>-7.5266999999999999</v>
      </c>
      <c r="F504" s="134" t="b">
        <f>IF(ISBLANK(FarmUnit[[#This Row],[1. Identifiant interne d’exploitation agricole*]]),"",IF(ISERROR(MATCH(FarmUnit[[#This Row],[1. Identifiant interne d’exploitation agricole*]],GroupMember[1. Identifiant interne d’exploitation agricole*],0)),FALSE,TRUE))</f>
        <v>1</v>
      </c>
      <c r="G504" s="5">
        <f t="shared" si="14"/>
        <v>7.6850649999999998</v>
      </c>
      <c r="H504" s="5">
        <f t="shared" si="15"/>
        <v>-7.5266999999999999</v>
      </c>
      <c r="I504" s="23" t="str">
        <f t="array" ref="I504">IF(ISBLANK(C504),"",IF(C504=MAX(IF(FarmUnit[1. Identifiant interne d’exploitation agricole*]=A504,FarmUnit[3. Superficie de l’unité agricole (ha)*])),"!","-"))</f>
        <v>!</v>
      </c>
      <c r="J504" s="11" t="str">
        <f>IFERROR(CONCATENATE(VLOOKUP(A504,GM_Table,12,FALSE)," ",(VLOOKUP(A504,GM_Table,13,FALSE))),"")</f>
        <v/>
      </c>
    </row>
    <row r="505" spans="1:10" x14ac:dyDescent="0.25">
      <c r="A505" s="160" t="s">
        <v>705</v>
      </c>
      <c r="B505" s="7" t="s">
        <v>705</v>
      </c>
      <c r="C505" s="8">
        <v>1.73</v>
      </c>
      <c r="D505" s="26">
        <v>7.7118260000000003</v>
      </c>
      <c r="E505" s="26">
        <v>-7.5631810000000002</v>
      </c>
      <c r="F505" s="134" t="b">
        <f>IF(ISBLANK(FarmUnit[[#This Row],[1. Identifiant interne d’exploitation agricole*]]),"",IF(ISERROR(MATCH(FarmUnit[[#This Row],[1. Identifiant interne d’exploitation agricole*]],GroupMember[1. Identifiant interne d’exploitation agricole*],0)),FALSE,TRUE))</f>
        <v>1</v>
      </c>
      <c r="G505" s="5">
        <f t="shared" si="14"/>
        <v>7.7118260000000003</v>
      </c>
      <c r="H505" s="5">
        <f t="shared" si="15"/>
        <v>-7.5631810000000002</v>
      </c>
      <c r="I505" s="23" t="str">
        <f t="array" ref="I505">IF(ISBLANK(C505),"",IF(C505=MAX(IF(FarmUnit[1. Identifiant interne d’exploitation agricole*]=A505,FarmUnit[3. Superficie de l’unité agricole (ha)*])),"!","-"))</f>
        <v>!</v>
      </c>
      <c r="J505" s="11" t="str">
        <f>IFERROR(CONCATENATE(VLOOKUP(A505,GM_Table,12,FALSE)," ",(VLOOKUP(A505,GM_Table,13,FALSE))),"")</f>
        <v/>
      </c>
    </row>
    <row r="506" spans="1:10" x14ac:dyDescent="0.25">
      <c r="A506" s="160" t="s">
        <v>708</v>
      </c>
      <c r="B506" s="7" t="s">
        <v>708</v>
      </c>
      <c r="C506" s="8">
        <v>1.75</v>
      </c>
      <c r="D506" s="26">
        <v>7.696345</v>
      </c>
      <c r="E506" s="26">
        <v>-7.5978709999999996</v>
      </c>
      <c r="F506" s="134" t="b">
        <f>IF(ISBLANK(FarmUnit[[#This Row],[1. Identifiant interne d’exploitation agricole*]]),"",IF(ISERROR(MATCH(FarmUnit[[#This Row],[1. Identifiant interne d’exploitation agricole*]],GroupMember[1. Identifiant interne d’exploitation agricole*],0)),FALSE,TRUE))</f>
        <v>1</v>
      </c>
      <c r="G506" s="5">
        <f t="shared" si="14"/>
        <v>7.696345</v>
      </c>
      <c r="H506" s="5">
        <f t="shared" si="15"/>
        <v>-7.5978709999999996</v>
      </c>
      <c r="I506" s="23" t="str">
        <f t="array" ref="I506">IF(ISBLANK(C506),"",IF(C506=MAX(IF(FarmUnit[1. Identifiant interne d’exploitation agricole*]=A506,FarmUnit[3. Superficie de l’unité agricole (ha)*])),"!","-"))</f>
        <v>!</v>
      </c>
      <c r="J506" s="11" t="str">
        <f>IFERROR(CONCATENATE(VLOOKUP(A506,GM_Table,12,FALSE)," ",(VLOOKUP(A506,GM_Table,13,FALSE))),"")</f>
        <v/>
      </c>
    </row>
    <row r="507" spans="1:10" s="188" customFormat="1" x14ac:dyDescent="0.25">
      <c r="A507" s="160" t="s">
        <v>711</v>
      </c>
      <c r="B507" s="7" t="s">
        <v>711</v>
      </c>
      <c r="C507" s="8">
        <v>1.58</v>
      </c>
      <c r="D507" s="26">
        <v>7.6909349999999996</v>
      </c>
      <c r="E507" s="26">
        <v>-7.5942290000000003</v>
      </c>
      <c r="F507" s="134" t="b">
        <f>IF(ISBLANK(FarmUnit[[#This Row],[1. Identifiant interne d’exploitation agricole*]]),"",IF(ISERROR(MATCH(FarmUnit[[#This Row],[1. Identifiant interne d’exploitation agricole*]],GroupMember[1. Identifiant interne d’exploitation agricole*],0)),FALSE,TRUE))</f>
        <v>1</v>
      </c>
      <c r="G507" s="5">
        <f t="shared" si="14"/>
        <v>7.6909349999999996</v>
      </c>
      <c r="H507" s="5">
        <f t="shared" si="15"/>
        <v>-7.5942290000000003</v>
      </c>
      <c r="I507" s="23" t="str">
        <f t="array" ref="I507">IF(ISBLANK(C507),"",IF(C507=MAX(IF(FarmUnit[1. Identifiant interne d’exploitation agricole*]=A507,FarmUnit[3. Superficie de l’unité agricole (ha)*])),"!","-"))</f>
        <v>!</v>
      </c>
      <c r="J507" s="11" t="str">
        <f>IFERROR(CONCATENATE(VLOOKUP(A507,GM_Table,12,FALSE)," ",(VLOOKUP(A507,GM_Table,13,FALSE))),"")</f>
        <v/>
      </c>
    </row>
    <row r="508" spans="1:10" x14ac:dyDescent="0.25">
      <c r="A508" s="160" t="s">
        <v>716</v>
      </c>
      <c r="B508" s="7" t="s">
        <v>716</v>
      </c>
      <c r="C508" s="8">
        <v>1.99</v>
      </c>
      <c r="D508" s="26">
        <v>7.6872030000000002</v>
      </c>
      <c r="E508" s="26">
        <v>-7.5876720000000004</v>
      </c>
      <c r="F508" s="134" t="b">
        <f>IF(ISBLANK(FarmUnit[[#This Row],[1. Identifiant interne d’exploitation agricole*]]),"",IF(ISERROR(MATCH(FarmUnit[[#This Row],[1. Identifiant interne d’exploitation agricole*]],GroupMember[1. Identifiant interne d’exploitation agricole*],0)),FALSE,TRUE))</f>
        <v>1</v>
      </c>
      <c r="G508" s="5">
        <f t="shared" si="14"/>
        <v>7.6872030000000002</v>
      </c>
      <c r="H508" s="5">
        <f t="shared" si="15"/>
        <v>-7.5876720000000004</v>
      </c>
      <c r="I508" s="23" t="str">
        <f t="array" ref="I508">IF(ISBLANK(C508),"",IF(C508=MAX(IF(FarmUnit[1. Identifiant interne d’exploitation agricole*]=A508,FarmUnit[3. Superficie de l’unité agricole (ha)*])),"!","-"))</f>
        <v>!</v>
      </c>
      <c r="J508" s="11" t="str">
        <f>IFERROR(CONCATENATE(VLOOKUP(A508,GM_Table,12,FALSE)," ",(VLOOKUP(A508,GM_Table,13,FALSE))),"")</f>
        <v/>
      </c>
    </row>
    <row r="509" spans="1:10" x14ac:dyDescent="0.25">
      <c r="A509" s="160" t="s">
        <v>720</v>
      </c>
      <c r="B509" s="7" t="s">
        <v>720</v>
      </c>
      <c r="C509" s="8">
        <v>1.18</v>
      </c>
      <c r="D509" s="26">
        <v>7.6939570000000002</v>
      </c>
      <c r="E509" s="26">
        <v>-7.5917680000000001</v>
      </c>
      <c r="F509" s="134" t="b">
        <f>IF(ISBLANK(FarmUnit[[#This Row],[1. Identifiant interne d’exploitation agricole*]]),"",IF(ISERROR(MATCH(FarmUnit[[#This Row],[1. Identifiant interne d’exploitation agricole*]],GroupMember[1. Identifiant interne d’exploitation agricole*],0)),FALSE,TRUE))</f>
        <v>1</v>
      </c>
      <c r="G509" s="5">
        <f t="shared" si="14"/>
        <v>7.6939570000000002</v>
      </c>
      <c r="H509" s="5">
        <f t="shared" si="15"/>
        <v>-7.5917680000000001</v>
      </c>
      <c r="I509" s="23" t="str">
        <f t="array" ref="I509">IF(ISBLANK(C509),"",IF(C509=MAX(IF(FarmUnit[1. Identifiant interne d’exploitation agricole*]=A509,FarmUnit[3. Superficie de l’unité agricole (ha)*])),"!","-"))</f>
        <v>!</v>
      </c>
      <c r="J509" s="11" t="str">
        <f>IFERROR(CONCATENATE(VLOOKUP(A509,GM_Table,12,FALSE)," ",(VLOOKUP(A509,GM_Table,13,FALSE))),"")</f>
        <v/>
      </c>
    </row>
    <row r="510" spans="1:10" x14ac:dyDescent="0.25">
      <c r="A510" s="160" t="s">
        <v>722</v>
      </c>
      <c r="B510" s="7" t="s">
        <v>722</v>
      </c>
      <c r="C510" s="8">
        <v>1.78</v>
      </c>
      <c r="D510" s="26">
        <v>7.6864569999999999</v>
      </c>
      <c r="E510" s="26">
        <v>-7.5384650000000004</v>
      </c>
      <c r="F510" s="134" t="b">
        <f>IF(ISBLANK(FarmUnit[[#This Row],[1. Identifiant interne d’exploitation agricole*]]),"",IF(ISERROR(MATCH(FarmUnit[[#This Row],[1. Identifiant interne d’exploitation agricole*]],GroupMember[1. Identifiant interne d’exploitation agricole*],0)),FALSE,TRUE))</f>
        <v>1</v>
      </c>
      <c r="G510" s="5">
        <f t="shared" si="14"/>
        <v>7.6864569999999999</v>
      </c>
      <c r="H510" s="5">
        <f t="shared" si="15"/>
        <v>-7.5384650000000004</v>
      </c>
      <c r="I510" s="23" t="str">
        <f t="array" ref="I510">IF(ISBLANK(C510),"",IF(C510=MAX(IF(FarmUnit[1. Identifiant interne d’exploitation agricole*]=A510,FarmUnit[3. Superficie de l’unité agricole (ha)*])),"!","-"))</f>
        <v>!</v>
      </c>
      <c r="J510" s="11" t="str">
        <f>IFERROR(CONCATENATE(VLOOKUP(A510,GM_Table,12,FALSE)," ",(VLOOKUP(A510,GM_Table,13,FALSE))),"")</f>
        <v/>
      </c>
    </row>
    <row r="511" spans="1:10" x14ac:dyDescent="0.25">
      <c r="A511" s="160" t="s">
        <v>725</v>
      </c>
      <c r="B511" s="7" t="s">
        <v>725</v>
      </c>
      <c r="C511" s="8">
        <v>5.73</v>
      </c>
      <c r="D511" s="26">
        <v>7.6739850000000001</v>
      </c>
      <c r="E511" s="26">
        <v>-7.5263540000000004</v>
      </c>
      <c r="F511" s="134" t="b">
        <f>IF(ISBLANK(FarmUnit[[#This Row],[1. Identifiant interne d’exploitation agricole*]]),"",IF(ISERROR(MATCH(FarmUnit[[#This Row],[1. Identifiant interne d’exploitation agricole*]],GroupMember[1. Identifiant interne d’exploitation agricole*],0)),FALSE,TRUE))</f>
        <v>1</v>
      </c>
      <c r="G511" s="5">
        <f t="shared" si="14"/>
        <v>7.6739850000000001</v>
      </c>
      <c r="H511" s="5">
        <f t="shared" si="15"/>
        <v>-7.5263540000000004</v>
      </c>
      <c r="I511" s="23" t="str">
        <f t="array" ref="I511">IF(ISBLANK(C511),"",IF(C511=MAX(IF(FarmUnit[1. Identifiant interne d’exploitation agricole*]=A511,FarmUnit[3. Superficie de l’unité agricole (ha)*])),"!","-"))</f>
        <v>!</v>
      </c>
      <c r="J511" s="11" t="str">
        <f>IFERROR(CONCATENATE(VLOOKUP(A511,GM_Table,12,FALSE)," ",(VLOOKUP(A511,GM_Table,13,FALSE))),"")</f>
        <v/>
      </c>
    </row>
    <row r="512" spans="1:10" x14ac:dyDescent="0.25">
      <c r="A512" s="160" t="s">
        <v>729</v>
      </c>
      <c r="B512" s="7" t="s">
        <v>729</v>
      </c>
      <c r="C512" s="8">
        <v>2</v>
      </c>
      <c r="D512" s="26">
        <v>7.6753299999999998</v>
      </c>
      <c r="E512" s="26">
        <v>-7.5739619999999999</v>
      </c>
      <c r="F512" s="134" t="b">
        <f>IF(ISBLANK(FarmUnit[[#This Row],[1. Identifiant interne d’exploitation agricole*]]),"",IF(ISERROR(MATCH(FarmUnit[[#This Row],[1. Identifiant interne d’exploitation agricole*]],GroupMember[1. Identifiant interne d’exploitation agricole*],0)),FALSE,TRUE))</f>
        <v>1</v>
      </c>
      <c r="G512" s="5">
        <f t="shared" si="14"/>
        <v>7.6753299999999998</v>
      </c>
      <c r="H512" s="5">
        <f t="shared" si="15"/>
        <v>-7.5739619999999999</v>
      </c>
      <c r="I512" s="23" t="str">
        <f t="array" ref="I512">IF(ISBLANK(C512),"",IF(C512=MAX(IF(FarmUnit[1. Identifiant interne d’exploitation agricole*]=A512,FarmUnit[3. Superficie de l’unité agricole (ha)*])),"!","-"))</f>
        <v>!</v>
      </c>
      <c r="J512" s="11" t="str">
        <f>IFERROR(CONCATENATE(VLOOKUP(A512,GM_Table,12,FALSE)," ",(VLOOKUP(A512,GM_Table,13,FALSE))),"")</f>
        <v/>
      </c>
    </row>
    <row r="513" spans="1:10" s="188" customFormat="1" x14ac:dyDescent="0.25">
      <c r="A513" s="160" t="s">
        <v>733</v>
      </c>
      <c r="B513" s="7" t="s">
        <v>733</v>
      </c>
      <c r="C513" s="8">
        <v>1.0129999999999999</v>
      </c>
      <c r="D513" s="26">
        <v>7.6855820000000001</v>
      </c>
      <c r="E513" s="26">
        <v>-7.5265469999999999</v>
      </c>
      <c r="F513" s="134" t="b">
        <f>IF(ISBLANK(FarmUnit[[#This Row],[1. Identifiant interne d’exploitation agricole*]]),"",IF(ISERROR(MATCH(FarmUnit[[#This Row],[1. Identifiant interne d’exploitation agricole*]],GroupMember[1. Identifiant interne d’exploitation agricole*],0)),FALSE,TRUE))</f>
        <v>1</v>
      </c>
      <c r="G513" s="5">
        <f t="shared" si="14"/>
        <v>7.6855820000000001</v>
      </c>
      <c r="H513" s="5">
        <f t="shared" si="15"/>
        <v>-7.5265469999999999</v>
      </c>
      <c r="I513" s="23" t="str">
        <f t="array" ref="I513">IF(ISBLANK(C513),"",IF(C513=MAX(IF(FarmUnit[1. Identifiant interne d’exploitation agricole*]=A513,FarmUnit[3. Superficie de l’unité agricole (ha)*])),"!","-"))</f>
        <v>!</v>
      </c>
      <c r="J513" s="11" t="str">
        <f>IFERROR(CONCATENATE(VLOOKUP(A513,GM_Table,12,FALSE)," ",(VLOOKUP(A513,GM_Table,13,FALSE))),"")</f>
        <v/>
      </c>
    </row>
    <row r="514" spans="1:10" x14ac:dyDescent="0.25">
      <c r="A514" s="160" t="s">
        <v>736</v>
      </c>
      <c r="B514" s="7" t="s">
        <v>736</v>
      </c>
      <c r="C514" s="8">
        <v>1.42</v>
      </c>
      <c r="D514" s="26">
        <v>7.8363560000000003</v>
      </c>
      <c r="E514" s="26">
        <v>-7.6291739999999999</v>
      </c>
      <c r="F514" s="134" t="b">
        <f>IF(ISBLANK(FarmUnit[[#This Row],[1. Identifiant interne d’exploitation agricole*]]),"",IF(ISERROR(MATCH(FarmUnit[[#This Row],[1. Identifiant interne d’exploitation agricole*]],GroupMember[1. Identifiant interne d’exploitation agricole*],0)),FALSE,TRUE))</f>
        <v>1</v>
      </c>
      <c r="G514" s="5">
        <f t="shared" si="14"/>
        <v>7.8363560000000003</v>
      </c>
      <c r="H514" s="5">
        <f t="shared" si="15"/>
        <v>-7.6291739999999999</v>
      </c>
      <c r="I514" s="23" t="str">
        <f t="array" ref="I514">IF(ISBLANK(C514),"",IF(C514=MAX(IF(FarmUnit[1. Identifiant interne d’exploitation agricole*]=A514,FarmUnit[3. Superficie de l’unité agricole (ha)*])),"!","-"))</f>
        <v>!</v>
      </c>
      <c r="J514" s="11" t="str">
        <f>IFERROR(CONCATENATE(VLOOKUP(A514,GM_Table,12,FALSE)," ",(VLOOKUP(A514,GM_Table,13,FALSE))),"")</f>
        <v/>
      </c>
    </row>
    <row r="515" spans="1:10" x14ac:dyDescent="0.25">
      <c r="A515" s="160" t="s">
        <v>739</v>
      </c>
      <c r="B515" s="7" t="s">
        <v>739</v>
      </c>
      <c r="C515" s="8">
        <v>1.28</v>
      </c>
      <c r="D515" s="26">
        <v>7.8317909999999999</v>
      </c>
      <c r="E515" s="26">
        <v>-7.637537</v>
      </c>
      <c r="F515" s="134" t="b">
        <f>IF(ISBLANK(FarmUnit[[#This Row],[1. Identifiant interne d’exploitation agricole*]]),"",IF(ISERROR(MATCH(FarmUnit[[#This Row],[1. Identifiant interne d’exploitation agricole*]],GroupMember[1. Identifiant interne d’exploitation agricole*],0)),FALSE,TRUE))</f>
        <v>1</v>
      </c>
      <c r="G515" s="5">
        <f t="shared" ref="G515:G578" si="16">IF(D515=0,"",D515)</f>
        <v>7.8317909999999999</v>
      </c>
      <c r="H515" s="5">
        <f t="shared" ref="H515:H578" si="17">IF(E515=0,"",E515)</f>
        <v>-7.637537</v>
      </c>
      <c r="I515" s="23" t="str">
        <f t="array" ref="I515">IF(ISBLANK(C515),"",IF(C515=MAX(IF(FarmUnit[1. Identifiant interne d’exploitation agricole*]=A515,FarmUnit[3. Superficie de l’unité agricole (ha)*])),"!","-"))</f>
        <v>!</v>
      </c>
      <c r="J515" s="11" t="str">
        <f>IFERROR(CONCATENATE(VLOOKUP(A515,GM_Table,12,FALSE)," ",(VLOOKUP(A515,GM_Table,13,FALSE))),"")</f>
        <v/>
      </c>
    </row>
    <row r="516" spans="1:10" x14ac:dyDescent="0.25">
      <c r="A516" s="160" t="s">
        <v>742</v>
      </c>
      <c r="B516" s="7" t="s">
        <v>742</v>
      </c>
      <c r="C516" s="8">
        <v>3.0470000000000002</v>
      </c>
      <c r="D516" s="26">
        <v>7.8281359999999998</v>
      </c>
      <c r="E516" s="26">
        <v>-7.6371640000000003</v>
      </c>
      <c r="F516" s="134" t="b">
        <f>IF(ISBLANK(FarmUnit[[#This Row],[1. Identifiant interne d’exploitation agricole*]]),"",IF(ISERROR(MATCH(FarmUnit[[#This Row],[1. Identifiant interne d’exploitation agricole*]],GroupMember[1. Identifiant interne d’exploitation agricole*],0)),FALSE,TRUE))</f>
        <v>1</v>
      </c>
      <c r="G516" s="5">
        <f t="shared" si="16"/>
        <v>7.8281359999999998</v>
      </c>
      <c r="H516" s="5">
        <f t="shared" si="17"/>
        <v>-7.6371640000000003</v>
      </c>
      <c r="I516" s="23" t="str">
        <f t="array" ref="I516">IF(ISBLANK(C516),"",IF(C516=MAX(IF(FarmUnit[1. Identifiant interne d’exploitation agricole*]=A516,FarmUnit[3. Superficie de l’unité agricole (ha)*])),"!","-"))</f>
        <v>!</v>
      </c>
      <c r="J516" s="11" t="str">
        <f>IFERROR(CONCATENATE(VLOOKUP(A516,GM_Table,12,FALSE)," ",(VLOOKUP(A516,GM_Table,13,FALSE))),"")</f>
        <v/>
      </c>
    </row>
    <row r="517" spans="1:10" x14ac:dyDescent="0.25">
      <c r="A517" s="160" t="s">
        <v>745</v>
      </c>
      <c r="B517" s="7" t="s">
        <v>745</v>
      </c>
      <c r="C517" s="8">
        <v>1.57</v>
      </c>
      <c r="D517" s="26">
        <v>7.8287100000000001</v>
      </c>
      <c r="E517" s="26">
        <v>-7.6272950000000002</v>
      </c>
      <c r="F517" s="134" t="b">
        <f>IF(ISBLANK(FarmUnit[[#This Row],[1. Identifiant interne d’exploitation agricole*]]),"",IF(ISERROR(MATCH(FarmUnit[[#This Row],[1. Identifiant interne d’exploitation agricole*]],GroupMember[1. Identifiant interne d’exploitation agricole*],0)),FALSE,TRUE))</f>
        <v>1</v>
      </c>
      <c r="G517" s="5">
        <f t="shared" si="16"/>
        <v>7.8287100000000001</v>
      </c>
      <c r="H517" s="5">
        <f t="shared" si="17"/>
        <v>-7.6272950000000002</v>
      </c>
      <c r="I517" s="23" t="str">
        <f t="array" ref="I517">IF(ISBLANK(C517),"",IF(C517=MAX(IF(FarmUnit[1. Identifiant interne d’exploitation agricole*]=A517,FarmUnit[3. Superficie de l’unité agricole (ha)*])),"!","-"))</f>
        <v>!</v>
      </c>
      <c r="J517" s="11" t="str">
        <f>IFERROR(CONCATENATE(VLOOKUP(A517,GM_Table,12,FALSE)," ",(VLOOKUP(A517,GM_Table,13,FALSE))),"")</f>
        <v/>
      </c>
    </row>
    <row r="518" spans="1:10" x14ac:dyDescent="0.25">
      <c r="A518" s="160" t="s">
        <v>748</v>
      </c>
      <c r="B518" s="7" t="s">
        <v>748</v>
      </c>
      <c r="C518" s="8">
        <v>2.12</v>
      </c>
      <c r="D518" s="26">
        <v>7.6656370000000003</v>
      </c>
      <c r="E518" s="26">
        <v>-7.5100699999999998</v>
      </c>
      <c r="F518" s="134" t="b">
        <f>IF(ISBLANK(FarmUnit[[#This Row],[1. Identifiant interne d’exploitation agricole*]]),"",IF(ISERROR(MATCH(FarmUnit[[#This Row],[1. Identifiant interne d’exploitation agricole*]],GroupMember[1. Identifiant interne d’exploitation agricole*],0)),FALSE,TRUE))</f>
        <v>1</v>
      </c>
      <c r="G518" s="5">
        <f t="shared" si="16"/>
        <v>7.6656370000000003</v>
      </c>
      <c r="H518" s="5">
        <f t="shared" si="17"/>
        <v>-7.5100699999999998</v>
      </c>
      <c r="I518" s="23" t="str">
        <f t="array" ref="I518">IF(ISBLANK(C518),"",IF(C518=MAX(IF(FarmUnit[1. Identifiant interne d’exploitation agricole*]=A518,FarmUnit[3. Superficie de l’unité agricole (ha)*])),"!","-"))</f>
        <v>!</v>
      </c>
      <c r="J518" s="11" t="str">
        <f>IFERROR(CONCATENATE(VLOOKUP(A518,GM_Table,12,FALSE)," ",(VLOOKUP(A518,GM_Table,13,FALSE))),"")</f>
        <v/>
      </c>
    </row>
    <row r="519" spans="1:10" x14ac:dyDescent="0.25">
      <c r="A519" s="160" t="s">
        <v>750</v>
      </c>
      <c r="B519" s="7" t="s">
        <v>750</v>
      </c>
      <c r="C519" s="8">
        <v>1.5</v>
      </c>
      <c r="D519" s="26">
        <v>7.6663449999999997</v>
      </c>
      <c r="E519" s="26">
        <v>-7.5728330000000001</v>
      </c>
      <c r="F519" s="134" t="b">
        <f>IF(ISBLANK(FarmUnit[[#This Row],[1. Identifiant interne d’exploitation agricole*]]),"",IF(ISERROR(MATCH(FarmUnit[[#This Row],[1. Identifiant interne d’exploitation agricole*]],GroupMember[1. Identifiant interne d’exploitation agricole*],0)),FALSE,TRUE))</f>
        <v>1</v>
      </c>
      <c r="G519" s="5">
        <f t="shared" si="16"/>
        <v>7.6663449999999997</v>
      </c>
      <c r="H519" s="5">
        <f t="shared" si="17"/>
        <v>-7.5728330000000001</v>
      </c>
      <c r="I519" s="23" t="str">
        <f t="array" ref="I519">IF(ISBLANK(C519),"",IF(C519=MAX(IF(FarmUnit[1. Identifiant interne d’exploitation agricole*]=A519,FarmUnit[3. Superficie de l’unité agricole (ha)*])),"!","-"))</f>
        <v>!</v>
      </c>
      <c r="J519" s="11" t="str">
        <f>IFERROR(CONCATENATE(VLOOKUP(A519,GM_Table,12,FALSE)," ",(VLOOKUP(A519,GM_Table,13,FALSE))),"")</f>
        <v/>
      </c>
    </row>
    <row r="520" spans="1:10" x14ac:dyDescent="0.25">
      <c r="A520" s="160" t="s">
        <v>752</v>
      </c>
      <c r="B520" s="7" t="s">
        <v>752</v>
      </c>
      <c r="C520" s="8">
        <v>1.77</v>
      </c>
      <c r="D520" s="26">
        <v>7.1118600000000001</v>
      </c>
      <c r="E520" s="26">
        <v>-7.5693820000000001</v>
      </c>
      <c r="F520" s="134" t="b">
        <f>IF(ISBLANK(FarmUnit[[#This Row],[1. Identifiant interne d’exploitation agricole*]]),"",IF(ISERROR(MATCH(FarmUnit[[#This Row],[1. Identifiant interne d’exploitation agricole*]],GroupMember[1. Identifiant interne d’exploitation agricole*],0)),FALSE,TRUE))</f>
        <v>1</v>
      </c>
      <c r="G520" s="5">
        <f t="shared" si="16"/>
        <v>7.1118600000000001</v>
      </c>
      <c r="H520" s="5">
        <f t="shared" si="17"/>
        <v>-7.5693820000000001</v>
      </c>
      <c r="I520" s="23" t="str">
        <f t="array" ref="I520">IF(ISBLANK(C520),"",IF(C520=MAX(IF(FarmUnit[1. Identifiant interne d’exploitation agricole*]=A520,FarmUnit[3. Superficie de l’unité agricole (ha)*])),"!","-"))</f>
        <v>!</v>
      </c>
      <c r="J520" s="11" t="str">
        <f>IFERROR(CONCATENATE(VLOOKUP(A520,GM_Table,12,FALSE)," ",(VLOOKUP(A520,GM_Table,13,FALSE))),"")</f>
        <v/>
      </c>
    </row>
    <row r="521" spans="1:10" x14ac:dyDescent="0.25">
      <c r="A521" s="160" t="s">
        <v>755</v>
      </c>
      <c r="B521" s="7" t="s">
        <v>755</v>
      </c>
      <c r="C521" s="8">
        <v>1.5</v>
      </c>
      <c r="D521" s="26">
        <v>7.7155399999999998</v>
      </c>
      <c r="E521" s="26">
        <v>-7.6319920000000003</v>
      </c>
      <c r="F521" s="134" t="b">
        <f>IF(ISBLANK(FarmUnit[[#This Row],[1. Identifiant interne d’exploitation agricole*]]),"",IF(ISERROR(MATCH(FarmUnit[[#This Row],[1. Identifiant interne d’exploitation agricole*]],GroupMember[1. Identifiant interne d’exploitation agricole*],0)),FALSE,TRUE))</f>
        <v>1</v>
      </c>
      <c r="G521" s="5">
        <f t="shared" si="16"/>
        <v>7.7155399999999998</v>
      </c>
      <c r="H521" s="5">
        <f t="shared" si="17"/>
        <v>-7.6319920000000003</v>
      </c>
      <c r="I521" s="23" t="str">
        <f t="array" ref="I521">IF(ISBLANK(C521),"",IF(C521=MAX(IF(FarmUnit[1. Identifiant interne d’exploitation agricole*]=A521,FarmUnit[3. Superficie de l’unité agricole (ha)*])),"!","-"))</f>
        <v>!</v>
      </c>
      <c r="J521" s="11" t="str">
        <f>IFERROR(CONCATENATE(VLOOKUP(A521,GM_Table,12,FALSE)," ",(VLOOKUP(A521,GM_Table,13,FALSE))),"")</f>
        <v/>
      </c>
    </row>
    <row r="522" spans="1:10" x14ac:dyDescent="0.25">
      <c r="A522" s="160" t="s">
        <v>758</v>
      </c>
      <c r="B522" s="7" t="s">
        <v>758</v>
      </c>
      <c r="C522" s="8">
        <v>2.5</v>
      </c>
      <c r="D522" s="26">
        <v>7.6944020000000002</v>
      </c>
      <c r="E522" s="26">
        <v>-7.5838029999999996</v>
      </c>
      <c r="F522" s="134" t="b">
        <f>IF(ISBLANK(FarmUnit[[#This Row],[1. Identifiant interne d’exploitation agricole*]]),"",IF(ISERROR(MATCH(FarmUnit[[#This Row],[1. Identifiant interne d’exploitation agricole*]],GroupMember[1. Identifiant interne d’exploitation agricole*],0)),FALSE,TRUE))</f>
        <v>1</v>
      </c>
      <c r="G522" s="5">
        <f t="shared" si="16"/>
        <v>7.6944020000000002</v>
      </c>
      <c r="H522" s="5">
        <f t="shared" si="17"/>
        <v>-7.5838029999999996</v>
      </c>
      <c r="I522" s="23" t="str">
        <f t="array" ref="I522">IF(ISBLANK(C522),"",IF(C522=MAX(IF(FarmUnit[1. Identifiant interne d’exploitation agricole*]=A522,FarmUnit[3. Superficie de l’unité agricole (ha)*])),"!","-"))</f>
        <v>!</v>
      </c>
      <c r="J522" s="11" t="str">
        <f>IFERROR(CONCATENATE(VLOOKUP(A522,GM_Table,12,FALSE)," ",(VLOOKUP(A522,GM_Table,13,FALSE))),"")</f>
        <v/>
      </c>
    </row>
    <row r="523" spans="1:10" x14ac:dyDescent="0.25">
      <c r="A523" s="160" t="s">
        <v>760</v>
      </c>
      <c r="B523" s="7" t="s">
        <v>760</v>
      </c>
      <c r="C523" s="8">
        <v>2</v>
      </c>
      <c r="D523" s="26">
        <v>7.6862919999999999</v>
      </c>
      <c r="E523" s="26">
        <v>-7.5932719999999998</v>
      </c>
      <c r="F523" s="134" t="b">
        <f>IF(ISBLANK(FarmUnit[[#This Row],[1. Identifiant interne d’exploitation agricole*]]),"",IF(ISERROR(MATCH(FarmUnit[[#This Row],[1. Identifiant interne d’exploitation agricole*]],GroupMember[1. Identifiant interne d’exploitation agricole*],0)),FALSE,TRUE))</f>
        <v>1</v>
      </c>
      <c r="G523" s="5">
        <f t="shared" si="16"/>
        <v>7.6862919999999999</v>
      </c>
      <c r="H523" s="5">
        <f t="shared" si="17"/>
        <v>-7.5932719999999998</v>
      </c>
      <c r="I523" s="23" t="str">
        <f t="array" ref="I523">IF(ISBLANK(C523),"",IF(C523=MAX(IF(FarmUnit[1. Identifiant interne d’exploitation agricole*]=A523,FarmUnit[3. Superficie de l’unité agricole (ha)*])),"!","-"))</f>
        <v>!</v>
      </c>
      <c r="J523" s="11" t="str">
        <f>IFERROR(CONCATENATE(VLOOKUP(A523,GM_Table,12,FALSE)," ",(VLOOKUP(A523,GM_Table,13,FALSE))),"")</f>
        <v/>
      </c>
    </row>
    <row r="524" spans="1:10" x14ac:dyDescent="0.25">
      <c r="A524" s="160" t="s">
        <v>763</v>
      </c>
      <c r="B524" s="7" t="s">
        <v>763</v>
      </c>
      <c r="C524" s="8">
        <v>2</v>
      </c>
      <c r="D524" s="26">
        <v>7.6704780000000001</v>
      </c>
      <c r="E524" s="26">
        <v>-7.5843579999999999</v>
      </c>
      <c r="F524" s="134" t="b">
        <f>IF(ISBLANK(FarmUnit[[#This Row],[1. Identifiant interne d’exploitation agricole*]]),"",IF(ISERROR(MATCH(FarmUnit[[#This Row],[1. Identifiant interne d’exploitation agricole*]],GroupMember[1. Identifiant interne d’exploitation agricole*],0)),FALSE,TRUE))</f>
        <v>1</v>
      </c>
      <c r="G524" s="5">
        <f t="shared" si="16"/>
        <v>7.6704780000000001</v>
      </c>
      <c r="H524" s="5">
        <f t="shared" si="17"/>
        <v>-7.5843579999999999</v>
      </c>
      <c r="I524" s="23" t="str">
        <f t="array" ref="I524">IF(ISBLANK(C524),"",IF(C524=MAX(IF(FarmUnit[1. Identifiant interne d’exploitation agricole*]=A524,FarmUnit[3. Superficie de l’unité agricole (ha)*])),"!","-"))</f>
        <v>!</v>
      </c>
      <c r="J524" s="11" t="str">
        <f>IFERROR(CONCATENATE(VLOOKUP(A524,GM_Table,12,FALSE)," ",(VLOOKUP(A524,GM_Table,13,FALSE))),"")</f>
        <v/>
      </c>
    </row>
    <row r="525" spans="1:10" x14ac:dyDescent="0.25">
      <c r="A525" s="160" t="s">
        <v>766</v>
      </c>
      <c r="B525" s="7" t="s">
        <v>766</v>
      </c>
      <c r="C525" s="8">
        <v>1.5</v>
      </c>
      <c r="D525" s="26">
        <v>7.6456619999999997</v>
      </c>
      <c r="E525" s="26">
        <v>-7.5684449999999996</v>
      </c>
      <c r="F525" s="134" t="b">
        <f>IF(ISBLANK(FarmUnit[[#This Row],[1. Identifiant interne d’exploitation agricole*]]),"",IF(ISERROR(MATCH(FarmUnit[[#This Row],[1. Identifiant interne d’exploitation agricole*]],GroupMember[1. Identifiant interne d’exploitation agricole*],0)),FALSE,TRUE))</f>
        <v>1</v>
      </c>
      <c r="G525" s="5">
        <f t="shared" si="16"/>
        <v>7.6456619999999997</v>
      </c>
      <c r="H525" s="5">
        <f t="shared" si="17"/>
        <v>-7.5684449999999996</v>
      </c>
      <c r="I525" s="23" t="str">
        <f t="array" ref="I525">IF(ISBLANK(C525),"",IF(C525=MAX(IF(FarmUnit[1. Identifiant interne d’exploitation agricole*]=A525,FarmUnit[3. Superficie de l’unité agricole (ha)*])),"!","-"))</f>
        <v>!</v>
      </c>
      <c r="J525" s="11" t="str">
        <f>IFERROR(CONCATENATE(VLOOKUP(A525,GM_Table,12,FALSE)," ",(VLOOKUP(A525,GM_Table,13,FALSE))),"")</f>
        <v/>
      </c>
    </row>
    <row r="526" spans="1:10" x14ac:dyDescent="0.25">
      <c r="A526" s="160" t="s">
        <v>769</v>
      </c>
      <c r="B526" s="7" t="s">
        <v>769</v>
      </c>
      <c r="C526" s="8">
        <v>1.028</v>
      </c>
      <c r="D526" s="26">
        <v>7.7164080000000004</v>
      </c>
      <c r="E526" s="26">
        <v>-7.6306669999999999</v>
      </c>
      <c r="F526" s="134" t="b">
        <f>IF(ISBLANK(FarmUnit[[#This Row],[1. Identifiant interne d’exploitation agricole*]]),"",IF(ISERROR(MATCH(FarmUnit[[#This Row],[1. Identifiant interne d’exploitation agricole*]],GroupMember[1. Identifiant interne d’exploitation agricole*],0)),FALSE,TRUE))</f>
        <v>1</v>
      </c>
      <c r="G526" s="5">
        <f t="shared" si="16"/>
        <v>7.7164080000000004</v>
      </c>
      <c r="H526" s="5">
        <f t="shared" si="17"/>
        <v>-7.6306669999999999</v>
      </c>
      <c r="I526" s="23" t="str">
        <f t="array" ref="I526">IF(ISBLANK(C526),"",IF(C526=MAX(IF(FarmUnit[1. Identifiant interne d’exploitation agricole*]=A526,FarmUnit[3. Superficie de l’unité agricole (ha)*])),"!","-"))</f>
        <v>!</v>
      </c>
      <c r="J526" s="11" t="str">
        <f>IFERROR(CONCATENATE(VLOOKUP(A526,GM_Table,12,FALSE)," ",(VLOOKUP(A526,GM_Table,13,FALSE))),"")</f>
        <v/>
      </c>
    </row>
    <row r="527" spans="1:10" x14ac:dyDescent="0.25">
      <c r="A527" s="160" t="s">
        <v>772</v>
      </c>
      <c r="B527" s="7" t="s">
        <v>772</v>
      </c>
      <c r="C527" s="8">
        <v>1</v>
      </c>
      <c r="D527" s="26">
        <v>7.6466070000000004</v>
      </c>
      <c r="E527" s="26">
        <v>-7.5729129999999998</v>
      </c>
      <c r="F527" s="134" t="b">
        <f>IF(ISBLANK(FarmUnit[[#This Row],[1. Identifiant interne d’exploitation agricole*]]),"",IF(ISERROR(MATCH(FarmUnit[[#This Row],[1. Identifiant interne d’exploitation agricole*]],GroupMember[1. Identifiant interne d’exploitation agricole*],0)),FALSE,TRUE))</f>
        <v>1</v>
      </c>
      <c r="G527" s="5">
        <f t="shared" si="16"/>
        <v>7.6466070000000004</v>
      </c>
      <c r="H527" s="5">
        <f t="shared" si="17"/>
        <v>-7.5729129999999998</v>
      </c>
      <c r="I527" s="23" t="str">
        <f t="array" ref="I527">IF(ISBLANK(C527),"",IF(C527=MAX(IF(FarmUnit[1. Identifiant interne d’exploitation agricole*]=A527,FarmUnit[3. Superficie de l’unité agricole (ha)*])),"!","-"))</f>
        <v>!</v>
      </c>
      <c r="J527" s="11" t="str">
        <f>IFERROR(CONCATENATE(VLOOKUP(A527,GM_Table,12,FALSE)," ",(VLOOKUP(A527,GM_Table,13,FALSE))),"")</f>
        <v/>
      </c>
    </row>
    <row r="528" spans="1:10" x14ac:dyDescent="0.25">
      <c r="A528" s="160" t="s">
        <v>776</v>
      </c>
      <c r="B528" s="7" t="s">
        <v>776</v>
      </c>
      <c r="C528" s="8">
        <v>4</v>
      </c>
      <c r="D528" s="26">
        <v>7.6462320000000004</v>
      </c>
      <c r="E528" s="26">
        <v>-7.5675270000000001</v>
      </c>
      <c r="F528" s="134" t="b">
        <f>IF(ISBLANK(FarmUnit[[#This Row],[1. Identifiant interne d’exploitation agricole*]]),"",IF(ISERROR(MATCH(FarmUnit[[#This Row],[1. Identifiant interne d’exploitation agricole*]],GroupMember[1. Identifiant interne d’exploitation agricole*],0)),FALSE,TRUE))</f>
        <v>1</v>
      </c>
      <c r="G528" s="5">
        <f t="shared" si="16"/>
        <v>7.6462320000000004</v>
      </c>
      <c r="H528" s="5">
        <f t="shared" si="17"/>
        <v>-7.5675270000000001</v>
      </c>
      <c r="I528" s="23" t="str">
        <f t="array" ref="I528">IF(ISBLANK(C528),"",IF(C528=MAX(IF(FarmUnit[1. Identifiant interne d’exploitation agricole*]=A528,FarmUnit[3. Superficie de l’unité agricole (ha)*])),"!","-"))</f>
        <v>!</v>
      </c>
      <c r="J528" s="11" t="str">
        <f>IFERROR(CONCATENATE(VLOOKUP(A528,GM_Table,12,FALSE)," ",(VLOOKUP(A528,GM_Table,13,FALSE))),"")</f>
        <v/>
      </c>
    </row>
    <row r="529" spans="1:10" x14ac:dyDescent="0.25">
      <c r="A529" s="160" t="s">
        <v>779</v>
      </c>
      <c r="B529" s="7" t="s">
        <v>779</v>
      </c>
      <c r="C529" s="8">
        <v>2</v>
      </c>
      <c r="D529" s="26">
        <v>7.6955650000000002</v>
      </c>
      <c r="E529" s="26">
        <v>-7.561572</v>
      </c>
      <c r="F529" s="134" t="b">
        <f>IF(ISBLANK(FarmUnit[[#This Row],[1. Identifiant interne d’exploitation agricole*]]),"",IF(ISERROR(MATCH(FarmUnit[[#This Row],[1. Identifiant interne d’exploitation agricole*]],GroupMember[1. Identifiant interne d’exploitation agricole*],0)),FALSE,TRUE))</f>
        <v>1</v>
      </c>
      <c r="G529" s="5">
        <f t="shared" si="16"/>
        <v>7.6955650000000002</v>
      </c>
      <c r="H529" s="5">
        <f t="shared" si="17"/>
        <v>-7.561572</v>
      </c>
      <c r="I529" s="23" t="str">
        <f t="array" ref="I529">IF(ISBLANK(C529),"",IF(C529=MAX(IF(FarmUnit[1. Identifiant interne d’exploitation agricole*]=A529,FarmUnit[3. Superficie de l’unité agricole (ha)*])),"!","-"))</f>
        <v>!</v>
      </c>
      <c r="J529" s="11" t="str">
        <f>IFERROR(CONCATENATE(VLOOKUP(A529,GM_Table,12,FALSE)," ",(VLOOKUP(A529,GM_Table,13,FALSE))),"")</f>
        <v/>
      </c>
    </row>
    <row r="530" spans="1:10" x14ac:dyDescent="0.25">
      <c r="A530" s="160" t="s">
        <v>781</v>
      </c>
      <c r="B530" s="7" t="s">
        <v>781</v>
      </c>
      <c r="C530" s="8">
        <v>4</v>
      </c>
      <c r="D530" s="26">
        <v>7.698537</v>
      </c>
      <c r="E530" s="26">
        <v>-7.5776300000000001</v>
      </c>
      <c r="F530" s="134" t="b">
        <f>IF(ISBLANK(FarmUnit[[#This Row],[1. Identifiant interne d’exploitation agricole*]]),"",IF(ISERROR(MATCH(FarmUnit[[#This Row],[1. Identifiant interne d’exploitation agricole*]],GroupMember[1. Identifiant interne d’exploitation agricole*],0)),FALSE,TRUE))</f>
        <v>1</v>
      </c>
      <c r="G530" s="5">
        <f t="shared" si="16"/>
        <v>7.698537</v>
      </c>
      <c r="H530" s="5">
        <f t="shared" si="17"/>
        <v>-7.5776300000000001</v>
      </c>
      <c r="I530" s="23" t="str">
        <f t="array" ref="I530">IF(ISBLANK(C530),"",IF(C530=MAX(IF(FarmUnit[1. Identifiant interne d’exploitation agricole*]=A530,FarmUnit[3. Superficie de l’unité agricole (ha)*])),"!","-"))</f>
        <v>!</v>
      </c>
      <c r="J530" s="11" t="str">
        <f>IFERROR(CONCATENATE(VLOOKUP(A530,GM_Table,12,FALSE)," ",(VLOOKUP(A530,GM_Table,13,FALSE))),"")</f>
        <v/>
      </c>
    </row>
    <row r="531" spans="1:10" s="188" customFormat="1" x14ac:dyDescent="0.25">
      <c r="A531" s="160" t="s">
        <v>783</v>
      </c>
      <c r="B531" s="7" t="s">
        <v>783</v>
      </c>
      <c r="C531" s="8">
        <v>2.5</v>
      </c>
      <c r="D531" s="26">
        <v>7.657419</v>
      </c>
      <c r="E531" s="26">
        <v>-7.6827180000000004</v>
      </c>
      <c r="F531" s="134" t="b">
        <f>IF(ISBLANK(FarmUnit[[#This Row],[1. Identifiant interne d’exploitation agricole*]]),"",IF(ISERROR(MATCH(FarmUnit[[#This Row],[1. Identifiant interne d’exploitation agricole*]],GroupMember[1. Identifiant interne d’exploitation agricole*],0)),FALSE,TRUE))</f>
        <v>1</v>
      </c>
      <c r="G531" s="5">
        <f t="shared" si="16"/>
        <v>7.657419</v>
      </c>
      <c r="H531" s="5">
        <f t="shared" si="17"/>
        <v>-7.6827180000000004</v>
      </c>
      <c r="I531" s="23" t="str">
        <f t="array" ref="I531">IF(ISBLANK(C531),"",IF(C531=MAX(IF(FarmUnit[1. Identifiant interne d’exploitation agricole*]=A531,FarmUnit[3. Superficie de l’unité agricole (ha)*])),"!","-"))</f>
        <v>!</v>
      </c>
      <c r="J531" s="11" t="str">
        <f>IFERROR(CONCATENATE(VLOOKUP(A531,GM_Table,12,FALSE)," ",(VLOOKUP(A531,GM_Table,13,FALSE))),"")</f>
        <v/>
      </c>
    </row>
    <row r="532" spans="1:10" x14ac:dyDescent="0.25">
      <c r="A532" s="160" t="s">
        <v>785</v>
      </c>
      <c r="B532" s="7" t="s">
        <v>785</v>
      </c>
      <c r="C532" s="8">
        <v>1</v>
      </c>
      <c r="D532" s="26">
        <v>7.6825950000000001</v>
      </c>
      <c r="E532" s="26">
        <v>-7.5838029999999996</v>
      </c>
      <c r="F532" s="134" t="b">
        <f>IF(ISBLANK(FarmUnit[[#This Row],[1. Identifiant interne d’exploitation agricole*]]),"",IF(ISERROR(MATCH(FarmUnit[[#This Row],[1. Identifiant interne d’exploitation agricole*]],GroupMember[1. Identifiant interne d’exploitation agricole*],0)),FALSE,TRUE))</f>
        <v>1</v>
      </c>
      <c r="G532" s="5">
        <f t="shared" si="16"/>
        <v>7.6825950000000001</v>
      </c>
      <c r="H532" s="5">
        <f t="shared" si="17"/>
        <v>-7.5838029999999996</v>
      </c>
      <c r="I532" s="23" t="str">
        <f t="array" ref="I532">IF(ISBLANK(C532),"",IF(C532=MAX(IF(FarmUnit[1. Identifiant interne d’exploitation agricole*]=A532,FarmUnit[3. Superficie de l’unité agricole (ha)*])),"!","-"))</f>
        <v>!</v>
      </c>
      <c r="J532" s="11" t="str">
        <f>IFERROR(CONCATENATE(VLOOKUP(A532,GM_Table,12,FALSE)," ",(VLOOKUP(A532,GM_Table,13,FALSE))),"")</f>
        <v/>
      </c>
    </row>
    <row r="533" spans="1:10" x14ac:dyDescent="0.25">
      <c r="A533" s="160" t="s">
        <v>789</v>
      </c>
      <c r="B533" s="7" t="s">
        <v>789</v>
      </c>
      <c r="C533" s="8">
        <v>2.14</v>
      </c>
      <c r="D533" s="26">
        <v>7.7249439999999998</v>
      </c>
      <c r="E533" s="26">
        <v>-7.5885829999999999</v>
      </c>
      <c r="F533" s="134" t="b">
        <f>IF(ISBLANK(FarmUnit[[#This Row],[1. Identifiant interne d’exploitation agricole*]]),"",IF(ISERROR(MATCH(FarmUnit[[#This Row],[1. Identifiant interne d’exploitation agricole*]],GroupMember[1. Identifiant interne d’exploitation agricole*],0)),FALSE,TRUE))</f>
        <v>1</v>
      </c>
      <c r="G533" s="5">
        <f t="shared" si="16"/>
        <v>7.7249439999999998</v>
      </c>
      <c r="H533" s="5">
        <f t="shared" si="17"/>
        <v>-7.5885829999999999</v>
      </c>
      <c r="I533" s="23" t="str">
        <f t="array" ref="I533">IF(ISBLANK(C533),"",IF(C533=MAX(IF(FarmUnit[1. Identifiant interne d’exploitation agricole*]=A533,FarmUnit[3. Superficie de l’unité agricole (ha)*])),"!","-"))</f>
        <v>!</v>
      </c>
      <c r="J533" s="11" t="str">
        <f>IFERROR(CONCATENATE(VLOOKUP(A533,GM_Table,12,FALSE)," ",(VLOOKUP(A533,GM_Table,13,FALSE))),"")</f>
        <v/>
      </c>
    </row>
    <row r="534" spans="1:10" x14ac:dyDescent="0.25">
      <c r="A534" s="160" t="s">
        <v>793</v>
      </c>
      <c r="B534" s="7" t="s">
        <v>793</v>
      </c>
      <c r="C534" s="8">
        <v>2</v>
      </c>
      <c r="D534" s="26">
        <v>7.6446149999999999</v>
      </c>
      <c r="E534" s="26">
        <v>-7.5286090000000003</v>
      </c>
      <c r="F534" s="134" t="b">
        <f>IF(ISBLANK(FarmUnit[[#This Row],[1. Identifiant interne d’exploitation agricole*]]),"",IF(ISERROR(MATCH(FarmUnit[[#This Row],[1. Identifiant interne d’exploitation agricole*]],GroupMember[1. Identifiant interne d’exploitation agricole*],0)),FALSE,TRUE))</f>
        <v>1</v>
      </c>
      <c r="G534" s="5">
        <f t="shared" si="16"/>
        <v>7.6446149999999999</v>
      </c>
      <c r="H534" s="5">
        <f t="shared" si="17"/>
        <v>-7.5286090000000003</v>
      </c>
      <c r="I534" s="23" t="str">
        <f t="array" ref="I534">IF(ISBLANK(C534),"",IF(C534=MAX(IF(FarmUnit[1. Identifiant interne d’exploitation agricole*]=A534,FarmUnit[3. Superficie de l’unité agricole (ha)*])),"!","-"))</f>
        <v>!</v>
      </c>
      <c r="J534" s="11" t="str">
        <f>IFERROR(CONCATENATE(VLOOKUP(A534,GM_Table,12,FALSE)," ",(VLOOKUP(A534,GM_Table,13,FALSE))),"")</f>
        <v/>
      </c>
    </row>
    <row r="535" spans="1:10" x14ac:dyDescent="0.25">
      <c r="A535" s="160" t="s">
        <v>796</v>
      </c>
      <c r="B535" s="7" t="s">
        <v>796</v>
      </c>
      <c r="C535" s="8">
        <v>2</v>
      </c>
      <c r="D535" s="26">
        <v>7.677308</v>
      </c>
      <c r="E535" s="26">
        <v>-7.4929670000000002</v>
      </c>
      <c r="F535" s="134" t="b">
        <f>IF(ISBLANK(FarmUnit[[#This Row],[1. Identifiant interne d’exploitation agricole*]]),"",IF(ISERROR(MATCH(FarmUnit[[#This Row],[1. Identifiant interne d’exploitation agricole*]],GroupMember[1. Identifiant interne d’exploitation agricole*],0)),FALSE,TRUE))</f>
        <v>1</v>
      </c>
      <c r="G535" s="5">
        <f t="shared" si="16"/>
        <v>7.677308</v>
      </c>
      <c r="H535" s="5">
        <f t="shared" si="17"/>
        <v>-7.4929670000000002</v>
      </c>
      <c r="I535" s="23" t="str">
        <f t="array" ref="I535">IF(ISBLANK(C535),"",IF(C535=MAX(IF(FarmUnit[1. Identifiant interne d’exploitation agricole*]=A535,FarmUnit[3. Superficie de l’unité agricole (ha)*])),"!","-"))</f>
        <v>!</v>
      </c>
      <c r="J535" s="11" t="str">
        <f>IFERROR(CONCATENATE(VLOOKUP(A535,GM_Table,12,FALSE)," ",(VLOOKUP(A535,GM_Table,13,FALSE))),"")</f>
        <v/>
      </c>
    </row>
    <row r="536" spans="1:10" s="188" customFormat="1" x14ac:dyDescent="0.25">
      <c r="A536" s="160" t="s">
        <v>798</v>
      </c>
      <c r="B536" s="7" t="s">
        <v>798</v>
      </c>
      <c r="C536" s="8">
        <v>2</v>
      </c>
      <c r="D536" s="26">
        <v>7.6892240000000003</v>
      </c>
      <c r="E536" s="26">
        <v>-7.6869579999999997</v>
      </c>
      <c r="F536" s="134" t="b">
        <f>IF(ISBLANK(FarmUnit[[#This Row],[1. Identifiant interne d’exploitation agricole*]]),"",IF(ISERROR(MATCH(FarmUnit[[#This Row],[1. Identifiant interne d’exploitation agricole*]],GroupMember[1. Identifiant interne d’exploitation agricole*],0)),FALSE,TRUE))</f>
        <v>1</v>
      </c>
      <c r="G536" s="5">
        <f t="shared" si="16"/>
        <v>7.6892240000000003</v>
      </c>
      <c r="H536" s="5">
        <f t="shared" si="17"/>
        <v>-7.6869579999999997</v>
      </c>
      <c r="I536" s="23" t="str">
        <f t="array" ref="I536">IF(ISBLANK(C536),"",IF(C536=MAX(IF(FarmUnit[1. Identifiant interne d’exploitation agricole*]=A536,FarmUnit[3. Superficie de l’unité agricole (ha)*])),"!","-"))</f>
        <v>!</v>
      </c>
      <c r="J536" s="11" t="str">
        <f>IFERROR(CONCATENATE(VLOOKUP(A536,GM_Table,12,FALSE)," ",(VLOOKUP(A536,GM_Table,13,FALSE))),"")</f>
        <v/>
      </c>
    </row>
    <row r="537" spans="1:10" x14ac:dyDescent="0.25">
      <c r="A537" s="160" t="s">
        <v>801</v>
      </c>
      <c r="B537" s="7" t="s">
        <v>801</v>
      </c>
      <c r="C537" s="8">
        <v>3</v>
      </c>
      <c r="D537" s="26">
        <v>7.6618529999999998</v>
      </c>
      <c r="E537" s="26">
        <v>-7.6852830000000001</v>
      </c>
      <c r="F537" s="134" t="b">
        <f>IF(ISBLANK(FarmUnit[[#This Row],[1. Identifiant interne d’exploitation agricole*]]),"",IF(ISERROR(MATCH(FarmUnit[[#This Row],[1. Identifiant interne d’exploitation agricole*]],GroupMember[1. Identifiant interne d’exploitation agricole*],0)),FALSE,TRUE))</f>
        <v>1</v>
      </c>
      <c r="G537" s="5">
        <f t="shared" si="16"/>
        <v>7.6618529999999998</v>
      </c>
      <c r="H537" s="5">
        <f t="shared" si="17"/>
        <v>-7.6852830000000001</v>
      </c>
      <c r="I537" s="23" t="str">
        <f t="array" ref="I537">IF(ISBLANK(C537),"",IF(C537=MAX(IF(FarmUnit[1. Identifiant interne d’exploitation agricole*]=A537,FarmUnit[3. Superficie de l’unité agricole (ha)*])),"!","-"))</f>
        <v>!</v>
      </c>
      <c r="J537" s="11" t="str">
        <f>IFERROR(CONCATENATE(VLOOKUP(A537,GM_Table,12,FALSE)," ",(VLOOKUP(A537,GM_Table,13,FALSE))),"")</f>
        <v/>
      </c>
    </row>
    <row r="538" spans="1:10" s="188" customFormat="1" x14ac:dyDescent="0.25">
      <c r="A538" s="160" t="s">
        <v>804</v>
      </c>
      <c r="B538" s="7" t="s">
        <v>804</v>
      </c>
      <c r="C538" s="8">
        <v>2</v>
      </c>
      <c r="D538" s="26">
        <v>7.6609619999999996</v>
      </c>
      <c r="E538" s="26">
        <v>-7.6858120000000003</v>
      </c>
      <c r="F538" s="134" t="b">
        <f>IF(ISBLANK(FarmUnit[[#This Row],[1. Identifiant interne d’exploitation agricole*]]),"",IF(ISERROR(MATCH(FarmUnit[[#This Row],[1. Identifiant interne d’exploitation agricole*]],GroupMember[1. Identifiant interne d’exploitation agricole*],0)),FALSE,TRUE))</f>
        <v>1</v>
      </c>
      <c r="G538" s="5">
        <f t="shared" si="16"/>
        <v>7.6609619999999996</v>
      </c>
      <c r="H538" s="5">
        <f t="shared" si="17"/>
        <v>-7.6858120000000003</v>
      </c>
      <c r="I538" s="23" t="str">
        <f t="array" ref="I538">IF(ISBLANK(C538),"",IF(C538=MAX(IF(FarmUnit[1. Identifiant interne d’exploitation agricole*]=A538,FarmUnit[3. Superficie de l’unité agricole (ha)*])),"!","-"))</f>
        <v>!</v>
      </c>
      <c r="J538" s="11" t="str">
        <f>IFERROR(CONCATENATE(VLOOKUP(A538,GM_Table,12,FALSE)," ",(VLOOKUP(A538,GM_Table,13,FALSE))),"")</f>
        <v/>
      </c>
    </row>
    <row r="539" spans="1:10" x14ac:dyDescent="0.25">
      <c r="A539" s="160" t="s">
        <v>807</v>
      </c>
      <c r="B539" s="7" t="s">
        <v>807</v>
      </c>
      <c r="C539" s="8">
        <v>2</v>
      </c>
      <c r="D539" s="26">
        <v>7.6792369999999996</v>
      </c>
      <c r="E539" s="26">
        <v>-7.4890670000000004</v>
      </c>
      <c r="F539" s="134" t="b">
        <f>IF(ISBLANK(FarmUnit[[#This Row],[1. Identifiant interne d’exploitation agricole*]]),"",IF(ISERROR(MATCH(FarmUnit[[#This Row],[1. Identifiant interne d’exploitation agricole*]],GroupMember[1. Identifiant interne d’exploitation agricole*],0)),FALSE,TRUE))</f>
        <v>1</v>
      </c>
      <c r="G539" s="5">
        <f t="shared" si="16"/>
        <v>7.6792369999999996</v>
      </c>
      <c r="H539" s="5">
        <f t="shared" si="17"/>
        <v>-7.4890670000000004</v>
      </c>
      <c r="I539" s="23" t="str">
        <f t="array" ref="I539">IF(ISBLANK(C539),"",IF(C539=MAX(IF(FarmUnit[1. Identifiant interne d’exploitation agricole*]=A539,FarmUnit[3. Superficie de l’unité agricole (ha)*])),"!","-"))</f>
        <v>!</v>
      </c>
      <c r="J539" s="11" t="str">
        <f>IFERROR(CONCATENATE(VLOOKUP(A539,GM_Table,12,FALSE)," ",(VLOOKUP(A539,GM_Table,13,FALSE))),"")</f>
        <v/>
      </c>
    </row>
    <row r="540" spans="1:10" x14ac:dyDescent="0.25">
      <c r="A540" s="160" t="s">
        <v>811</v>
      </c>
      <c r="B540" s="7" t="s">
        <v>811</v>
      </c>
      <c r="C540" s="8">
        <v>3</v>
      </c>
      <c r="D540" s="26">
        <v>7.6600010000000003</v>
      </c>
      <c r="E540" s="26">
        <v>-7.6869339999999999</v>
      </c>
      <c r="F540" s="134" t="b">
        <f>IF(ISBLANK(FarmUnit[[#This Row],[1. Identifiant interne d’exploitation agricole*]]),"",IF(ISERROR(MATCH(FarmUnit[[#This Row],[1. Identifiant interne d’exploitation agricole*]],GroupMember[1. Identifiant interne d’exploitation agricole*],0)),FALSE,TRUE))</f>
        <v>1</v>
      </c>
      <c r="G540" s="5">
        <f t="shared" si="16"/>
        <v>7.6600010000000003</v>
      </c>
      <c r="H540" s="5">
        <f t="shared" si="17"/>
        <v>-7.6869339999999999</v>
      </c>
      <c r="I540" s="23" t="str">
        <f t="array" ref="I540">IF(ISBLANK(C540),"",IF(C540=MAX(IF(FarmUnit[1. Identifiant interne d’exploitation agricole*]=A540,FarmUnit[3. Superficie de l’unité agricole (ha)*])),"!","-"))</f>
        <v>!</v>
      </c>
      <c r="J540" s="11" t="str">
        <f>IFERROR(CONCATENATE(VLOOKUP(A540,GM_Table,12,FALSE)," ",(VLOOKUP(A540,GM_Table,13,FALSE))),"")</f>
        <v/>
      </c>
    </row>
    <row r="541" spans="1:10" x14ac:dyDescent="0.25">
      <c r="A541" s="160" t="s">
        <v>813</v>
      </c>
      <c r="B541" s="7" t="s">
        <v>813</v>
      </c>
      <c r="C541" s="8">
        <v>6</v>
      </c>
      <c r="D541" s="26">
        <v>7.7451670000000004</v>
      </c>
      <c r="E541" s="26">
        <v>-7.591545</v>
      </c>
      <c r="F541" s="134" t="b">
        <f>IF(ISBLANK(FarmUnit[[#This Row],[1. Identifiant interne d’exploitation agricole*]]),"",IF(ISERROR(MATCH(FarmUnit[[#This Row],[1. Identifiant interne d’exploitation agricole*]],GroupMember[1. Identifiant interne d’exploitation agricole*],0)),FALSE,TRUE))</f>
        <v>1</v>
      </c>
      <c r="G541" s="5">
        <f t="shared" si="16"/>
        <v>7.7451670000000004</v>
      </c>
      <c r="H541" s="5">
        <f t="shared" si="17"/>
        <v>-7.591545</v>
      </c>
      <c r="I541" s="23" t="str">
        <f t="array" ref="I541">IF(ISBLANK(C541),"",IF(C541=MAX(IF(FarmUnit[1. Identifiant interne d’exploitation agricole*]=A541,FarmUnit[3. Superficie de l’unité agricole (ha)*])),"!","-"))</f>
        <v>!</v>
      </c>
      <c r="J541" s="11" t="str">
        <f>IFERROR(CONCATENATE(VLOOKUP(A541,GM_Table,12,FALSE)," ",(VLOOKUP(A541,GM_Table,13,FALSE))),"")</f>
        <v/>
      </c>
    </row>
    <row r="542" spans="1:10" x14ac:dyDescent="0.25">
      <c r="A542" s="160" t="s">
        <v>817</v>
      </c>
      <c r="B542" s="7" t="s">
        <v>817</v>
      </c>
      <c r="C542" s="8">
        <v>2</v>
      </c>
      <c r="D542" s="26">
        <v>7.7944110000000002</v>
      </c>
      <c r="E542" s="26">
        <v>-7.6608340000000004</v>
      </c>
      <c r="F542" s="134" t="b">
        <f>IF(ISBLANK(FarmUnit[[#This Row],[1. Identifiant interne d’exploitation agricole*]]),"",IF(ISERROR(MATCH(FarmUnit[[#This Row],[1. Identifiant interne d’exploitation agricole*]],GroupMember[1. Identifiant interne d’exploitation agricole*],0)),FALSE,TRUE))</f>
        <v>1</v>
      </c>
      <c r="G542" s="5">
        <f t="shared" si="16"/>
        <v>7.7944110000000002</v>
      </c>
      <c r="H542" s="5">
        <f t="shared" si="17"/>
        <v>-7.6608340000000004</v>
      </c>
      <c r="I542" s="23" t="str">
        <f t="array" ref="I542">IF(ISBLANK(C542),"",IF(C542=MAX(IF(FarmUnit[1. Identifiant interne d’exploitation agricole*]=A542,FarmUnit[3. Superficie de l’unité agricole (ha)*])),"!","-"))</f>
        <v>!</v>
      </c>
      <c r="J542" s="11" t="str">
        <f>IFERROR(CONCATENATE(VLOOKUP(A542,GM_Table,12,FALSE)," ",(VLOOKUP(A542,GM_Table,13,FALSE))),"")</f>
        <v/>
      </c>
    </row>
    <row r="543" spans="1:10" x14ac:dyDescent="0.25">
      <c r="A543" s="160" t="s">
        <v>821</v>
      </c>
      <c r="B543" s="7" t="s">
        <v>821</v>
      </c>
      <c r="C543" s="8">
        <v>3</v>
      </c>
      <c r="D543" s="26">
        <v>7.6481370000000002</v>
      </c>
      <c r="E543" s="26">
        <v>-7.5600990000000001</v>
      </c>
      <c r="F543" s="134" t="b">
        <f>IF(ISBLANK(FarmUnit[[#This Row],[1. Identifiant interne d’exploitation agricole*]]),"",IF(ISERROR(MATCH(FarmUnit[[#This Row],[1. Identifiant interne d’exploitation agricole*]],GroupMember[1. Identifiant interne d’exploitation agricole*],0)),FALSE,TRUE))</f>
        <v>1</v>
      </c>
      <c r="G543" s="5">
        <f t="shared" si="16"/>
        <v>7.6481370000000002</v>
      </c>
      <c r="H543" s="5">
        <f t="shared" si="17"/>
        <v>-7.5600990000000001</v>
      </c>
      <c r="I543" s="23" t="str">
        <f t="array" ref="I543">IF(ISBLANK(C543),"",IF(C543=MAX(IF(FarmUnit[1. Identifiant interne d’exploitation agricole*]=A543,FarmUnit[3. Superficie de l’unité agricole (ha)*])),"!","-"))</f>
        <v>!</v>
      </c>
      <c r="J543" s="11" t="str">
        <f>IFERROR(CONCATENATE(VLOOKUP(A543,GM_Table,12,FALSE)," ",(VLOOKUP(A543,GM_Table,13,FALSE))),"")</f>
        <v/>
      </c>
    </row>
    <row r="544" spans="1:10" x14ac:dyDescent="0.25">
      <c r="A544" s="160" t="s">
        <v>823</v>
      </c>
      <c r="B544" s="7" t="s">
        <v>823</v>
      </c>
      <c r="C544" s="8">
        <v>2</v>
      </c>
      <c r="D544" s="26">
        <v>7.6588620000000001</v>
      </c>
      <c r="E544" s="26">
        <v>-7.687163</v>
      </c>
      <c r="F544" s="134" t="b">
        <f>IF(ISBLANK(FarmUnit[[#This Row],[1. Identifiant interne d’exploitation agricole*]]),"",IF(ISERROR(MATCH(FarmUnit[[#This Row],[1. Identifiant interne d’exploitation agricole*]],GroupMember[1. Identifiant interne d’exploitation agricole*],0)),FALSE,TRUE))</f>
        <v>1</v>
      </c>
      <c r="G544" s="5">
        <f t="shared" si="16"/>
        <v>7.6588620000000001</v>
      </c>
      <c r="H544" s="5">
        <f t="shared" si="17"/>
        <v>-7.687163</v>
      </c>
      <c r="I544" s="23" t="str">
        <f t="array" ref="I544">IF(ISBLANK(C544),"",IF(C544=MAX(IF(FarmUnit[1. Identifiant interne d’exploitation agricole*]=A544,FarmUnit[3. Superficie de l’unité agricole (ha)*])),"!","-"))</f>
        <v>!</v>
      </c>
      <c r="J544" s="11" t="str">
        <f>IFERROR(CONCATENATE(VLOOKUP(A544,GM_Table,12,FALSE)," ",(VLOOKUP(A544,GM_Table,13,FALSE))),"")</f>
        <v/>
      </c>
    </row>
    <row r="545" spans="1:10" x14ac:dyDescent="0.25">
      <c r="A545" s="160" t="s">
        <v>827</v>
      </c>
      <c r="B545" s="7" t="s">
        <v>827</v>
      </c>
      <c r="C545" s="8">
        <v>2</v>
      </c>
      <c r="D545" s="26">
        <v>7.6595230000000001</v>
      </c>
      <c r="E545" s="26">
        <v>-7.6870190000000003</v>
      </c>
      <c r="F545" s="134" t="b">
        <f>IF(ISBLANK(FarmUnit[[#This Row],[1. Identifiant interne d’exploitation agricole*]]),"",IF(ISERROR(MATCH(FarmUnit[[#This Row],[1. Identifiant interne d’exploitation agricole*]],GroupMember[1. Identifiant interne d’exploitation agricole*],0)),FALSE,TRUE))</f>
        <v>1</v>
      </c>
      <c r="G545" s="5">
        <f t="shared" si="16"/>
        <v>7.6595230000000001</v>
      </c>
      <c r="H545" s="5">
        <f t="shared" si="17"/>
        <v>-7.6870190000000003</v>
      </c>
      <c r="I545" s="23" t="str">
        <f t="array" ref="I545">IF(ISBLANK(C545),"",IF(C545=MAX(IF(FarmUnit[1. Identifiant interne d’exploitation agricole*]=A545,FarmUnit[3. Superficie de l’unité agricole (ha)*])),"!","-"))</f>
        <v>!</v>
      </c>
      <c r="J545" s="11" t="str">
        <f>IFERROR(CONCATENATE(VLOOKUP(A545,GM_Table,12,FALSE)," ",(VLOOKUP(A545,GM_Table,13,FALSE))),"")</f>
        <v/>
      </c>
    </row>
    <row r="546" spans="1:10" x14ac:dyDescent="0.25">
      <c r="A546" s="160" t="s">
        <v>829</v>
      </c>
      <c r="B546" s="7" t="s">
        <v>829</v>
      </c>
      <c r="C546" s="8">
        <v>2</v>
      </c>
      <c r="D546" s="26">
        <v>7.6654</v>
      </c>
      <c r="E546" s="26">
        <v>-7.540527</v>
      </c>
      <c r="F546" s="170" t="b">
        <f>IF(ISBLANK(FarmUnit[[#This Row],[1. Identifiant interne d’exploitation agricole*]]),"",IF(ISERROR(MATCH(FarmUnit[[#This Row],[1. Identifiant interne d’exploitation agricole*]],GroupMember[1. Identifiant interne d’exploitation agricole*],0)),FALSE,TRUE))</f>
        <v>1</v>
      </c>
      <c r="G546" s="5">
        <f t="shared" si="16"/>
        <v>7.6654</v>
      </c>
      <c r="H546" s="5">
        <f t="shared" si="17"/>
        <v>-7.540527</v>
      </c>
      <c r="I546" s="177" t="str">
        <f t="array" ref="I546">IF(ISBLANK(C546),"",IF(C546=MAX(IF(FarmUnit[1. Identifiant interne d’exploitation agricole*]=A546,FarmUnit[3. Superficie de l’unité agricole (ha)*])),"!","-"))</f>
        <v>!</v>
      </c>
      <c r="J546" s="11" t="str">
        <f>IFERROR(CONCATENATE(VLOOKUP(A546,GM_Table,12,FALSE)," ",(VLOOKUP(A546,GM_Table,13,FALSE))),"")</f>
        <v/>
      </c>
    </row>
    <row r="547" spans="1:10" x14ac:dyDescent="0.25">
      <c r="A547" s="160" t="s">
        <v>832</v>
      </c>
      <c r="B547" s="7" t="s">
        <v>832</v>
      </c>
      <c r="C547" s="8">
        <v>2</v>
      </c>
      <c r="D547" s="26">
        <v>7.6457940000000004</v>
      </c>
      <c r="E547" s="26">
        <v>-7.5742929999999999</v>
      </c>
      <c r="F547" s="170" t="b">
        <f>IF(ISBLANK(FarmUnit[[#This Row],[1. Identifiant interne d’exploitation agricole*]]),"",IF(ISERROR(MATCH(FarmUnit[[#This Row],[1. Identifiant interne d’exploitation agricole*]],GroupMember[1. Identifiant interne d’exploitation agricole*],0)),FALSE,TRUE))</f>
        <v>1</v>
      </c>
      <c r="G547" s="5">
        <f t="shared" si="16"/>
        <v>7.6457940000000004</v>
      </c>
      <c r="H547" s="5">
        <f t="shared" si="17"/>
        <v>-7.5742929999999999</v>
      </c>
      <c r="I547" s="177" t="str">
        <f t="array" ref="I547">IF(ISBLANK(C547),"",IF(C547=MAX(IF(FarmUnit[1. Identifiant interne d’exploitation agricole*]=A547,FarmUnit[3. Superficie de l’unité agricole (ha)*])),"!","-"))</f>
        <v>!</v>
      </c>
      <c r="J547" s="11" t="str">
        <f>IFERROR(CONCATENATE(VLOOKUP(A547,GM_Table,12,FALSE)," ",(VLOOKUP(A547,GM_Table,13,FALSE))),"")</f>
        <v/>
      </c>
    </row>
    <row r="548" spans="1:10" x14ac:dyDescent="0.25">
      <c r="A548" s="160" t="s">
        <v>835</v>
      </c>
      <c r="B548" s="7" t="s">
        <v>835</v>
      </c>
      <c r="C548" s="8">
        <v>2</v>
      </c>
      <c r="D548" s="26">
        <v>7.675637</v>
      </c>
      <c r="E548" s="26">
        <v>-7.4936970000000001</v>
      </c>
      <c r="F548" s="170" t="b">
        <f>IF(ISBLANK(FarmUnit[[#This Row],[1. Identifiant interne d’exploitation agricole*]]),"",IF(ISERROR(MATCH(FarmUnit[[#This Row],[1. Identifiant interne d’exploitation agricole*]],GroupMember[1. Identifiant interne d’exploitation agricole*],0)),FALSE,TRUE))</f>
        <v>1</v>
      </c>
      <c r="G548" s="5">
        <f t="shared" si="16"/>
        <v>7.675637</v>
      </c>
      <c r="H548" s="5">
        <f t="shared" si="17"/>
        <v>-7.4936970000000001</v>
      </c>
      <c r="I548" s="177" t="str">
        <f t="array" ref="I548">IF(ISBLANK(C548),"",IF(C548=MAX(IF(FarmUnit[1. Identifiant interne d’exploitation agricole*]=A548,FarmUnit[3. Superficie de l’unité agricole (ha)*])),"!","-"))</f>
        <v>!</v>
      </c>
      <c r="J548" s="11" t="str">
        <f>IFERROR(CONCATENATE(VLOOKUP(A548,GM_Table,12,FALSE)," ",(VLOOKUP(A548,GM_Table,13,FALSE))),"")</f>
        <v/>
      </c>
    </row>
    <row r="549" spans="1:10" x14ac:dyDescent="0.25">
      <c r="A549" s="160" t="s">
        <v>839</v>
      </c>
      <c r="B549" s="7" t="s">
        <v>839</v>
      </c>
      <c r="C549" s="8">
        <v>4</v>
      </c>
      <c r="D549" s="26">
        <v>7.6884249999999996</v>
      </c>
      <c r="E549" s="26">
        <v>-7.50922</v>
      </c>
      <c r="F549" s="170" t="b">
        <f>IF(ISBLANK(FarmUnit[[#This Row],[1. Identifiant interne d’exploitation agricole*]]),"",IF(ISERROR(MATCH(FarmUnit[[#This Row],[1. Identifiant interne d’exploitation agricole*]],GroupMember[1. Identifiant interne d’exploitation agricole*],0)),FALSE,TRUE))</f>
        <v>1</v>
      </c>
      <c r="G549" s="5">
        <f t="shared" si="16"/>
        <v>7.6884249999999996</v>
      </c>
      <c r="H549" s="5">
        <f t="shared" si="17"/>
        <v>-7.50922</v>
      </c>
      <c r="I549" s="177" t="str">
        <f t="array" ref="I549">IF(ISBLANK(C549),"",IF(C549=MAX(IF(FarmUnit[1. Identifiant interne d’exploitation agricole*]=A549,FarmUnit[3. Superficie de l’unité agricole (ha)*])),"!","-"))</f>
        <v>!</v>
      </c>
      <c r="J549" s="11" t="str">
        <f>IFERROR(CONCATENATE(VLOOKUP(A549,GM_Table,12,FALSE)," ",(VLOOKUP(A549,GM_Table,13,FALSE))),"")</f>
        <v/>
      </c>
    </row>
    <row r="550" spans="1:10" x14ac:dyDescent="0.25">
      <c r="A550" s="160" t="s">
        <v>842</v>
      </c>
      <c r="B550" s="7" t="s">
        <v>842</v>
      </c>
      <c r="C550" s="8">
        <v>3</v>
      </c>
      <c r="D550" s="26">
        <v>7.7071149999999999</v>
      </c>
      <c r="E550" s="26">
        <v>-7.5841909999999997</v>
      </c>
      <c r="F550" s="170" t="b">
        <f>IF(ISBLANK(FarmUnit[[#This Row],[1. Identifiant interne d’exploitation agricole*]]),"",IF(ISERROR(MATCH(FarmUnit[[#This Row],[1. Identifiant interne d’exploitation agricole*]],GroupMember[1. Identifiant interne d’exploitation agricole*],0)),FALSE,TRUE))</f>
        <v>1</v>
      </c>
      <c r="G550" s="5">
        <f t="shared" si="16"/>
        <v>7.7071149999999999</v>
      </c>
      <c r="H550" s="5">
        <f t="shared" si="17"/>
        <v>-7.5841909999999997</v>
      </c>
      <c r="I550" s="177" t="str">
        <f t="array" ref="I550">IF(ISBLANK(C550),"",IF(C550=MAX(IF(FarmUnit[1. Identifiant interne d’exploitation agricole*]=A550,FarmUnit[3. Superficie de l’unité agricole (ha)*])),"!","-"))</f>
        <v>!</v>
      </c>
      <c r="J550" s="11" t="str">
        <f>IFERROR(CONCATENATE(VLOOKUP(A550,GM_Table,12,FALSE)," ",(VLOOKUP(A550,GM_Table,13,FALSE))),"")</f>
        <v/>
      </c>
    </row>
    <row r="551" spans="1:10" x14ac:dyDescent="0.25">
      <c r="A551" s="160" t="s">
        <v>844</v>
      </c>
      <c r="B551" s="7" t="s">
        <v>844</v>
      </c>
      <c r="C551" s="8">
        <v>2</v>
      </c>
      <c r="D551" s="26">
        <v>7.721228</v>
      </c>
      <c r="E551" s="26">
        <v>-7.578608</v>
      </c>
      <c r="F551" s="170" t="b">
        <f>IF(ISBLANK(FarmUnit[[#This Row],[1. Identifiant interne d’exploitation agricole*]]),"",IF(ISERROR(MATCH(FarmUnit[[#This Row],[1. Identifiant interne d’exploitation agricole*]],GroupMember[1. Identifiant interne d’exploitation agricole*],0)),FALSE,TRUE))</f>
        <v>1</v>
      </c>
      <c r="G551" s="5">
        <f t="shared" si="16"/>
        <v>7.721228</v>
      </c>
      <c r="H551" s="5">
        <f t="shared" si="17"/>
        <v>-7.578608</v>
      </c>
      <c r="I551" s="177" t="str">
        <f t="array" ref="I551">IF(ISBLANK(C551),"",IF(C551=MAX(IF(FarmUnit[1. Identifiant interne d’exploitation agricole*]=A551,FarmUnit[3. Superficie de l’unité agricole (ha)*])),"!","-"))</f>
        <v>!</v>
      </c>
      <c r="J551" s="11" t="str">
        <f>IFERROR(CONCATENATE(VLOOKUP(A551,GM_Table,12,FALSE)," ",(VLOOKUP(A551,GM_Table,13,FALSE))),"")</f>
        <v/>
      </c>
    </row>
    <row r="552" spans="1:10" s="188" customFormat="1" x14ac:dyDescent="0.25">
      <c r="A552" s="160" t="s">
        <v>848</v>
      </c>
      <c r="B552" s="7" t="s">
        <v>848</v>
      </c>
      <c r="C552" s="8">
        <v>1</v>
      </c>
      <c r="D552" s="26">
        <v>7.6843539999999999</v>
      </c>
      <c r="E552" s="26">
        <v>-7.5767069999999999</v>
      </c>
      <c r="F552" s="170" t="b">
        <f>IF(ISBLANK(FarmUnit[[#This Row],[1. Identifiant interne d’exploitation agricole*]]),"",IF(ISERROR(MATCH(FarmUnit[[#This Row],[1. Identifiant interne d’exploitation agricole*]],GroupMember[1. Identifiant interne d’exploitation agricole*],0)),FALSE,TRUE))</f>
        <v>1</v>
      </c>
      <c r="G552" s="5">
        <f t="shared" si="16"/>
        <v>7.6843539999999999</v>
      </c>
      <c r="H552" s="5">
        <f t="shared" si="17"/>
        <v>-7.5767069999999999</v>
      </c>
      <c r="I552" s="177" t="str">
        <f t="array" ref="I552">IF(ISBLANK(C552),"",IF(C552=MAX(IF(FarmUnit[1. Identifiant interne d’exploitation agricole*]=A552,FarmUnit[3. Superficie de l’unité agricole (ha)*])),"!","-"))</f>
        <v>!</v>
      </c>
      <c r="J552" s="11" t="str">
        <f>IFERROR(CONCATENATE(VLOOKUP(A552,GM_Table,12,FALSE)," ",(VLOOKUP(A552,GM_Table,13,FALSE))),"")</f>
        <v/>
      </c>
    </row>
    <row r="553" spans="1:10" x14ac:dyDescent="0.25">
      <c r="A553" s="160" t="s">
        <v>850</v>
      </c>
      <c r="B553" s="7" t="s">
        <v>850</v>
      </c>
      <c r="C553" s="8">
        <v>1</v>
      </c>
      <c r="D553" s="26">
        <v>7.6435190000000004</v>
      </c>
      <c r="E553" s="26">
        <v>-7.5580920000000003</v>
      </c>
      <c r="F553" s="170" t="b">
        <f>IF(ISBLANK(FarmUnit[[#This Row],[1. Identifiant interne d’exploitation agricole*]]),"",IF(ISERROR(MATCH(FarmUnit[[#This Row],[1. Identifiant interne d’exploitation agricole*]],GroupMember[1. Identifiant interne d’exploitation agricole*],0)),FALSE,TRUE))</f>
        <v>1</v>
      </c>
      <c r="G553" s="5">
        <f t="shared" si="16"/>
        <v>7.6435190000000004</v>
      </c>
      <c r="H553" s="5">
        <f t="shared" si="17"/>
        <v>-7.5580920000000003</v>
      </c>
      <c r="I553" s="177" t="str">
        <f t="array" ref="I553">IF(ISBLANK(C553),"",IF(C553=MAX(IF(FarmUnit[1. Identifiant interne d’exploitation agricole*]=A553,FarmUnit[3. Superficie de l’unité agricole (ha)*])),"!","-"))</f>
        <v>!</v>
      </c>
      <c r="J553" s="11" t="str">
        <f>IFERROR(CONCATENATE(VLOOKUP(A553,GM_Table,12,FALSE)," ",(VLOOKUP(A553,GM_Table,13,FALSE))),"")</f>
        <v/>
      </c>
    </row>
    <row r="554" spans="1:10" x14ac:dyDescent="0.25">
      <c r="A554" s="160" t="s">
        <v>853</v>
      </c>
      <c r="B554" s="7" t="s">
        <v>853</v>
      </c>
      <c r="C554" s="8">
        <v>2</v>
      </c>
      <c r="D554" s="26">
        <v>7.6652589999999998</v>
      </c>
      <c r="E554" s="26">
        <v>-7.6163499999999997</v>
      </c>
      <c r="F554" s="170" t="b">
        <f>IF(ISBLANK(FarmUnit[[#This Row],[1. Identifiant interne d’exploitation agricole*]]),"",IF(ISERROR(MATCH(FarmUnit[[#This Row],[1. Identifiant interne d’exploitation agricole*]],GroupMember[1. Identifiant interne d’exploitation agricole*],0)),FALSE,TRUE))</f>
        <v>1</v>
      </c>
      <c r="G554" s="5">
        <f t="shared" si="16"/>
        <v>7.6652589999999998</v>
      </c>
      <c r="H554" s="5">
        <f t="shared" si="17"/>
        <v>-7.6163499999999997</v>
      </c>
      <c r="I554" s="177" t="str">
        <f t="array" ref="I554">IF(ISBLANK(C554),"",IF(C554=MAX(IF(FarmUnit[1. Identifiant interne d’exploitation agricole*]=A554,FarmUnit[3. Superficie de l’unité agricole (ha)*])),"!","-"))</f>
        <v>!</v>
      </c>
      <c r="J554" s="11" t="str">
        <f>IFERROR(CONCATENATE(VLOOKUP(A554,GM_Table,12,FALSE)," ",(VLOOKUP(A554,GM_Table,13,FALSE))),"")</f>
        <v/>
      </c>
    </row>
    <row r="555" spans="1:10" x14ac:dyDescent="0.25">
      <c r="A555" s="160" t="s">
        <v>857</v>
      </c>
      <c r="B555" s="7" t="s">
        <v>857</v>
      </c>
      <c r="C555" s="8">
        <v>2</v>
      </c>
      <c r="D555" s="26">
        <v>7.6930730000000001</v>
      </c>
      <c r="E555" s="26">
        <v>-7.5948859999999998</v>
      </c>
      <c r="F555" s="170" t="b">
        <f>IF(ISBLANK(FarmUnit[[#This Row],[1. Identifiant interne d’exploitation agricole*]]),"",IF(ISERROR(MATCH(FarmUnit[[#This Row],[1. Identifiant interne d’exploitation agricole*]],GroupMember[1. Identifiant interne d’exploitation agricole*],0)),FALSE,TRUE))</f>
        <v>1</v>
      </c>
      <c r="G555" s="5">
        <f t="shared" si="16"/>
        <v>7.6930730000000001</v>
      </c>
      <c r="H555" s="5">
        <f t="shared" si="17"/>
        <v>-7.5948859999999998</v>
      </c>
      <c r="I555" s="177" t="str">
        <f t="array" ref="I555">IF(ISBLANK(C555),"",IF(C555=MAX(IF(FarmUnit[1. Identifiant interne d’exploitation agricole*]=A555,FarmUnit[3. Superficie de l’unité agricole (ha)*])),"!","-"))</f>
        <v>!</v>
      </c>
      <c r="J555" s="11" t="str">
        <f>IFERROR(CONCATENATE(VLOOKUP(A555,GM_Table,12,FALSE)," ",(VLOOKUP(A555,GM_Table,13,FALSE))),"")</f>
        <v/>
      </c>
    </row>
    <row r="556" spans="1:10" x14ac:dyDescent="0.25">
      <c r="A556" s="160" t="s">
        <v>860</v>
      </c>
      <c r="B556" s="7" t="s">
        <v>860</v>
      </c>
      <c r="C556" s="8">
        <v>2</v>
      </c>
      <c r="D556" s="26">
        <v>7.7196980000000002</v>
      </c>
      <c r="E556" s="26">
        <v>-7.5765419999999999</v>
      </c>
      <c r="F556" s="170" t="b">
        <f>IF(ISBLANK(FarmUnit[[#This Row],[1. Identifiant interne d’exploitation agricole*]]),"",IF(ISERROR(MATCH(FarmUnit[[#This Row],[1. Identifiant interne d’exploitation agricole*]],GroupMember[1. Identifiant interne d’exploitation agricole*],0)),FALSE,TRUE))</f>
        <v>1</v>
      </c>
      <c r="G556" s="5">
        <f t="shared" si="16"/>
        <v>7.7196980000000002</v>
      </c>
      <c r="H556" s="5">
        <f t="shared" si="17"/>
        <v>-7.5765419999999999</v>
      </c>
      <c r="I556" s="177" t="str">
        <f t="array" ref="I556">IF(ISBLANK(C556),"",IF(C556=MAX(IF(FarmUnit[1. Identifiant interne d’exploitation agricole*]=A556,FarmUnit[3. Superficie de l’unité agricole (ha)*])),"!","-"))</f>
        <v>!</v>
      </c>
      <c r="J556" s="11" t="str">
        <f>IFERROR(CONCATENATE(VLOOKUP(A556,GM_Table,12,FALSE)," ",(VLOOKUP(A556,GM_Table,13,FALSE))),"")</f>
        <v/>
      </c>
    </row>
    <row r="557" spans="1:10" x14ac:dyDescent="0.25">
      <c r="A557" s="160" t="s">
        <v>863</v>
      </c>
      <c r="B557" s="7" t="s">
        <v>863</v>
      </c>
      <c r="C557" s="8">
        <v>5</v>
      </c>
      <c r="D557" s="26">
        <v>7.7117659999999999</v>
      </c>
      <c r="E557" s="26">
        <v>-7.5790129999999998</v>
      </c>
      <c r="F557" s="170" t="b">
        <f>IF(ISBLANK(FarmUnit[[#This Row],[1. Identifiant interne d’exploitation agricole*]]),"",IF(ISERROR(MATCH(FarmUnit[[#This Row],[1. Identifiant interne d’exploitation agricole*]],GroupMember[1. Identifiant interne d’exploitation agricole*],0)),FALSE,TRUE))</f>
        <v>1</v>
      </c>
      <c r="G557" s="5">
        <f t="shared" si="16"/>
        <v>7.7117659999999999</v>
      </c>
      <c r="H557" s="5">
        <f t="shared" si="17"/>
        <v>-7.5790129999999998</v>
      </c>
      <c r="I557" s="177" t="str">
        <f t="array" ref="I557">IF(ISBLANK(C557),"",IF(C557=MAX(IF(FarmUnit[1. Identifiant interne d’exploitation agricole*]=A557,FarmUnit[3. Superficie de l’unité agricole (ha)*])),"!","-"))</f>
        <v>!</v>
      </c>
      <c r="J557" s="11" t="str">
        <f>IFERROR(CONCATENATE(VLOOKUP(A557,GM_Table,12,FALSE)," ",(VLOOKUP(A557,GM_Table,13,FALSE))),"")</f>
        <v/>
      </c>
    </row>
    <row r="558" spans="1:10" x14ac:dyDescent="0.25">
      <c r="A558" s="160" t="s">
        <v>865</v>
      </c>
      <c r="B558" s="7" t="s">
        <v>865</v>
      </c>
      <c r="C558" s="8">
        <v>2</v>
      </c>
      <c r="D558" s="26">
        <v>7.6442769999999998</v>
      </c>
      <c r="E558" s="26">
        <v>-7.5786449999999999</v>
      </c>
      <c r="F558" s="170" t="b">
        <f>IF(ISBLANK(FarmUnit[[#This Row],[1. Identifiant interne d’exploitation agricole*]]),"",IF(ISERROR(MATCH(FarmUnit[[#This Row],[1. Identifiant interne d’exploitation agricole*]],GroupMember[1. Identifiant interne d’exploitation agricole*],0)),FALSE,TRUE))</f>
        <v>1</v>
      </c>
      <c r="G558" s="5">
        <f t="shared" si="16"/>
        <v>7.6442769999999998</v>
      </c>
      <c r="H558" s="5">
        <f t="shared" si="17"/>
        <v>-7.5786449999999999</v>
      </c>
      <c r="I558" s="177" t="str">
        <f t="array" ref="I558">IF(ISBLANK(C558),"",IF(C558=MAX(IF(FarmUnit[1. Identifiant interne d’exploitation agricole*]=A558,FarmUnit[3. Superficie de l’unité agricole (ha)*])),"!","-"))</f>
        <v>!</v>
      </c>
      <c r="J558" s="11" t="str">
        <f>IFERROR(CONCATENATE(VLOOKUP(A558,GM_Table,12,FALSE)," ",(VLOOKUP(A558,GM_Table,13,FALSE))),"")</f>
        <v/>
      </c>
    </row>
    <row r="559" spans="1:10" x14ac:dyDescent="0.25">
      <c r="A559" s="160" t="s">
        <v>868</v>
      </c>
      <c r="B559" s="7" t="s">
        <v>868</v>
      </c>
      <c r="C559" s="8">
        <v>2</v>
      </c>
      <c r="D559" s="26">
        <v>7.6536429999999998</v>
      </c>
      <c r="E559" s="26">
        <v>-7.5342460000000004</v>
      </c>
      <c r="F559" s="170" t="b">
        <f>IF(ISBLANK(FarmUnit[[#This Row],[1. Identifiant interne d’exploitation agricole*]]),"",IF(ISERROR(MATCH(FarmUnit[[#This Row],[1. Identifiant interne d’exploitation agricole*]],GroupMember[1. Identifiant interne d’exploitation agricole*],0)),FALSE,TRUE))</f>
        <v>1</v>
      </c>
      <c r="G559" s="5">
        <f t="shared" si="16"/>
        <v>7.6536429999999998</v>
      </c>
      <c r="H559" s="5">
        <f t="shared" si="17"/>
        <v>-7.5342460000000004</v>
      </c>
      <c r="I559" s="177" t="str">
        <f t="array" ref="I559">IF(ISBLANK(C559),"",IF(C559=MAX(IF(FarmUnit[1. Identifiant interne d’exploitation agricole*]=A559,FarmUnit[3. Superficie de l’unité agricole (ha)*])),"!","-"))</f>
        <v>!</v>
      </c>
      <c r="J559" s="11" t="str">
        <f>IFERROR(CONCATENATE(VLOOKUP(A559,GM_Table,12,FALSE)," ",(VLOOKUP(A559,GM_Table,13,FALSE))),"")</f>
        <v/>
      </c>
    </row>
    <row r="560" spans="1:10" x14ac:dyDescent="0.25">
      <c r="A560" s="160" t="s">
        <v>872</v>
      </c>
      <c r="B560" s="7" t="s">
        <v>872</v>
      </c>
      <c r="C560" s="8">
        <v>2</v>
      </c>
      <c r="D560" s="26">
        <v>7.6731259999999999</v>
      </c>
      <c r="E560" s="26">
        <v>-7.5450730000000004</v>
      </c>
      <c r="F560" s="170" t="b">
        <f>IF(ISBLANK(FarmUnit[[#This Row],[1. Identifiant interne d’exploitation agricole*]]),"",IF(ISERROR(MATCH(FarmUnit[[#This Row],[1. Identifiant interne d’exploitation agricole*]],GroupMember[1. Identifiant interne d’exploitation agricole*],0)),FALSE,TRUE))</f>
        <v>1</v>
      </c>
      <c r="G560" s="5">
        <f t="shared" si="16"/>
        <v>7.6731259999999999</v>
      </c>
      <c r="H560" s="5">
        <f t="shared" si="17"/>
        <v>-7.5450730000000004</v>
      </c>
      <c r="I560" s="177" t="str">
        <f t="array" ref="I560">IF(ISBLANK(C560),"",IF(C560=MAX(IF(FarmUnit[1. Identifiant interne d’exploitation agricole*]=A560,FarmUnit[3. Superficie de l’unité agricole (ha)*])),"!","-"))</f>
        <v>!</v>
      </c>
      <c r="J560" s="11" t="str">
        <f>IFERROR(CONCATENATE(VLOOKUP(A560,GM_Table,12,FALSE)," ",(VLOOKUP(A560,GM_Table,13,FALSE))),"")</f>
        <v/>
      </c>
    </row>
    <row r="561" spans="1:10" x14ac:dyDescent="0.25">
      <c r="A561" s="160" t="s">
        <v>876</v>
      </c>
      <c r="B561" s="7" t="s">
        <v>876</v>
      </c>
      <c r="C561" s="8">
        <v>2</v>
      </c>
      <c r="D561" s="26">
        <v>7.6955999999999998</v>
      </c>
      <c r="E561" s="26">
        <v>-7.6107699999999996</v>
      </c>
      <c r="F561" s="170" t="b">
        <f>IF(ISBLANK(FarmUnit[[#This Row],[1. Identifiant interne d’exploitation agricole*]]),"",IF(ISERROR(MATCH(FarmUnit[[#This Row],[1. Identifiant interne d’exploitation agricole*]],GroupMember[1. Identifiant interne d’exploitation agricole*],0)),FALSE,TRUE))</f>
        <v>1</v>
      </c>
      <c r="G561" s="5">
        <f t="shared" si="16"/>
        <v>7.6955999999999998</v>
      </c>
      <c r="H561" s="5">
        <f t="shared" si="17"/>
        <v>-7.6107699999999996</v>
      </c>
      <c r="I561" s="177" t="str">
        <f t="array" ref="I561">IF(ISBLANK(C561),"",IF(C561=MAX(IF(FarmUnit[1. Identifiant interne d’exploitation agricole*]=A561,FarmUnit[3. Superficie de l’unité agricole (ha)*])),"!","-"))</f>
        <v>!</v>
      </c>
      <c r="J561" s="11" t="str">
        <f>IFERROR(CONCATENATE(VLOOKUP(A561,GM_Table,12,FALSE)," ",(VLOOKUP(A561,GM_Table,13,FALSE))),"")</f>
        <v/>
      </c>
    </row>
    <row r="562" spans="1:10" x14ac:dyDescent="0.25">
      <c r="A562" s="160" t="s">
        <v>878</v>
      </c>
      <c r="B562" s="7" t="s">
        <v>878</v>
      </c>
      <c r="C562" s="8">
        <v>1</v>
      </c>
      <c r="D562" s="26">
        <v>7.7389200000000002</v>
      </c>
      <c r="E562" s="26">
        <v>-7.5204599999999999</v>
      </c>
      <c r="F562" s="170" t="b">
        <f>IF(ISBLANK(FarmUnit[[#This Row],[1. Identifiant interne d’exploitation agricole*]]),"",IF(ISERROR(MATCH(FarmUnit[[#This Row],[1. Identifiant interne d’exploitation agricole*]],GroupMember[1. Identifiant interne d’exploitation agricole*],0)),FALSE,TRUE))</f>
        <v>1</v>
      </c>
      <c r="G562" s="5">
        <f t="shared" si="16"/>
        <v>7.7389200000000002</v>
      </c>
      <c r="H562" s="5">
        <f t="shared" si="17"/>
        <v>-7.5204599999999999</v>
      </c>
      <c r="I562" s="177" t="str">
        <f t="array" ref="I562">IF(ISBLANK(C562),"",IF(C562=MAX(IF(FarmUnit[1. Identifiant interne d’exploitation agricole*]=A562,FarmUnit[3. Superficie de l’unité agricole (ha)*])),"!","-"))</f>
        <v>!</v>
      </c>
      <c r="J562" s="11" t="str">
        <f>IFERROR(CONCATENATE(VLOOKUP(A562,GM_Table,12,FALSE)," ",(VLOOKUP(A562,GM_Table,13,FALSE))),"")</f>
        <v/>
      </c>
    </row>
    <row r="563" spans="1:10" x14ac:dyDescent="0.25">
      <c r="A563" s="160" t="s">
        <v>882</v>
      </c>
      <c r="B563" s="7" t="s">
        <v>882</v>
      </c>
      <c r="C563" s="8">
        <v>1</v>
      </c>
      <c r="D563" s="26">
        <v>7.721247</v>
      </c>
      <c r="E563" s="26">
        <v>-7.5826989999999999</v>
      </c>
      <c r="F563" s="170" t="b">
        <f>IF(ISBLANK(FarmUnit[[#This Row],[1. Identifiant interne d’exploitation agricole*]]),"",IF(ISERROR(MATCH(FarmUnit[[#This Row],[1. Identifiant interne d’exploitation agricole*]],GroupMember[1. Identifiant interne d’exploitation agricole*],0)),FALSE,TRUE))</f>
        <v>1</v>
      </c>
      <c r="G563" s="5">
        <f t="shared" si="16"/>
        <v>7.721247</v>
      </c>
      <c r="H563" s="5">
        <f t="shared" si="17"/>
        <v>-7.5826989999999999</v>
      </c>
      <c r="I563" s="177" t="str">
        <f t="array" ref="I563">IF(ISBLANK(C563),"",IF(C563=MAX(IF(FarmUnit[1. Identifiant interne d’exploitation agricole*]=A563,FarmUnit[3. Superficie de l’unité agricole (ha)*])),"!","-"))</f>
        <v>!</v>
      </c>
      <c r="J563" s="11" t="str">
        <f>IFERROR(CONCATENATE(VLOOKUP(A563,GM_Table,12,FALSE)," ",(VLOOKUP(A563,GM_Table,13,FALSE))),"")</f>
        <v/>
      </c>
    </row>
    <row r="564" spans="1:10" x14ac:dyDescent="0.25">
      <c r="A564" s="160" t="s">
        <v>886</v>
      </c>
      <c r="B564" s="7" t="s">
        <v>886</v>
      </c>
      <c r="C564" s="8">
        <v>1</v>
      </c>
      <c r="D564" s="26">
        <v>7.7353459999999998</v>
      </c>
      <c r="E564" s="26">
        <v>-7.4789450000000004</v>
      </c>
      <c r="F564" s="170" t="b">
        <f>IF(ISBLANK(FarmUnit[[#This Row],[1. Identifiant interne d’exploitation agricole*]]),"",IF(ISERROR(MATCH(FarmUnit[[#This Row],[1. Identifiant interne d’exploitation agricole*]],GroupMember[1. Identifiant interne d’exploitation agricole*],0)),FALSE,TRUE))</f>
        <v>1</v>
      </c>
      <c r="G564" s="5">
        <f t="shared" si="16"/>
        <v>7.7353459999999998</v>
      </c>
      <c r="H564" s="5">
        <f t="shared" si="17"/>
        <v>-7.4789450000000004</v>
      </c>
      <c r="I564" s="177" t="str">
        <f t="array" ref="I564">IF(ISBLANK(C564),"",IF(C564=MAX(IF(FarmUnit[1. Identifiant interne d’exploitation agricole*]=A564,FarmUnit[3. Superficie de l’unité agricole (ha)*])),"!","-"))</f>
        <v>!</v>
      </c>
      <c r="J564" s="11" t="str">
        <f>IFERROR(CONCATENATE(VLOOKUP(A564,GM_Table,12,FALSE)," ",(VLOOKUP(A564,GM_Table,13,FALSE))),"")</f>
        <v/>
      </c>
    </row>
    <row r="565" spans="1:10" x14ac:dyDescent="0.25">
      <c r="A565" s="160" t="s">
        <v>888</v>
      </c>
      <c r="B565" s="7" t="s">
        <v>888</v>
      </c>
      <c r="C565" s="8">
        <v>4</v>
      </c>
      <c r="D565" s="26">
        <v>7.6448729999999996</v>
      </c>
      <c r="E565" s="26">
        <v>-7.675573</v>
      </c>
      <c r="F565" s="170" t="b">
        <f>IF(ISBLANK(FarmUnit[[#This Row],[1. Identifiant interne d’exploitation agricole*]]),"",IF(ISERROR(MATCH(FarmUnit[[#This Row],[1. Identifiant interne d’exploitation agricole*]],GroupMember[1. Identifiant interne d’exploitation agricole*],0)),FALSE,TRUE))</f>
        <v>1</v>
      </c>
      <c r="G565" s="5">
        <f t="shared" si="16"/>
        <v>7.6448729999999996</v>
      </c>
      <c r="H565" s="5">
        <f t="shared" si="17"/>
        <v>-7.675573</v>
      </c>
      <c r="I565" s="177" t="str">
        <f t="array" ref="I565">IF(ISBLANK(C565),"",IF(C565=MAX(IF(FarmUnit[1. Identifiant interne d’exploitation agricole*]=A565,FarmUnit[3. Superficie de l’unité agricole (ha)*])),"!","-"))</f>
        <v>!</v>
      </c>
      <c r="J565" s="11" t="str">
        <f>IFERROR(CONCATENATE(VLOOKUP(A565,GM_Table,12,FALSE)," ",(VLOOKUP(A565,GM_Table,13,FALSE))),"")</f>
        <v/>
      </c>
    </row>
    <row r="566" spans="1:10" x14ac:dyDescent="0.25">
      <c r="A566" s="160" t="s">
        <v>891</v>
      </c>
      <c r="B566" s="7" t="s">
        <v>891</v>
      </c>
      <c r="C566" s="8">
        <v>2</v>
      </c>
      <c r="D566" s="26">
        <v>7.6838670000000002</v>
      </c>
      <c r="E566" s="26">
        <v>-7.5053970000000003</v>
      </c>
      <c r="F566" s="170" t="b">
        <f>IF(ISBLANK(FarmUnit[[#This Row],[1. Identifiant interne d’exploitation agricole*]]),"",IF(ISERROR(MATCH(FarmUnit[[#This Row],[1. Identifiant interne d’exploitation agricole*]],GroupMember[1. Identifiant interne d’exploitation agricole*],0)),FALSE,TRUE))</f>
        <v>1</v>
      </c>
      <c r="G566" s="5">
        <f t="shared" si="16"/>
        <v>7.6838670000000002</v>
      </c>
      <c r="H566" s="5">
        <f t="shared" si="17"/>
        <v>-7.5053970000000003</v>
      </c>
      <c r="I566" s="177" t="str">
        <f t="array" ref="I566">IF(ISBLANK(C566),"",IF(C566=MAX(IF(FarmUnit[1. Identifiant interne d’exploitation agricole*]=A566,FarmUnit[3. Superficie de l’unité agricole (ha)*])),"!","-"))</f>
        <v>!</v>
      </c>
      <c r="J566" s="11" t="str">
        <f>IFERROR(CONCATENATE(VLOOKUP(A566,GM_Table,12,FALSE)," ",(VLOOKUP(A566,GM_Table,13,FALSE))),"")</f>
        <v/>
      </c>
    </row>
    <row r="567" spans="1:10" x14ac:dyDescent="0.25">
      <c r="A567" s="160" t="s">
        <v>895</v>
      </c>
      <c r="B567" s="7" t="s">
        <v>895</v>
      </c>
      <c r="C567" s="8">
        <v>2</v>
      </c>
      <c r="D567" s="26">
        <v>7.720974</v>
      </c>
      <c r="E567" s="26">
        <v>-7.5651070000000002</v>
      </c>
      <c r="F567" s="170" t="b">
        <f>IF(ISBLANK(FarmUnit[[#This Row],[1. Identifiant interne d’exploitation agricole*]]),"",IF(ISERROR(MATCH(FarmUnit[[#This Row],[1. Identifiant interne d’exploitation agricole*]],GroupMember[1. Identifiant interne d’exploitation agricole*],0)),FALSE,TRUE))</f>
        <v>1</v>
      </c>
      <c r="G567" s="5">
        <f t="shared" si="16"/>
        <v>7.720974</v>
      </c>
      <c r="H567" s="5">
        <f t="shared" si="17"/>
        <v>-7.5651070000000002</v>
      </c>
      <c r="I567" s="177" t="str">
        <f t="array" ref="I567">IF(ISBLANK(C567),"",IF(C567=MAX(IF(FarmUnit[1. Identifiant interne d’exploitation agricole*]=A567,FarmUnit[3. Superficie de l’unité agricole (ha)*])),"!","-"))</f>
        <v>!</v>
      </c>
      <c r="J567" s="11" t="str">
        <f>IFERROR(CONCATENATE(VLOOKUP(A567,GM_Table,12,FALSE)," ",(VLOOKUP(A567,GM_Table,13,FALSE))),"")</f>
        <v/>
      </c>
    </row>
    <row r="568" spans="1:10" x14ac:dyDescent="0.25">
      <c r="A568" s="160" t="s">
        <v>897</v>
      </c>
      <c r="B568" s="7" t="s">
        <v>897</v>
      </c>
      <c r="C568" s="8">
        <v>1</v>
      </c>
      <c r="D568" s="26">
        <v>7.6979879999999996</v>
      </c>
      <c r="E568" s="26">
        <v>-7.5462420000000003</v>
      </c>
      <c r="F568" s="170" t="b">
        <f>IF(ISBLANK(FarmUnit[[#This Row],[1. Identifiant interne d’exploitation agricole*]]),"",IF(ISERROR(MATCH(FarmUnit[[#This Row],[1. Identifiant interne d’exploitation agricole*]],GroupMember[1. Identifiant interne d’exploitation agricole*],0)),FALSE,TRUE))</f>
        <v>1</v>
      </c>
      <c r="G568" s="5">
        <f t="shared" si="16"/>
        <v>7.6979879999999996</v>
      </c>
      <c r="H568" s="5">
        <f t="shared" si="17"/>
        <v>-7.5462420000000003</v>
      </c>
      <c r="I568" s="177" t="str">
        <f t="array" ref="I568">IF(ISBLANK(C568),"",IF(C568=MAX(IF(FarmUnit[1. Identifiant interne d’exploitation agricole*]=A568,FarmUnit[3. Superficie de l’unité agricole (ha)*])),"!","-"))</f>
        <v>!</v>
      </c>
      <c r="J568" s="11" t="str">
        <f>IFERROR(CONCATENATE(VLOOKUP(A568,GM_Table,12,FALSE)," ",(VLOOKUP(A568,GM_Table,13,FALSE))),"")</f>
        <v/>
      </c>
    </row>
    <row r="569" spans="1:10" x14ac:dyDescent="0.25">
      <c r="A569" s="160" t="s">
        <v>900</v>
      </c>
      <c r="B569" s="7" t="s">
        <v>900</v>
      </c>
      <c r="C569" s="8">
        <v>2</v>
      </c>
      <c r="D569" s="26">
        <v>7.6602269999999999</v>
      </c>
      <c r="E569" s="26">
        <v>-7.5894320000000004</v>
      </c>
      <c r="F569" s="170" t="b">
        <f>IF(ISBLANK(FarmUnit[[#This Row],[1. Identifiant interne d’exploitation agricole*]]),"",IF(ISERROR(MATCH(FarmUnit[[#This Row],[1. Identifiant interne d’exploitation agricole*]],GroupMember[1. Identifiant interne d’exploitation agricole*],0)),FALSE,TRUE))</f>
        <v>1</v>
      </c>
      <c r="G569" s="5">
        <f t="shared" si="16"/>
        <v>7.6602269999999999</v>
      </c>
      <c r="H569" s="5">
        <f t="shared" si="17"/>
        <v>-7.5894320000000004</v>
      </c>
      <c r="I569" s="177" t="str">
        <f t="array" ref="I569">IF(ISBLANK(C569),"",IF(C569=MAX(IF(FarmUnit[1. Identifiant interne d’exploitation agricole*]=A569,FarmUnit[3. Superficie de l’unité agricole (ha)*])),"!","-"))</f>
        <v>!</v>
      </c>
      <c r="J569" s="11" t="str">
        <f>IFERROR(CONCATENATE(VLOOKUP(A569,GM_Table,12,FALSE)," ",(VLOOKUP(A569,GM_Table,13,FALSE))),"")</f>
        <v/>
      </c>
    </row>
    <row r="570" spans="1:10" x14ac:dyDescent="0.25">
      <c r="A570" s="160" t="s">
        <v>904</v>
      </c>
      <c r="B570" s="7" t="s">
        <v>904</v>
      </c>
      <c r="C570" s="8">
        <v>2</v>
      </c>
      <c r="D570" s="26">
        <v>7.7451730000000003</v>
      </c>
      <c r="E570" s="26">
        <v>-7.5798249999999996</v>
      </c>
      <c r="F570" s="170" t="b">
        <f>IF(ISBLANK(FarmUnit[[#This Row],[1. Identifiant interne d’exploitation agricole*]]),"",IF(ISERROR(MATCH(FarmUnit[[#This Row],[1. Identifiant interne d’exploitation agricole*]],GroupMember[1. Identifiant interne d’exploitation agricole*],0)),FALSE,TRUE))</f>
        <v>1</v>
      </c>
      <c r="G570" s="5">
        <f t="shared" si="16"/>
        <v>7.7451730000000003</v>
      </c>
      <c r="H570" s="5">
        <f t="shared" si="17"/>
        <v>-7.5798249999999996</v>
      </c>
      <c r="I570" s="177" t="str">
        <f t="array" ref="I570">IF(ISBLANK(C570),"",IF(C570=MAX(IF(FarmUnit[1. Identifiant interne d’exploitation agricole*]=A570,FarmUnit[3. Superficie de l’unité agricole (ha)*])),"!","-"))</f>
        <v>!</v>
      </c>
      <c r="J570" s="11" t="str">
        <f>IFERROR(CONCATENATE(VLOOKUP(A570,GM_Table,12,FALSE)," ",(VLOOKUP(A570,GM_Table,13,FALSE))),"")</f>
        <v/>
      </c>
    </row>
    <row r="571" spans="1:10" x14ac:dyDescent="0.25">
      <c r="A571" s="160" t="s">
        <v>909</v>
      </c>
      <c r="B571" s="7" t="s">
        <v>909</v>
      </c>
      <c r="C571" s="8">
        <v>4.29</v>
      </c>
      <c r="D571" s="26">
        <v>7.6745089999999996</v>
      </c>
      <c r="E571" s="26">
        <v>-7.5227459999999997</v>
      </c>
      <c r="F571" s="170" t="b">
        <f>IF(ISBLANK(FarmUnit[[#This Row],[1. Identifiant interne d’exploitation agricole*]]),"",IF(ISERROR(MATCH(FarmUnit[[#This Row],[1. Identifiant interne d’exploitation agricole*]],GroupMember[1. Identifiant interne d’exploitation agricole*],0)),FALSE,TRUE))</f>
        <v>1</v>
      </c>
      <c r="G571" s="5">
        <f t="shared" si="16"/>
        <v>7.6745089999999996</v>
      </c>
      <c r="H571" s="5">
        <f t="shared" si="17"/>
        <v>-7.5227459999999997</v>
      </c>
      <c r="I571" s="177" t="str">
        <f t="array" ref="I571">IF(ISBLANK(C571),"",IF(C571=MAX(IF(FarmUnit[1. Identifiant interne d’exploitation agricole*]=A571,FarmUnit[3. Superficie de l’unité agricole (ha)*])),"!","-"))</f>
        <v>!</v>
      </c>
      <c r="J571" s="11" t="str">
        <f>IFERROR(CONCATENATE(VLOOKUP(A571,GM_Table,12,FALSE)," ",(VLOOKUP(A571,GM_Table,13,FALSE))),"")</f>
        <v/>
      </c>
    </row>
    <row r="572" spans="1:10" x14ac:dyDescent="0.25">
      <c r="A572" s="160" t="s">
        <v>913</v>
      </c>
      <c r="B572" s="7" t="s">
        <v>913</v>
      </c>
      <c r="C572" s="8">
        <v>4</v>
      </c>
      <c r="D572" s="26">
        <v>7.6737149999999996</v>
      </c>
      <c r="E572" s="26">
        <v>-7.5241319999999998</v>
      </c>
      <c r="F572" s="170" t="b">
        <f>IF(ISBLANK(FarmUnit[[#This Row],[1. Identifiant interne d’exploitation agricole*]]),"",IF(ISERROR(MATCH(FarmUnit[[#This Row],[1. Identifiant interne d’exploitation agricole*]],GroupMember[1. Identifiant interne d’exploitation agricole*],0)),FALSE,TRUE))</f>
        <v>1</v>
      </c>
      <c r="G572" s="5">
        <f t="shared" si="16"/>
        <v>7.6737149999999996</v>
      </c>
      <c r="H572" s="5">
        <f t="shared" si="17"/>
        <v>-7.5241319999999998</v>
      </c>
      <c r="I572" s="177" t="str">
        <f t="array" ref="I572">IF(ISBLANK(C572),"",IF(C572=MAX(IF(FarmUnit[1. Identifiant interne d’exploitation agricole*]=A572,FarmUnit[3. Superficie de l’unité agricole (ha)*])),"!","-"))</f>
        <v>!</v>
      </c>
      <c r="J572" s="11" t="str">
        <f>IFERROR(CONCATENATE(VLOOKUP(A572,GM_Table,12,FALSE)," ",(VLOOKUP(A572,GM_Table,13,FALSE))),"")</f>
        <v/>
      </c>
    </row>
    <row r="573" spans="1:10" x14ac:dyDescent="0.25">
      <c r="A573" s="160" t="s">
        <v>917</v>
      </c>
      <c r="B573" s="7" t="s">
        <v>917</v>
      </c>
      <c r="C573" s="8">
        <v>2.15</v>
      </c>
      <c r="D573" s="26">
        <v>7.6726219999999996</v>
      </c>
      <c r="E573" s="26">
        <v>-7.5244200000000001</v>
      </c>
      <c r="F573" s="170" t="b">
        <f>IF(ISBLANK(FarmUnit[[#This Row],[1. Identifiant interne d’exploitation agricole*]]),"",IF(ISERROR(MATCH(FarmUnit[[#This Row],[1. Identifiant interne d’exploitation agricole*]],GroupMember[1. Identifiant interne d’exploitation agricole*],0)),FALSE,TRUE))</f>
        <v>1</v>
      </c>
      <c r="G573" s="5">
        <f t="shared" si="16"/>
        <v>7.6726219999999996</v>
      </c>
      <c r="H573" s="5">
        <f t="shared" si="17"/>
        <v>-7.5244200000000001</v>
      </c>
      <c r="I573" s="177" t="str">
        <f t="array" ref="I573">IF(ISBLANK(C573),"",IF(C573=MAX(IF(FarmUnit[1. Identifiant interne d’exploitation agricole*]=A573,FarmUnit[3. Superficie de l’unité agricole (ha)*])),"!","-"))</f>
        <v>!</v>
      </c>
      <c r="J573" s="11" t="str">
        <f>IFERROR(CONCATENATE(VLOOKUP(A573,GM_Table,12,FALSE)," ",(VLOOKUP(A573,GM_Table,13,FALSE))),"")</f>
        <v/>
      </c>
    </row>
    <row r="574" spans="1:10" x14ac:dyDescent="0.25">
      <c r="A574" s="160" t="s">
        <v>920</v>
      </c>
      <c r="B574" s="7" t="s">
        <v>920</v>
      </c>
      <c r="C574" s="8">
        <v>2</v>
      </c>
      <c r="D574" s="26">
        <v>7.6838980000000001</v>
      </c>
      <c r="E574" s="26">
        <v>-7.5064010000000003</v>
      </c>
      <c r="F574" s="170" t="b">
        <f>IF(ISBLANK(FarmUnit[[#This Row],[1. Identifiant interne d’exploitation agricole*]]),"",IF(ISERROR(MATCH(FarmUnit[[#This Row],[1. Identifiant interne d’exploitation agricole*]],GroupMember[1. Identifiant interne d’exploitation agricole*],0)),FALSE,TRUE))</f>
        <v>1</v>
      </c>
      <c r="G574" s="5">
        <f t="shared" si="16"/>
        <v>7.6838980000000001</v>
      </c>
      <c r="H574" s="5">
        <f t="shared" si="17"/>
        <v>-7.5064010000000003</v>
      </c>
      <c r="I574" s="177" t="str">
        <f t="array" ref="I574">IF(ISBLANK(C574),"",IF(C574=MAX(IF(FarmUnit[1. Identifiant interne d’exploitation agricole*]=A574,FarmUnit[3. Superficie de l’unité agricole (ha)*])),"!","-"))</f>
        <v>!</v>
      </c>
      <c r="J574" s="11" t="str">
        <f>IFERROR(CONCATENATE(VLOOKUP(A574,GM_Table,12,FALSE)," ",(VLOOKUP(A574,GM_Table,13,FALSE))),"")</f>
        <v/>
      </c>
    </row>
    <row r="575" spans="1:10" x14ac:dyDescent="0.25">
      <c r="A575" s="160" t="s">
        <v>923</v>
      </c>
      <c r="B575" s="7" t="s">
        <v>923</v>
      </c>
      <c r="C575" s="8">
        <v>2</v>
      </c>
      <c r="D575" s="26">
        <v>7.6848109999999998</v>
      </c>
      <c r="E575" s="26">
        <v>-7.501779</v>
      </c>
      <c r="F575" s="170" t="b">
        <f>IF(ISBLANK(FarmUnit[[#This Row],[1. Identifiant interne d’exploitation agricole*]]),"",IF(ISERROR(MATCH(FarmUnit[[#This Row],[1. Identifiant interne d’exploitation agricole*]],GroupMember[1. Identifiant interne d’exploitation agricole*],0)),FALSE,TRUE))</f>
        <v>1</v>
      </c>
      <c r="G575" s="5">
        <f t="shared" si="16"/>
        <v>7.6848109999999998</v>
      </c>
      <c r="H575" s="5">
        <f t="shared" si="17"/>
        <v>-7.501779</v>
      </c>
      <c r="I575" s="177" t="str">
        <f t="array" ref="I575">IF(ISBLANK(C575),"",IF(C575=MAX(IF(FarmUnit[1. Identifiant interne d’exploitation agricole*]=A575,FarmUnit[3. Superficie de l’unité agricole (ha)*])),"!","-"))</f>
        <v>!</v>
      </c>
      <c r="J575" s="11" t="str">
        <f>IFERROR(CONCATENATE(VLOOKUP(A575,GM_Table,12,FALSE)," ",(VLOOKUP(A575,GM_Table,13,FALSE))),"")</f>
        <v/>
      </c>
    </row>
    <row r="576" spans="1:10" x14ac:dyDescent="0.25">
      <c r="A576" s="160" t="s">
        <v>924</v>
      </c>
      <c r="B576" s="7" t="s">
        <v>924</v>
      </c>
      <c r="C576" s="8">
        <v>3</v>
      </c>
      <c r="D576" s="26">
        <v>7.6377059999999997</v>
      </c>
      <c r="E576" s="26">
        <v>-7.6656550000000001</v>
      </c>
      <c r="F576" s="170" t="b">
        <f>IF(ISBLANK(FarmUnit[[#This Row],[1. Identifiant interne d’exploitation agricole*]]),"",IF(ISERROR(MATCH(FarmUnit[[#This Row],[1. Identifiant interne d’exploitation agricole*]],GroupMember[1. Identifiant interne d’exploitation agricole*],0)),FALSE,TRUE))</f>
        <v>1</v>
      </c>
      <c r="G576" s="5">
        <f t="shared" si="16"/>
        <v>7.6377059999999997</v>
      </c>
      <c r="H576" s="5">
        <f t="shared" si="17"/>
        <v>-7.6656550000000001</v>
      </c>
      <c r="I576" s="177" t="str">
        <f t="array" ref="I576">IF(ISBLANK(C576),"",IF(C576=MAX(IF(FarmUnit[1. Identifiant interne d’exploitation agricole*]=A576,FarmUnit[3. Superficie de l’unité agricole (ha)*])),"!","-"))</f>
        <v>!</v>
      </c>
      <c r="J576" s="11" t="str">
        <f>IFERROR(CONCATENATE(VLOOKUP(A576,GM_Table,12,FALSE)," ",(VLOOKUP(A576,GM_Table,13,FALSE))),"")</f>
        <v/>
      </c>
    </row>
    <row r="577" spans="1:10" x14ac:dyDescent="0.25">
      <c r="A577" s="160" t="s">
        <v>928</v>
      </c>
      <c r="B577" s="7" t="s">
        <v>928</v>
      </c>
      <c r="C577" s="8">
        <v>3</v>
      </c>
      <c r="D577" s="26">
        <v>7.7480130000000003</v>
      </c>
      <c r="E577" s="26">
        <v>-7.5828259999999998</v>
      </c>
      <c r="F577" s="170" t="b">
        <f>IF(ISBLANK(FarmUnit[[#This Row],[1. Identifiant interne d’exploitation agricole*]]),"",IF(ISERROR(MATCH(FarmUnit[[#This Row],[1. Identifiant interne d’exploitation agricole*]],GroupMember[1. Identifiant interne d’exploitation agricole*],0)),FALSE,TRUE))</f>
        <v>1</v>
      </c>
      <c r="G577" s="5">
        <f t="shared" si="16"/>
        <v>7.7480130000000003</v>
      </c>
      <c r="H577" s="5">
        <f t="shared" si="17"/>
        <v>-7.5828259999999998</v>
      </c>
      <c r="I577" s="177" t="str">
        <f t="array" ref="I577">IF(ISBLANK(C577),"",IF(C577=MAX(IF(FarmUnit[1. Identifiant interne d’exploitation agricole*]=A577,FarmUnit[3. Superficie de l’unité agricole (ha)*])),"!","-"))</f>
        <v>!</v>
      </c>
      <c r="J577" s="11" t="str">
        <f>IFERROR(CONCATENATE(VLOOKUP(A577,GM_Table,12,FALSE)," ",(VLOOKUP(A577,GM_Table,13,FALSE))),"")</f>
        <v/>
      </c>
    </row>
    <row r="578" spans="1:10" x14ac:dyDescent="0.25">
      <c r="A578" s="160" t="s">
        <v>931</v>
      </c>
      <c r="B578" s="7" t="s">
        <v>931</v>
      </c>
      <c r="C578" s="8">
        <v>1.5</v>
      </c>
      <c r="D578" s="26">
        <v>7.7149979999999996</v>
      </c>
      <c r="E578" s="26">
        <v>-7.5765229999999999</v>
      </c>
      <c r="F578" s="170" t="b">
        <f>IF(ISBLANK(FarmUnit[[#This Row],[1. Identifiant interne d’exploitation agricole*]]),"",IF(ISERROR(MATCH(FarmUnit[[#This Row],[1. Identifiant interne d’exploitation agricole*]],GroupMember[1. Identifiant interne d’exploitation agricole*],0)),FALSE,TRUE))</f>
        <v>1</v>
      </c>
      <c r="G578" s="5">
        <f t="shared" si="16"/>
        <v>7.7149979999999996</v>
      </c>
      <c r="H578" s="5">
        <f t="shared" si="17"/>
        <v>-7.5765229999999999</v>
      </c>
      <c r="I578" s="177" t="str">
        <f t="array" ref="I578">IF(ISBLANK(C578),"",IF(C578=MAX(IF(FarmUnit[1. Identifiant interne d’exploitation agricole*]=A578,FarmUnit[3. Superficie de l’unité agricole (ha)*])),"!","-"))</f>
        <v>!</v>
      </c>
      <c r="J578" s="11" t="str">
        <f>IFERROR(CONCATENATE(VLOOKUP(A578,GM_Table,12,FALSE)," ",(VLOOKUP(A578,GM_Table,13,FALSE))),"")</f>
        <v/>
      </c>
    </row>
    <row r="579" spans="1:10" x14ac:dyDescent="0.25">
      <c r="A579" s="160" t="s">
        <v>936</v>
      </c>
      <c r="B579" s="7" t="s">
        <v>936</v>
      </c>
      <c r="C579" s="8">
        <v>1.5</v>
      </c>
      <c r="D579" s="26">
        <v>7.7909470000000001</v>
      </c>
      <c r="E579" s="26">
        <v>-7.6620549999999996</v>
      </c>
      <c r="F579" s="170" t="b">
        <f>IF(ISBLANK(FarmUnit[[#This Row],[1. Identifiant interne d’exploitation agricole*]]),"",IF(ISERROR(MATCH(FarmUnit[[#This Row],[1. Identifiant interne d’exploitation agricole*]],GroupMember[1. Identifiant interne d’exploitation agricole*],0)),FALSE,TRUE))</f>
        <v>1</v>
      </c>
      <c r="G579" s="5">
        <f t="shared" ref="G579:G642" si="18">IF(D579=0,"",D579)</f>
        <v>7.7909470000000001</v>
      </c>
      <c r="H579" s="5">
        <f t="shared" ref="H579:H642" si="19">IF(E579=0,"",E579)</f>
        <v>-7.6620549999999996</v>
      </c>
      <c r="I579" s="177" t="str">
        <f t="array" ref="I579">IF(ISBLANK(C579),"",IF(C579=MAX(IF(FarmUnit[1. Identifiant interne d’exploitation agricole*]=A579,FarmUnit[3. Superficie de l’unité agricole (ha)*])),"!","-"))</f>
        <v>!</v>
      </c>
      <c r="J579" s="11" t="str">
        <f>IFERROR(CONCATENATE(VLOOKUP(A579,GM_Table,12,FALSE)," ",(VLOOKUP(A579,GM_Table,13,FALSE))),"")</f>
        <v/>
      </c>
    </row>
    <row r="580" spans="1:10" x14ac:dyDescent="0.25">
      <c r="A580" s="160" t="s">
        <v>939</v>
      </c>
      <c r="B580" s="7" t="s">
        <v>939</v>
      </c>
      <c r="C580" s="8">
        <v>2</v>
      </c>
      <c r="D580" s="26">
        <v>7.7921649999999998</v>
      </c>
      <c r="E580" s="26">
        <v>-7.6609689999999997</v>
      </c>
      <c r="F580" s="170" t="b">
        <f>IF(ISBLANK(FarmUnit[[#This Row],[1. Identifiant interne d’exploitation agricole*]]),"",IF(ISERROR(MATCH(FarmUnit[[#This Row],[1. Identifiant interne d’exploitation agricole*]],GroupMember[1. Identifiant interne d’exploitation agricole*],0)),FALSE,TRUE))</f>
        <v>1</v>
      </c>
      <c r="G580" s="5">
        <f t="shared" si="18"/>
        <v>7.7921649999999998</v>
      </c>
      <c r="H580" s="5">
        <f t="shared" si="19"/>
        <v>-7.6609689999999997</v>
      </c>
      <c r="I580" s="177" t="str">
        <f t="array" ref="I580">IF(ISBLANK(C580),"",IF(C580=MAX(IF(FarmUnit[1. Identifiant interne d’exploitation agricole*]=A580,FarmUnit[3. Superficie de l’unité agricole (ha)*])),"!","-"))</f>
        <v>!</v>
      </c>
      <c r="J580" s="11" t="str">
        <f>IFERROR(CONCATENATE(VLOOKUP(A580,GM_Table,12,FALSE)," ",(VLOOKUP(A580,GM_Table,13,FALSE))),"")</f>
        <v/>
      </c>
    </row>
    <row r="581" spans="1:10" x14ac:dyDescent="0.25">
      <c r="A581" s="160" t="s">
        <v>942</v>
      </c>
      <c r="B581" s="7" t="s">
        <v>942</v>
      </c>
      <c r="C581" s="8">
        <v>2</v>
      </c>
      <c r="D581" s="26">
        <v>7.7933700000000004</v>
      </c>
      <c r="E581" s="26">
        <v>-7.6600099999999998</v>
      </c>
      <c r="F581" s="170" t="b">
        <f>IF(ISBLANK(FarmUnit[[#This Row],[1. Identifiant interne d’exploitation agricole*]]),"",IF(ISERROR(MATCH(FarmUnit[[#This Row],[1. Identifiant interne d’exploitation agricole*]],GroupMember[1. Identifiant interne d’exploitation agricole*],0)),FALSE,TRUE))</f>
        <v>1</v>
      </c>
      <c r="G581" s="5">
        <f t="shared" si="18"/>
        <v>7.7933700000000004</v>
      </c>
      <c r="H581" s="5">
        <f t="shared" si="19"/>
        <v>-7.6600099999999998</v>
      </c>
      <c r="I581" s="177" t="str">
        <f t="array" ref="I581">IF(ISBLANK(C581),"",IF(C581=MAX(IF(FarmUnit[1. Identifiant interne d’exploitation agricole*]=A581,FarmUnit[3. Superficie de l’unité agricole (ha)*])),"!","-"))</f>
        <v>!</v>
      </c>
      <c r="J581" s="11" t="str">
        <f>IFERROR(CONCATENATE(VLOOKUP(A581,GM_Table,12,FALSE)," ",(VLOOKUP(A581,GM_Table,13,FALSE))),"")</f>
        <v/>
      </c>
    </row>
    <row r="582" spans="1:10" x14ac:dyDescent="0.25">
      <c r="A582" s="160" t="s">
        <v>945</v>
      </c>
      <c r="B582" s="7" t="s">
        <v>945</v>
      </c>
      <c r="C582" s="8">
        <v>1</v>
      </c>
      <c r="D582" s="26">
        <v>7.7953080000000003</v>
      </c>
      <c r="E582" s="26">
        <v>-7.6601419999999996</v>
      </c>
      <c r="F582" s="170" t="b">
        <f>IF(ISBLANK(FarmUnit[[#This Row],[1. Identifiant interne d’exploitation agricole*]]),"",IF(ISERROR(MATCH(FarmUnit[[#This Row],[1. Identifiant interne d’exploitation agricole*]],GroupMember[1. Identifiant interne d’exploitation agricole*],0)),FALSE,TRUE))</f>
        <v>1</v>
      </c>
      <c r="G582" s="5">
        <f t="shared" si="18"/>
        <v>7.7953080000000003</v>
      </c>
      <c r="H582" s="5">
        <f t="shared" si="19"/>
        <v>-7.6601419999999996</v>
      </c>
      <c r="I582" s="177" t="str">
        <f t="array" ref="I582">IF(ISBLANK(C582),"",IF(C582=MAX(IF(FarmUnit[1. Identifiant interne d’exploitation agricole*]=A582,FarmUnit[3. Superficie de l’unité agricole (ha)*])),"!","-"))</f>
        <v>!</v>
      </c>
      <c r="J582" s="11" t="str">
        <f>IFERROR(CONCATENATE(VLOOKUP(A582,GM_Table,12,FALSE)," ",(VLOOKUP(A582,GM_Table,13,FALSE))),"")</f>
        <v/>
      </c>
    </row>
    <row r="583" spans="1:10" x14ac:dyDescent="0.25">
      <c r="A583" s="160" t="s">
        <v>950</v>
      </c>
      <c r="B583" s="7" t="s">
        <v>950</v>
      </c>
      <c r="C583" s="8">
        <v>1.5</v>
      </c>
      <c r="D583" s="26">
        <v>7.6812829999999996</v>
      </c>
      <c r="E583" s="26">
        <v>-7.5527240000000004</v>
      </c>
      <c r="F583" s="170" t="b">
        <f>IF(ISBLANK(FarmUnit[[#This Row],[1. Identifiant interne d’exploitation agricole*]]),"",IF(ISERROR(MATCH(FarmUnit[[#This Row],[1. Identifiant interne d’exploitation agricole*]],GroupMember[1. Identifiant interne d’exploitation agricole*],0)),FALSE,TRUE))</f>
        <v>1</v>
      </c>
      <c r="G583" s="5">
        <f t="shared" si="18"/>
        <v>7.6812829999999996</v>
      </c>
      <c r="H583" s="5">
        <f t="shared" si="19"/>
        <v>-7.5527240000000004</v>
      </c>
      <c r="I583" s="177" t="str">
        <f t="array" ref="I583">IF(ISBLANK(C583),"",IF(C583=MAX(IF(FarmUnit[1. Identifiant interne d’exploitation agricole*]=A583,FarmUnit[3. Superficie de l’unité agricole (ha)*])),"!","-"))</f>
        <v>!</v>
      </c>
      <c r="J583" s="11" t="str">
        <f>IFERROR(CONCATENATE(VLOOKUP(A583,GM_Table,12,FALSE)," ",(VLOOKUP(A583,GM_Table,13,FALSE))),"")</f>
        <v/>
      </c>
    </row>
    <row r="584" spans="1:10" x14ac:dyDescent="0.25">
      <c r="A584" s="160" t="s">
        <v>953</v>
      </c>
      <c r="B584" s="7" t="s">
        <v>953</v>
      </c>
      <c r="C584" s="8">
        <v>1</v>
      </c>
      <c r="D584" s="26">
        <v>7.6437010000000001</v>
      </c>
      <c r="E584" s="26">
        <v>-7.5548599999999997</v>
      </c>
      <c r="F584" s="170" t="b">
        <f>IF(ISBLANK(FarmUnit[[#This Row],[1. Identifiant interne d’exploitation agricole*]]),"",IF(ISERROR(MATCH(FarmUnit[[#This Row],[1. Identifiant interne d’exploitation agricole*]],GroupMember[1. Identifiant interne d’exploitation agricole*],0)),FALSE,TRUE))</f>
        <v>1</v>
      </c>
      <c r="G584" s="5">
        <f t="shared" si="18"/>
        <v>7.6437010000000001</v>
      </c>
      <c r="H584" s="5">
        <f t="shared" si="19"/>
        <v>-7.5548599999999997</v>
      </c>
      <c r="I584" s="177" t="str">
        <f t="array" ref="I584">IF(ISBLANK(C584),"",IF(C584=MAX(IF(FarmUnit[1. Identifiant interne d’exploitation agricole*]=A584,FarmUnit[3. Superficie de l’unité agricole (ha)*])),"!","-"))</f>
        <v>!</v>
      </c>
      <c r="J584" s="11" t="str">
        <f>IFERROR(CONCATENATE(VLOOKUP(A584,GM_Table,12,FALSE)," ",(VLOOKUP(A584,GM_Table,13,FALSE))),"")</f>
        <v/>
      </c>
    </row>
    <row r="585" spans="1:10" x14ac:dyDescent="0.25">
      <c r="A585" s="160" t="s">
        <v>957</v>
      </c>
      <c r="B585" s="7" t="s">
        <v>957</v>
      </c>
      <c r="C585" s="8">
        <v>3</v>
      </c>
      <c r="D585" s="26">
        <v>7.6723119999999998</v>
      </c>
      <c r="E585" s="26">
        <v>-7.5173410000000001</v>
      </c>
      <c r="F585" s="170" t="b">
        <f>IF(ISBLANK(FarmUnit[[#This Row],[1. Identifiant interne d’exploitation agricole*]]),"",IF(ISERROR(MATCH(FarmUnit[[#This Row],[1. Identifiant interne d’exploitation agricole*]],GroupMember[1. Identifiant interne d’exploitation agricole*],0)),FALSE,TRUE))</f>
        <v>1</v>
      </c>
      <c r="G585" s="5">
        <f t="shared" si="18"/>
        <v>7.6723119999999998</v>
      </c>
      <c r="H585" s="5">
        <f t="shared" si="19"/>
        <v>-7.5173410000000001</v>
      </c>
      <c r="I585" s="177" t="str">
        <f t="array" ref="I585">IF(ISBLANK(C585),"",IF(C585=MAX(IF(FarmUnit[1. Identifiant interne d’exploitation agricole*]=A585,FarmUnit[3. Superficie de l’unité agricole (ha)*])),"!","-"))</f>
        <v>!</v>
      </c>
      <c r="J585" s="11" t="str">
        <f>IFERROR(CONCATENATE(VLOOKUP(A585,GM_Table,12,FALSE)," ",(VLOOKUP(A585,GM_Table,13,FALSE))),"")</f>
        <v/>
      </c>
    </row>
    <row r="586" spans="1:10" x14ac:dyDescent="0.25">
      <c r="A586" s="160" t="s">
        <v>961</v>
      </c>
      <c r="B586" s="7" t="s">
        <v>961</v>
      </c>
      <c r="C586" s="8">
        <v>2</v>
      </c>
      <c r="D586" s="26">
        <v>7.791855</v>
      </c>
      <c r="E586" s="26">
        <v>-7.659529</v>
      </c>
      <c r="F586" s="170" t="b">
        <f>IF(ISBLANK(FarmUnit[[#This Row],[1. Identifiant interne d’exploitation agricole*]]),"",IF(ISERROR(MATCH(FarmUnit[[#This Row],[1. Identifiant interne d’exploitation agricole*]],GroupMember[1. Identifiant interne d’exploitation agricole*],0)),FALSE,TRUE))</f>
        <v>1</v>
      </c>
      <c r="G586" s="5">
        <f t="shared" si="18"/>
        <v>7.791855</v>
      </c>
      <c r="H586" s="5">
        <f t="shared" si="19"/>
        <v>-7.659529</v>
      </c>
      <c r="I586" s="177" t="str">
        <f t="array" ref="I586">IF(ISBLANK(C586),"",IF(C586=MAX(IF(FarmUnit[1. Identifiant interne d’exploitation agricole*]=A586,FarmUnit[3. Superficie de l’unité agricole (ha)*])),"!","-"))</f>
        <v>!</v>
      </c>
      <c r="J586" s="11" t="str">
        <f>IFERROR(CONCATENATE(VLOOKUP(A586,GM_Table,12,FALSE)," ",(VLOOKUP(A586,GM_Table,13,FALSE))),"")</f>
        <v/>
      </c>
    </row>
    <row r="587" spans="1:10" x14ac:dyDescent="0.25">
      <c r="A587" s="160" t="s">
        <v>965</v>
      </c>
      <c r="B587" s="7" t="s">
        <v>965</v>
      </c>
      <c r="C587" s="8">
        <v>2</v>
      </c>
      <c r="D587" s="26">
        <v>7.7908489999999997</v>
      </c>
      <c r="E587" s="26">
        <v>-7.6608679999999998</v>
      </c>
      <c r="F587" s="170" t="b">
        <f>IF(ISBLANK(FarmUnit[[#This Row],[1. Identifiant interne d’exploitation agricole*]]),"",IF(ISERROR(MATCH(FarmUnit[[#This Row],[1. Identifiant interne d’exploitation agricole*]],GroupMember[1. Identifiant interne d’exploitation agricole*],0)),FALSE,TRUE))</f>
        <v>1</v>
      </c>
      <c r="G587" s="5">
        <f t="shared" si="18"/>
        <v>7.7908489999999997</v>
      </c>
      <c r="H587" s="5">
        <f t="shared" si="19"/>
        <v>-7.6608679999999998</v>
      </c>
      <c r="I587" s="177" t="str">
        <f t="array" ref="I587">IF(ISBLANK(C587),"",IF(C587=MAX(IF(FarmUnit[1. Identifiant interne d’exploitation agricole*]=A587,FarmUnit[3. Superficie de l’unité agricole (ha)*])),"!","-"))</f>
        <v>!</v>
      </c>
      <c r="J587" s="11" t="str">
        <f>IFERROR(CONCATENATE(VLOOKUP(A587,GM_Table,12,FALSE)," ",(VLOOKUP(A587,GM_Table,13,FALSE))),"")</f>
        <v/>
      </c>
    </row>
    <row r="588" spans="1:10" x14ac:dyDescent="0.25">
      <c r="A588" s="160" t="s">
        <v>969</v>
      </c>
      <c r="B588" s="7" t="s">
        <v>969</v>
      </c>
      <c r="C588" s="8">
        <v>1</v>
      </c>
      <c r="D588" s="26">
        <v>7.7057760000000002</v>
      </c>
      <c r="E588" s="26">
        <v>-7.55999</v>
      </c>
      <c r="F588" s="170" t="b">
        <f>IF(ISBLANK(FarmUnit[[#This Row],[1. Identifiant interne d’exploitation agricole*]]),"",IF(ISERROR(MATCH(FarmUnit[[#This Row],[1. Identifiant interne d’exploitation agricole*]],GroupMember[1. Identifiant interne d’exploitation agricole*],0)),FALSE,TRUE))</f>
        <v>1</v>
      </c>
      <c r="G588" s="5">
        <f t="shared" si="18"/>
        <v>7.7057760000000002</v>
      </c>
      <c r="H588" s="5">
        <f t="shared" si="19"/>
        <v>-7.55999</v>
      </c>
      <c r="I588" s="177" t="str">
        <f t="array" ref="I588">IF(ISBLANK(C588),"",IF(C588=MAX(IF(FarmUnit[1. Identifiant interne d’exploitation agricole*]=A588,FarmUnit[3. Superficie de l’unité agricole (ha)*])),"!","-"))</f>
        <v>!</v>
      </c>
      <c r="J588" s="11" t="str">
        <f>IFERROR(CONCATENATE(VLOOKUP(A588,GM_Table,12,FALSE)," ",(VLOOKUP(A588,GM_Table,13,FALSE))),"")</f>
        <v/>
      </c>
    </row>
    <row r="589" spans="1:10" x14ac:dyDescent="0.25">
      <c r="A589" s="160" t="s">
        <v>973</v>
      </c>
      <c r="B589" s="7" t="s">
        <v>973</v>
      </c>
      <c r="C589" s="8">
        <v>1</v>
      </c>
      <c r="D589" s="26">
        <v>7.7906789999999999</v>
      </c>
      <c r="E589" s="26">
        <v>-7.6534560000000003</v>
      </c>
      <c r="F589" s="170" t="b">
        <f>IF(ISBLANK(FarmUnit[[#This Row],[1. Identifiant interne d’exploitation agricole*]]),"",IF(ISERROR(MATCH(FarmUnit[[#This Row],[1. Identifiant interne d’exploitation agricole*]],GroupMember[1. Identifiant interne d’exploitation agricole*],0)),FALSE,TRUE))</f>
        <v>1</v>
      </c>
      <c r="G589" s="5">
        <f t="shared" si="18"/>
        <v>7.7906789999999999</v>
      </c>
      <c r="H589" s="5">
        <f t="shared" si="19"/>
        <v>-7.6534560000000003</v>
      </c>
      <c r="I589" s="177" t="str">
        <f t="array" ref="I589">IF(ISBLANK(C589),"",IF(C589=MAX(IF(FarmUnit[1. Identifiant interne d’exploitation agricole*]=A589,FarmUnit[3. Superficie de l’unité agricole (ha)*])),"!","-"))</f>
        <v>!</v>
      </c>
      <c r="J589" s="11" t="str">
        <f>IFERROR(CONCATENATE(VLOOKUP(A589,GM_Table,12,FALSE)," ",(VLOOKUP(A589,GM_Table,13,FALSE))),"")</f>
        <v/>
      </c>
    </row>
    <row r="590" spans="1:10" x14ac:dyDescent="0.25">
      <c r="A590" s="160" t="s">
        <v>977</v>
      </c>
      <c r="B590" s="7" t="s">
        <v>977</v>
      </c>
      <c r="C590" s="8">
        <v>1</v>
      </c>
      <c r="D590" s="26">
        <v>7.7922039999999999</v>
      </c>
      <c r="E590" s="26">
        <v>-7.654928</v>
      </c>
      <c r="F590" s="170" t="b">
        <f>IF(ISBLANK(FarmUnit[[#This Row],[1. Identifiant interne d’exploitation agricole*]]),"",IF(ISERROR(MATCH(FarmUnit[[#This Row],[1. Identifiant interne d’exploitation agricole*]],GroupMember[1. Identifiant interne d’exploitation agricole*],0)),FALSE,TRUE))</f>
        <v>1</v>
      </c>
      <c r="G590" s="5">
        <f t="shared" si="18"/>
        <v>7.7922039999999999</v>
      </c>
      <c r="H590" s="5">
        <f t="shared" si="19"/>
        <v>-7.654928</v>
      </c>
      <c r="I590" s="177" t="str">
        <f t="array" ref="I590">IF(ISBLANK(C590),"",IF(C590=MAX(IF(FarmUnit[1. Identifiant interne d’exploitation agricole*]=A590,FarmUnit[3. Superficie de l’unité agricole (ha)*])),"!","-"))</f>
        <v>!</v>
      </c>
      <c r="J590" s="11" t="str">
        <f>IFERROR(CONCATENATE(VLOOKUP(A590,GM_Table,12,FALSE)," ",(VLOOKUP(A590,GM_Table,13,FALSE))),"")</f>
        <v/>
      </c>
    </row>
    <row r="591" spans="1:10" x14ac:dyDescent="0.25">
      <c r="A591" s="160" t="s">
        <v>980</v>
      </c>
      <c r="B591" s="7" t="s">
        <v>980</v>
      </c>
      <c r="C591" s="8">
        <v>1</v>
      </c>
      <c r="D591" s="26">
        <v>7.7026029999999999</v>
      </c>
      <c r="E591" s="26">
        <v>-7.5692709999999996</v>
      </c>
      <c r="F591" s="170" t="b">
        <f>IF(ISBLANK(FarmUnit[[#This Row],[1. Identifiant interne d’exploitation agricole*]]),"",IF(ISERROR(MATCH(FarmUnit[[#This Row],[1. Identifiant interne d’exploitation agricole*]],GroupMember[1. Identifiant interne d’exploitation agricole*],0)),FALSE,TRUE))</f>
        <v>1</v>
      </c>
      <c r="G591" s="5">
        <f t="shared" si="18"/>
        <v>7.7026029999999999</v>
      </c>
      <c r="H591" s="5">
        <f t="shared" si="19"/>
        <v>-7.5692709999999996</v>
      </c>
      <c r="I591" s="177" t="str">
        <f t="array" ref="I591">IF(ISBLANK(C591),"",IF(C591=MAX(IF(FarmUnit[1. Identifiant interne d’exploitation agricole*]=A591,FarmUnit[3. Superficie de l’unité agricole (ha)*])),"!","-"))</f>
        <v>!</v>
      </c>
      <c r="J591" s="11" t="str">
        <f>IFERROR(CONCATENATE(VLOOKUP(A591,GM_Table,12,FALSE)," ",(VLOOKUP(A591,GM_Table,13,FALSE))),"")</f>
        <v/>
      </c>
    </row>
    <row r="592" spans="1:10" x14ac:dyDescent="0.25">
      <c r="A592" s="160" t="s">
        <v>985</v>
      </c>
      <c r="B592" s="7" t="s">
        <v>985</v>
      </c>
      <c r="C592" s="8">
        <v>1</v>
      </c>
      <c r="D592" s="26">
        <v>7.7113769999999997</v>
      </c>
      <c r="E592" s="26">
        <v>-7.5768209999999998</v>
      </c>
      <c r="F592" s="170" t="b">
        <f>IF(ISBLANK(FarmUnit[[#This Row],[1. Identifiant interne d’exploitation agricole*]]),"",IF(ISERROR(MATCH(FarmUnit[[#This Row],[1. Identifiant interne d’exploitation agricole*]],GroupMember[1. Identifiant interne d’exploitation agricole*],0)),FALSE,TRUE))</f>
        <v>1</v>
      </c>
      <c r="G592" s="5">
        <f t="shared" si="18"/>
        <v>7.7113769999999997</v>
      </c>
      <c r="H592" s="5">
        <f t="shared" si="19"/>
        <v>-7.5768209999999998</v>
      </c>
      <c r="I592" s="177" t="str">
        <f t="array" ref="I592">IF(ISBLANK(C592),"",IF(C592=MAX(IF(FarmUnit[1. Identifiant interne d’exploitation agricole*]=A592,FarmUnit[3. Superficie de l’unité agricole (ha)*])),"!","-"))</f>
        <v>!</v>
      </c>
      <c r="J592" s="11" t="str">
        <f>IFERROR(CONCATENATE(VLOOKUP(A592,GM_Table,12,FALSE)," ",(VLOOKUP(A592,GM_Table,13,FALSE))),"")</f>
        <v/>
      </c>
    </row>
    <row r="593" spans="1:10" x14ac:dyDescent="0.25">
      <c r="A593" s="160" t="s">
        <v>989</v>
      </c>
      <c r="B593" s="7" t="s">
        <v>989</v>
      </c>
      <c r="C593" s="8">
        <v>1.5</v>
      </c>
      <c r="D593" s="26">
        <v>7.6774310000000003</v>
      </c>
      <c r="E593" s="26">
        <v>-7.585528</v>
      </c>
      <c r="F593" s="170" t="b">
        <f>IF(ISBLANK(FarmUnit[[#This Row],[1. Identifiant interne d’exploitation agricole*]]),"",IF(ISERROR(MATCH(FarmUnit[[#This Row],[1. Identifiant interne d’exploitation agricole*]],GroupMember[1. Identifiant interne d’exploitation agricole*],0)),FALSE,TRUE))</f>
        <v>1</v>
      </c>
      <c r="G593" s="5">
        <f t="shared" si="18"/>
        <v>7.6774310000000003</v>
      </c>
      <c r="H593" s="5">
        <f t="shared" si="19"/>
        <v>-7.585528</v>
      </c>
      <c r="I593" s="177" t="str">
        <f t="array" ref="I593">IF(ISBLANK(C593),"",IF(C593=MAX(IF(FarmUnit[1. Identifiant interne d’exploitation agricole*]=A593,FarmUnit[3. Superficie de l’unité agricole (ha)*])),"!","-"))</f>
        <v>!</v>
      </c>
      <c r="J593" s="11" t="str">
        <f>IFERROR(CONCATENATE(VLOOKUP(A593,GM_Table,12,FALSE)," ",(VLOOKUP(A593,GM_Table,13,FALSE))),"")</f>
        <v/>
      </c>
    </row>
    <row r="594" spans="1:10" x14ac:dyDescent="0.25">
      <c r="A594" s="160" t="s">
        <v>993</v>
      </c>
      <c r="B594" s="7" t="s">
        <v>993</v>
      </c>
      <c r="C594" s="8">
        <v>1</v>
      </c>
      <c r="D594" s="26">
        <v>7.6509520000000002</v>
      </c>
      <c r="E594" s="26">
        <v>-7.5383719999999999</v>
      </c>
      <c r="F594" s="170" t="b">
        <f>IF(ISBLANK(FarmUnit[[#This Row],[1. Identifiant interne d’exploitation agricole*]]),"",IF(ISERROR(MATCH(FarmUnit[[#This Row],[1. Identifiant interne d’exploitation agricole*]],GroupMember[1. Identifiant interne d’exploitation agricole*],0)),FALSE,TRUE))</f>
        <v>1</v>
      </c>
      <c r="G594" s="5">
        <f t="shared" si="18"/>
        <v>7.6509520000000002</v>
      </c>
      <c r="H594" s="5">
        <f t="shared" si="19"/>
        <v>-7.5383719999999999</v>
      </c>
      <c r="I594" s="177" t="str">
        <f t="array" ref="I594">IF(ISBLANK(C594),"",IF(C594=MAX(IF(FarmUnit[1. Identifiant interne d’exploitation agricole*]=A594,FarmUnit[3. Superficie de l’unité agricole (ha)*])),"!","-"))</f>
        <v>!</v>
      </c>
      <c r="J594" s="11" t="str">
        <f>IFERROR(CONCATENATE(VLOOKUP(A594,GM_Table,12,FALSE)," ",(VLOOKUP(A594,GM_Table,13,FALSE))),"")</f>
        <v/>
      </c>
    </row>
    <row r="595" spans="1:10" x14ac:dyDescent="0.25">
      <c r="A595" s="160" t="s">
        <v>997</v>
      </c>
      <c r="B595" s="7" t="s">
        <v>997</v>
      </c>
      <c r="C595" s="8">
        <v>1</v>
      </c>
      <c r="D595" s="26">
        <v>7.658385</v>
      </c>
      <c r="E595" s="26">
        <v>-7.5407299999999999</v>
      </c>
      <c r="F595" s="170" t="b">
        <f>IF(ISBLANK(FarmUnit[[#This Row],[1. Identifiant interne d’exploitation agricole*]]),"",IF(ISERROR(MATCH(FarmUnit[[#This Row],[1. Identifiant interne d’exploitation agricole*]],GroupMember[1. Identifiant interne d’exploitation agricole*],0)),FALSE,TRUE))</f>
        <v>1</v>
      </c>
      <c r="G595" s="5">
        <f t="shared" si="18"/>
        <v>7.658385</v>
      </c>
      <c r="H595" s="5">
        <f t="shared" si="19"/>
        <v>-7.5407299999999999</v>
      </c>
      <c r="I595" s="177" t="str">
        <f t="array" ref="I595">IF(ISBLANK(C595),"",IF(C595=MAX(IF(FarmUnit[1. Identifiant interne d’exploitation agricole*]=A595,FarmUnit[3. Superficie de l’unité agricole (ha)*])),"!","-"))</f>
        <v>!</v>
      </c>
      <c r="J595" s="11" t="str">
        <f>IFERROR(CONCATENATE(VLOOKUP(A595,GM_Table,12,FALSE)," ",(VLOOKUP(A595,GM_Table,13,FALSE))),"")</f>
        <v/>
      </c>
    </row>
    <row r="596" spans="1:10" x14ac:dyDescent="0.25">
      <c r="A596" s="160" t="s">
        <v>1000</v>
      </c>
      <c r="B596" s="7" t="s">
        <v>1000</v>
      </c>
      <c r="C596" s="8">
        <v>1</v>
      </c>
      <c r="D596" s="26">
        <v>7.7219759999999997</v>
      </c>
      <c r="E596" s="26">
        <v>-7.5818479999999999</v>
      </c>
      <c r="F596" s="170" t="b">
        <f>IF(ISBLANK(FarmUnit[[#This Row],[1. Identifiant interne d’exploitation agricole*]]),"",IF(ISERROR(MATCH(FarmUnit[[#This Row],[1. Identifiant interne d’exploitation agricole*]],GroupMember[1. Identifiant interne d’exploitation agricole*],0)),FALSE,TRUE))</f>
        <v>1</v>
      </c>
      <c r="G596" s="5">
        <f t="shared" si="18"/>
        <v>7.7219759999999997</v>
      </c>
      <c r="H596" s="5">
        <f t="shared" si="19"/>
        <v>-7.5818479999999999</v>
      </c>
      <c r="I596" s="177" t="str">
        <f t="array" ref="I596">IF(ISBLANK(C596),"",IF(C596=MAX(IF(FarmUnit[1. Identifiant interne d’exploitation agricole*]=A596,FarmUnit[3. Superficie de l’unité agricole (ha)*])),"!","-"))</f>
        <v>!</v>
      </c>
      <c r="J596" s="11" t="str">
        <f>IFERROR(CONCATENATE(VLOOKUP(A596,GM_Table,12,FALSE)," ",(VLOOKUP(A596,GM_Table,13,FALSE))),"")</f>
        <v/>
      </c>
    </row>
    <row r="597" spans="1:10" x14ac:dyDescent="0.25">
      <c r="A597" s="160" t="s">
        <v>1004</v>
      </c>
      <c r="B597" s="7" t="s">
        <v>1004</v>
      </c>
      <c r="C597" s="8">
        <v>2</v>
      </c>
      <c r="D597" s="26">
        <v>7.6792800000000003</v>
      </c>
      <c r="E597" s="26">
        <v>-7.5173889999999997</v>
      </c>
      <c r="F597" s="170" t="b">
        <f>IF(ISBLANK(FarmUnit[[#This Row],[1. Identifiant interne d’exploitation agricole*]]),"",IF(ISERROR(MATCH(FarmUnit[[#This Row],[1. Identifiant interne d’exploitation agricole*]],GroupMember[1. Identifiant interne d’exploitation agricole*],0)),FALSE,TRUE))</f>
        <v>1</v>
      </c>
      <c r="G597" s="5">
        <f t="shared" si="18"/>
        <v>7.6792800000000003</v>
      </c>
      <c r="H597" s="5">
        <f t="shared" si="19"/>
        <v>-7.5173889999999997</v>
      </c>
      <c r="I597" s="177" t="str">
        <f t="array" ref="I597">IF(ISBLANK(C597),"",IF(C597=MAX(IF(FarmUnit[1. Identifiant interne d’exploitation agricole*]=A597,FarmUnit[3. Superficie de l’unité agricole (ha)*])),"!","-"))</f>
        <v>!</v>
      </c>
      <c r="J597" s="11" t="str">
        <f>IFERROR(CONCATENATE(VLOOKUP(A597,GM_Table,12,FALSE)," ",(VLOOKUP(A597,GM_Table,13,FALSE))),"")</f>
        <v/>
      </c>
    </row>
    <row r="598" spans="1:10" x14ac:dyDescent="0.25">
      <c r="A598" s="160" t="s">
        <v>1008</v>
      </c>
      <c r="B598" s="7" t="s">
        <v>1008</v>
      </c>
      <c r="C598" s="8">
        <v>4.5</v>
      </c>
      <c r="D598" s="26">
        <v>7.6180019999999997</v>
      </c>
      <c r="E598" s="26">
        <v>-7.5776409999999998</v>
      </c>
      <c r="F598" s="170" t="b">
        <f>IF(ISBLANK(FarmUnit[[#This Row],[1. Identifiant interne d’exploitation agricole*]]),"",IF(ISERROR(MATCH(FarmUnit[[#This Row],[1. Identifiant interne d’exploitation agricole*]],GroupMember[1. Identifiant interne d’exploitation agricole*],0)),FALSE,TRUE))</f>
        <v>1</v>
      </c>
      <c r="G598" s="5">
        <f t="shared" si="18"/>
        <v>7.6180019999999997</v>
      </c>
      <c r="H598" s="5">
        <f t="shared" si="19"/>
        <v>-7.5776409999999998</v>
      </c>
      <c r="I598" s="177" t="str">
        <f t="array" ref="I598">IF(ISBLANK(C598),"",IF(C598=MAX(IF(FarmUnit[1. Identifiant interne d’exploitation agricole*]=A598,FarmUnit[3. Superficie de l’unité agricole (ha)*])),"!","-"))</f>
        <v>!</v>
      </c>
      <c r="J598" s="11" t="str">
        <f>IFERROR(CONCATENATE(VLOOKUP(A598,GM_Table,12,FALSE)," ",(VLOOKUP(A598,GM_Table,13,FALSE))),"")</f>
        <v/>
      </c>
    </row>
    <row r="599" spans="1:10" x14ac:dyDescent="0.25">
      <c r="A599" s="160" t="s">
        <v>1013</v>
      </c>
      <c r="B599" s="7" t="s">
        <v>1013</v>
      </c>
      <c r="C599" s="8">
        <v>2</v>
      </c>
      <c r="D599" s="26">
        <v>7.696008</v>
      </c>
      <c r="E599" s="26">
        <v>-7.5180340000000001</v>
      </c>
      <c r="F599" s="170" t="b">
        <f>IF(ISBLANK(FarmUnit[[#This Row],[1. Identifiant interne d’exploitation agricole*]]),"",IF(ISERROR(MATCH(FarmUnit[[#This Row],[1. Identifiant interne d’exploitation agricole*]],GroupMember[1. Identifiant interne d’exploitation agricole*],0)),FALSE,TRUE))</f>
        <v>1</v>
      </c>
      <c r="G599" s="5">
        <f t="shared" si="18"/>
        <v>7.696008</v>
      </c>
      <c r="H599" s="5">
        <f t="shared" si="19"/>
        <v>-7.5180340000000001</v>
      </c>
      <c r="I599" s="177" t="str">
        <f t="array" ref="I599">IF(ISBLANK(C599),"",IF(C599=MAX(IF(FarmUnit[1. Identifiant interne d’exploitation agricole*]=A599,FarmUnit[3. Superficie de l’unité agricole (ha)*])),"!","-"))</f>
        <v>!</v>
      </c>
      <c r="J599" s="11" t="str">
        <f>IFERROR(CONCATENATE(VLOOKUP(A599,GM_Table,12,FALSE)," ",(VLOOKUP(A599,GM_Table,13,FALSE))),"")</f>
        <v/>
      </c>
    </row>
    <row r="600" spans="1:10" x14ac:dyDescent="0.25">
      <c r="A600" s="160" t="s">
        <v>1017</v>
      </c>
      <c r="B600" s="7" t="s">
        <v>1017</v>
      </c>
      <c r="C600" s="8">
        <v>1</v>
      </c>
      <c r="D600" s="26">
        <v>7.6966960000000002</v>
      </c>
      <c r="E600" s="26">
        <v>-7.5183590000000002</v>
      </c>
      <c r="F600" s="170" t="b">
        <f>IF(ISBLANK(FarmUnit[[#This Row],[1. Identifiant interne d’exploitation agricole*]]),"",IF(ISERROR(MATCH(FarmUnit[[#This Row],[1. Identifiant interne d’exploitation agricole*]],GroupMember[1. Identifiant interne d’exploitation agricole*],0)),FALSE,TRUE))</f>
        <v>1</v>
      </c>
      <c r="G600" s="5">
        <f t="shared" si="18"/>
        <v>7.6966960000000002</v>
      </c>
      <c r="H600" s="5">
        <f t="shared" si="19"/>
        <v>-7.5183590000000002</v>
      </c>
      <c r="I600" s="177" t="str">
        <f t="array" ref="I600">IF(ISBLANK(C600),"",IF(C600=MAX(IF(FarmUnit[1. Identifiant interne d’exploitation agricole*]=A600,FarmUnit[3. Superficie de l’unité agricole (ha)*])),"!","-"))</f>
        <v>!</v>
      </c>
      <c r="J600" s="11" t="str">
        <f>IFERROR(CONCATENATE(VLOOKUP(A600,GM_Table,12,FALSE)," ",(VLOOKUP(A600,GM_Table,13,FALSE))),"")</f>
        <v/>
      </c>
    </row>
    <row r="601" spans="1:10" x14ac:dyDescent="0.25">
      <c r="A601" s="160" t="s">
        <v>1021</v>
      </c>
      <c r="B601" s="7" t="s">
        <v>1021</v>
      </c>
      <c r="C601" s="8">
        <v>3</v>
      </c>
      <c r="D601" s="26">
        <v>7.6828900000000004</v>
      </c>
      <c r="E601" s="26">
        <v>-7.519393</v>
      </c>
      <c r="F601" s="170" t="b">
        <f>IF(ISBLANK(FarmUnit[[#This Row],[1. Identifiant interne d’exploitation agricole*]]),"",IF(ISERROR(MATCH(FarmUnit[[#This Row],[1. Identifiant interne d’exploitation agricole*]],GroupMember[1. Identifiant interne d’exploitation agricole*],0)),FALSE,TRUE))</f>
        <v>1</v>
      </c>
      <c r="G601" s="5">
        <f t="shared" si="18"/>
        <v>7.6828900000000004</v>
      </c>
      <c r="H601" s="5">
        <f t="shared" si="19"/>
        <v>-7.519393</v>
      </c>
      <c r="I601" s="177" t="str">
        <f t="array" ref="I601">IF(ISBLANK(C601),"",IF(C601=MAX(IF(FarmUnit[1. Identifiant interne d’exploitation agricole*]=A601,FarmUnit[3. Superficie de l’unité agricole (ha)*])),"!","-"))</f>
        <v>!</v>
      </c>
      <c r="J601" s="11" t="str">
        <f>IFERROR(CONCATENATE(VLOOKUP(A601,GM_Table,12,FALSE)," ",(VLOOKUP(A601,GM_Table,13,FALSE))),"")</f>
        <v/>
      </c>
    </row>
    <row r="602" spans="1:10" x14ac:dyDescent="0.25">
      <c r="A602" s="160" t="s">
        <v>1025</v>
      </c>
      <c r="B602" s="7" t="s">
        <v>1025</v>
      </c>
      <c r="C602" s="8">
        <v>1</v>
      </c>
      <c r="D602" s="26">
        <v>7.6924739999999998</v>
      </c>
      <c r="E602" s="26">
        <v>-7.5170329999999996</v>
      </c>
      <c r="F602" s="170" t="b">
        <f>IF(ISBLANK(FarmUnit[[#This Row],[1. Identifiant interne d’exploitation agricole*]]),"",IF(ISERROR(MATCH(FarmUnit[[#This Row],[1. Identifiant interne d’exploitation agricole*]],GroupMember[1. Identifiant interne d’exploitation agricole*],0)),FALSE,TRUE))</f>
        <v>1</v>
      </c>
      <c r="G602" s="5">
        <f t="shared" si="18"/>
        <v>7.6924739999999998</v>
      </c>
      <c r="H602" s="5">
        <f t="shared" si="19"/>
        <v>-7.5170329999999996</v>
      </c>
      <c r="I602" s="177" t="str">
        <f t="array" ref="I602">IF(ISBLANK(C602),"",IF(C602=MAX(IF(FarmUnit[1. Identifiant interne d’exploitation agricole*]=A602,FarmUnit[3. Superficie de l’unité agricole (ha)*])),"!","-"))</f>
        <v>!</v>
      </c>
      <c r="J602" s="11" t="str">
        <f>IFERROR(CONCATENATE(VLOOKUP(A602,GM_Table,12,FALSE)," ",(VLOOKUP(A602,GM_Table,13,FALSE))),"")</f>
        <v/>
      </c>
    </row>
    <row r="603" spans="1:10" x14ac:dyDescent="0.25">
      <c r="A603" s="160" t="s">
        <v>1029</v>
      </c>
      <c r="B603" s="7" t="s">
        <v>1029</v>
      </c>
      <c r="C603" s="8">
        <v>2</v>
      </c>
      <c r="D603" s="26">
        <v>7.6777509999999998</v>
      </c>
      <c r="E603" s="26">
        <v>-7.4927289999999998</v>
      </c>
      <c r="F603" s="170" t="b">
        <f>IF(ISBLANK(FarmUnit[[#This Row],[1. Identifiant interne d’exploitation agricole*]]),"",IF(ISERROR(MATCH(FarmUnit[[#This Row],[1. Identifiant interne d’exploitation agricole*]],GroupMember[1. Identifiant interne d’exploitation agricole*],0)),FALSE,TRUE))</f>
        <v>1</v>
      </c>
      <c r="G603" s="5">
        <f t="shared" si="18"/>
        <v>7.6777509999999998</v>
      </c>
      <c r="H603" s="5">
        <f t="shared" si="19"/>
        <v>-7.4927289999999998</v>
      </c>
      <c r="I603" s="177" t="str">
        <f t="array" ref="I603">IF(ISBLANK(C603),"",IF(C603=MAX(IF(FarmUnit[1. Identifiant interne d’exploitation agricole*]=A603,FarmUnit[3. Superficie de l’unité agricole (ha)*])),"!","-"))</f>
        <v>!</v>
      </c>
      <c r="J603" s="11" t="str">
        <f>IFERROR(CONCATENATE(VLOOKUP(A603,GM_Table,12,FALSE)," ",(VLOOKUP(A603,GM_Table,13,FALSE))),"")</f>
        <v/>
      </c>
    </row>
    <row r="604" spans="1:10" x14ac:dyDescent="0.25">
      <c r="A604" s="160" t="s">
        <v>1034</v>
      </c>
      <c r="B604" s="7" t="s">
        <v>1034</v>
      </c>
      <c r="C604" s="8">
        <v>2</v>
      </c>
      <c r="D604" s="26">
        <v>7.6784660000000002</v>
      </c>
      <c r="E604" s="26">
        <v>-7.5173550000000002</v>
      </c>
      <c r="F604" s="170" t="b">
        <f>IF(ISBLANK(FarmUnit[[#This Row],[1. Identifiant interne d’exploitation agricole*]]),"",IF(ISERROR(MATCH(FarmUnit[[#This Row],[1. Identifiant interne d’exploitation agricole*]],GroupMember[1. Identifiant interne d’exploitation agricole*],0)),FALSE,TRUE))</f>
        <v>1</v>
      </c>
      <c r="G604" s="5">
        <f t="shared" si="18"/>
        <v>7.6784660000000002</v>
      </c>
      <c r="H604" s="5">
        <f t="shared" si="19"/>
        <v>-7.5173550000000002</v>
      </c>
      <c r="I604" s="177" t="str">
        <f t="array" ref="I604">IF(ISBLANK(C604),"",IF(C604=MAX(IF(FarmUnit[1. Identifiant interne d’exploitation agricole*]=A604,FarmUnit[3. Superficie de l’unité agricole (ha)*])),"!","-"))</f>
        <v>!</v>
      </c>
      <c r="J604" s="11" t="str">
        <f>IFERROR(CONCATENATE(VLOOKUP(A604,GM_Table,12,FALSE)," ",(VLOOKUP(A604,GM_Table,13,FALSE))),"")</f>
        <v/>
      </c>
    </row>
    <row r="605" spans="1:10" x14ac:dyDescent="0.25">
      <c r="A605" s="160" t="s">
        <v>1039</v>
      </c>
      <c r="B605" s="7" t="s">
        <v>1039</v>
      </c>
      <c r="C605" s="8">
        <v>1</v>
      </c>
      <c r="D605" s="26">
        <v>7.6744630000000003</v>
      </c>
      <c r="E605" s="26">
        <v>-7.5173860000000001</v>
      </c>
      <c r="F605" s="170" t="b">
        <f>IF(ISBLANK(FarmUnit[[#This Row],[1. Identifiant interne d’exploitation agricole*]]),"",IF(ISERROR(MATCH(FarmUnit[[#This Row],[1. Identifiant interne d’exploitation agricole*]],GroupMember[1. Identifiant interne d’exploitation agricole*],0)),FALSE,TRUE))</f>
        <v>1</v>
      </c>
      <c r="G605" s="5">
        <f t="shared" si="18"/>
        <v>7.6744630000000003</v>
      </c>
      <c r="H605" s="5">
        <f t="shared" si="19"/>
        <v>-7.5173860000000001</v>
      </c>
      <c r="I605" s="177" t="str">
        <f t="array" ref="I605">IF(ISBLANK(C605),"",IF(C605=MAX(IF(FarmUnit[1. Identifiant interne d’exploitation agricole*]=A605,FarmUnit[3. Superficie de l’unité agricole (ha)*])),"!","-"))</f>
        <v>!</v>
      </c>
      <c r="J605" s="11" t="str">
        <f>IFERROR(CONCATENATE(VLOOKUP(A605,GM_Table,12,FALSE)," ",(VLOOKUP(A605,GM_Table,13,FALSE))),"")</f>
        <v/>
      </c>
    </row>
    <row r="606" spans="1:10" x14ac:dyDescent="0.25">
      <c r="A606" s="160" t="s">
        <v>1044</v>
      </c>
      <c r="B606" s="7" t="s">
        <v>1044</v>
      </c>
      <c r="C606" s="8">
        <v>2.5</v>
      </c>
      <c r="D606" s="26">
        <v>7.7079149999999998</v>
      </c>
      <c r="E606" s="26">
        <v>-7.5982050000000001</v>
      </c>
      <c r="F606" s="170" t="b">
        <f>IF(ISBLANK(FarmUnit[[#This Row],[1. Identifiant interne d’exploitation agricole*]]),"",IF(ISERROR(MATCH(FarmUnit[[#This Row],[1. Identifiant interne d’exploitation agricole*]],GroupMember[1. Identifiant interne d’exploitation agricole*],0)),FALSE,TRUE))</f>
        <v>1</v>
      </c>
      <c r="G606" s="5">
        <f t="shared" si="18"/>
        <v>7.7079149999999998</v>
      </c>
      <c r="H606" s="5">
        <f t="shared" si="19"/>
        <v>-7.5982050000000001</v>
      </c>
      <c r="I606" s="177" t="str">
        <f t="array" ref="I606">IF(ISBLANK(C606),"",IF(C606=MAX(IF(FarmUnit[1. Identifiant interne d’exploitation agricole*]=A606,FarmUnit[3. Superficie de l’unité agricole (ha)*])),"!","-"))</f>
        <v>!</v>
      </c>
      <c r="J606" s="11" t="str">
        <f>IFERROR(CONCATENATE(VLOOKUP(A606,GM_Table,12,FALSE)," ",(VLOOKUP(A606,GM_Table,13,FALSE))),"")</f>
        <v/>
      </c>
    </row>
    <row r="607" spans="1:10" x14ac:dyDescent="0.25">
      <c r="A607" s="160" t="s">
        <v>1046</v>
      </c>
      <c r="B607" s="7" t="s">
        <v>1046</v>
      </c>
      <c r="C607" s="8">
        <v>2</v>
      </c>
      <c r="D607" s="26">
        <v>7.7315769999999997</v>
      </c>
      <c r="E607" s="26">
        <v>-7.5691249999999997</v>
      </c>
      <c r="F607" s="170" t="b">
        <f>IF(ISBLANK(FarmUnit[[#This Row],[1. Identifiant interne d’exploitation agricole*]]),"",IF(ISERROR(MATCH(FarmUnit[[#This Row],[1. Identifiant interne d’exploitation agricole*]],GroupMember[1. Identifiant interne d’exploitation agricole*],0)),FALSE,TRUE))</f>
        <v>1</v>
      </c>
      <c r="G607" s="5">
        <f t="shared" si="18"/>
        <v>7.7315769999999997</v>
      </c>
      <c r="H607" s="5">
        <f t="shared" si="19"/>
        <v>-7.5691249999999997</v>
      </c>
      <c r="I607" s="177" t="str">
        <f t="array" ref="I607">IF(ISBLANK(C607),"",IF(C607=MAX(IF(FarmUnit[1. Identifiant interne d’exploitation agricole*]=A607,FarmUnit[3. Superficie de l’unité agricole (ha)*])),"!","-"))</f>
        <v>!</v>
      </c>
      <c r="J607" s="11" t="str">
        <f>IFERROR(CONCATENATE(VLOOKUP(A607,GM_Table,12,FALSE)," ",(VLOOKUP(A607,GM_Table,13,FALSE))),"")</f>
        <v/>
      </c>
    </row>
    <row r="608" spans="1:10" x14ac:dyDescent="0.25">
      <c r="A608" s="160" t="s">
        <v>1049</v>
      </c>
      <c r="B608" s="7" t="s">
        <v>1049</v>
      </c>
      <c r="C608" s="8">
        <v>1</v>
      </c>
      <c r="D608" s="26">
        <v>7.6455469999999996</v>
      </c>
      <c r="E608" s="26">
        <v>-7.5580119999999997</v>
      </c>
      <c r="F608" s="170" t="b">
        <f>IF(ISBLANK(FarmUnit[[#This Row],[1. Identifiant interne d’exploitation agricole*]]),"",IF(ISERROR(MATCH(FarmUnit[[#This Row],[1. Identifiant interne d’exploitation agricole*]],GroupMember[1. Identifiant interne d’exploitation agricole*],0)),FALSE,TRUE))</f>
        <v>1</v>
      </c>
      <c r="G608" s="5">
        <f t="shared" si="18"/>
        <v>7.6455469999999996</v>
      </c>
      <c r="H608" s="5">
        <f t="shared" si="19"/>
        <v>-7.5580119999999997</v>
      </c>
      <c r="I608" s="177" t="str">
        <f t="array" ref="I608">IF(ISBLANK(C608),"",IF(C608=MAX(IF(FarmUnit[1. Identifiant interne d’exploitation agricole*]=A608,FarmUnit[3. Superficie de l’unité agricole (ha)*])),"!","-"))</f>
        <v>!</v>
      </c>
      <c r="J608" s="11" t="str">
        <f>IFERROR(CONCATENATE(VLOOKUP(A608,GM_Table,12,FALSE)," ",(VLOOKUP(A608,GM_Table,13,FALSE))),"")</f>
        <v/>
      </c>
    </row>
    <row r="609" spans="1:10" x14ac:dyDescent="0.25">
      <c r="A609" s="160" t="s">
        <v>1052</v>
      </c>
      <c r="B609" s="7" t="s">
        <v>1052</v>
      </c>
      <c r="C609" s="8">
        <v>1</v>
      </c>
      <c r="D609" s="26">
        <v>7.7154049999999996</v>
      </c>
      <c r="E609" s="26">
        <v>-7.5796010000000003</v>
      </c>
      <c r="F609" s="170" t="b">
        <f>IF(ISBLANK(FarmUnit[[#This Row],[1. Identifiant interne d’exploitation agricole*]]),"",IF(ISERROR(MATCH(FarmUnit[[#This Row],[1. Identifiant interne d’exploitation agricole*]],GroupMember[1. Identifiant interne d’exploitation agricole*],0)),FALSE,TRUE))</f>
        <v>1</v>
      </c>
      <c r="G609" s="5">
        <f t="shared" si="18"/>
        <v>7.7154049999999996</v>
      </c>
      <c r="H609" s="5">
        <f t="shared" si="19"/>
        <v>-7.5796010000000003</v>
      </c>
      <c r="I609" s="177" t="str">
        <f t="array" ref="I609">IF(ISBLANK(C609),"",IF(C609=MAX(IF(FarmUnit[1. Identifiant interne d’exploitation agricole*]=A609,FarmUnit[3. Superficie de l’unité agricole (ha)*])),"!","-"))</f>
        <v>!</v>
      </c>
      <c r="J609" s="11" t="str">
        <f>IFERROR(CONCATENATE(VLOOKUP(A609,GM_Table,12,FALSE)," ",(VLOOKUP(A609,GM_Table,13,FALSE))),"")</f>
        <v/>
      </c>
    </row>
    <row r="610" spans="1:10" x14ac:dyDescent="0.25">
      <c r="A610" s="160" t="s">
        <v>1053</v>
      </c>
      <c r="B610" s="7" t="s">
        <v>1053</v>
      </c>
      <c r="C610" s="8">
        <v>3</v>
      </c>
      <c r="D610" s="26">
        <v>7.6727410000000003</v>
      </c>
      <c r="E610" s="26">
        <v>-7.5879849999999998</v>
      </c>
      <c r="F610" s="170" t="b">
        <f>IF(ISBLANK(FarmUnit[[#This Row],[1. Identifiant interne d’exploitation agricole*]]),"",IF(ISERROR(MATCH(FarmUnit[[#This Row],[1. Identifiant interne d’exploitation agricole*]],GroupMember[1. Identifiant interne d’exploitation agricole*],0)),FALSE,TRUE))</f>
        <v>1</v>
      </c>
      <c r="G610" s="5">
        <f t="shared" si="18"/>
        <v>7.6727410000000003</v>
      </c>
      <c r="H610" s="5">
        <f t="shared" si="19"/>
        <v>-7.5879849999999998</v>
      </c>
      <c r="I610" s="177" t="str">
        <f t="array" ref="I610">IF(ISBLANK(C610),"",IF(C610=MAX(IF(FarmUnit[1. Identifiant interne d’exploitation agricole*]=A610,FarmUnit[3. Superficie de l’unité agricole (ha)*])),"!","-"))</f>
        <v>!</v>
      </c>
      <c r="J610" s="11" t="str">
        <f>IFERROR(CONCATENATE(VLOOKUP(A610,GM_Table,12,FALSE)," ",(VLOOKUP(A610,GM_Table,13,FALSE))),"")</f>
        <v/>
      </c>
    </row>
    <row r="611" spans="1:10" x14ac:dyDescent="0.25">
      <c r="A611" s="160" t="s">
        <v>1056</v>
      </c>
      <c r="B611" s="7" t="s">
        <v>1056</v>
      </c>
      <c r="C611" s="8">
        <v>2</v>
      </c>
      <c r="D611" s="26">
        <v>7.6607669999999999</v>
      </c>
      <c r="E611" s="26">
        <v>-7.6039690000000002</v>
      </c>
      <c r="F611" s="170" t="b">
        <f>IF(ISBLANK(FarmUnit[[#This Row],[1. Identifiant interne d’exploitation agricole*]]),"",IF(ISERROR(MATCH(FarmUnit[[#This Row],[1. Identifiant interne d’exploitation agricole*]],GroupMember[1. Identifiant interne d’exploitation agricole*],0)),FALSE,TRUE))</f>
        <v>1</v>
      </c>
      <c r="G611" s="5">
        <f t="shared" si="18"/>
        <v>7.6607669999999999</v>
      </c>
      <c r="H611" s="5">
        <f t="shared" si="19"/>
        <v>-7.6039690000000002</v>
      </c>
      <c r="I611" s="177" t="str">
        <f t="array" ref="I611">IF(ISBLANK(C611),"",IF(C611=MAX(IF(FarmUnit[1. Identifiant interne d’exploitation agricole*]=A611,FarmUnit[3. Superficie de l’unité agricole (ha)*])),"!","-"))</f>
        <v>!</v>
      </c>
      <c r="J611" s="11" t="str">
        <f>IFERROR(CONCATENATE(VLOOKUP(A611,GM_Table,12,FALSE)," ",(VLOOKUP(A611,GM_Table,13,FALSE))),"")</f>
        <v/>
      </c>
    </row>
    <row r="612" spans="1:10" x14ac:dyDescent="0.25">
      <c r="A612" s="160" t="s">
        <v>1059</v>
      </c>
      <c r="B612" s="7" t="s">
        <v>1059</v>
      </c>
      <c r="C612" s="8">
        <v>3</v>
      </c>
      <c r="D612" s="26">
        <v>7.7441300000000002</v>
      </c>
      <c r="E612" s="26">
        <v>-7.5936669999999999</v>
      </c>
      <c r="F612" s="170" t="b">
        <f>IF(ISBLANK(FarmUnit[[#This Row],[1. Identifiant interne d’exploitation agricole*]]),"",IF(ISERROR(MATCH(FarmUnit[[#This Row],[1. Identifiant interne d’exploitation agricole*]],GroupMember[1. Identifiant interne d’exploitation agricole*],0)),FALSE,TRUE))</f>
        <v>1</v>
      </c>
      <c r="G612" s="5">
        <f t="shared" si="18"/>
        <v>7.7441300000000002</v>
      </c>
      <c r="H612" s="5">
        <f t="shared" si="19"/>
        <v>-7.5936669999999999</v>
      </c>
      <c r="I612" s="177" t="str">
        <f t="array" ref="I612">IF(ISBLANK(C612),"",IF(C612=MAX(IF(FarmUnit[1. Identifiant interne d’exploitation agricole*]=A612,FarmUnit[3. Superficie de l’unité agricole (ha)*])),"!","-"))</f>
        <v>!</v>
      </c>
      <c r="J612" s="11" t="str">
        <f>IFERROR(CONCATENATE(VLOOKUP(A612,GM_Table,12,FALSE)," ",(VLOOKUP(A612,GM_Table,13,FALSE))),"")</f>
        <v/>
      </c>
    </row>
    <row r="613" spans="1:10" x14ac:dyDescent="0.25">
      <c r="A613" s="160" t="s">
        <v>1063</v>
      </c>
      <c r="B613" s="7" t="s">
        <v>1063</v>
      </c>
      <c r="C613" s="8">
        <v>2</v>
      </c>
      <c r="D613" s="26">
        <v>7.7944899999999997</v>
      </c>
      <c r="E613" s="26">
        <v>-7.66012</v>
      </c>
      <c r="F613" s="170" t="b">
        <f>IF(ISBLANK(FarmUnit[[#This Row],[1. Identifiant interne d’exploitation agricole*]]),"",IF(ISERROR(MATCH(FarmUnit[[#This Row],[1. Identifiant interne d’exploitation agricole*]],GroupMember[1. Identifiant interne d’exploitation agricole*],0)),FALSE,TRUE))</f>
        <v>1</v>
      </c>
      <c r="G613" s="5">
        <f t="shared" si="18"/>
        <v>7.7944899999999997</v>
      </c>
      <c r="H613" s="5">
        <f t="shared" si="19"/>
        <v>-7.66012</v>
      </c>
      <c r="I613" s="177" t="str">
        <f t="array" ref="I613">IF(ISBLANK(C613),"",IF(C613=MAX(IF(FarmUnit[1. Identifiant interne d’exploitation agricole*]=A613,FarmUnit[3. Superficie de l’unité agricole (ha)*])),"!","-"))</f>
        <v>!</v>
      </c>
      <c r="J613" s="11" t="str">
        <f>IFERROR(CONCATENATE(VLOOKUP(A613,GM_Table,12,FALSE)," ",(VLOOKUP(A613,GM_Table,13,FALSE))),"")</f>
        <v/>
      </c>
    </row>
    <row r="614" spans="1:10" x14ac:dyDescent="0.25">
      <c r="A614" s="160" t="s">
        <v>1066</v>
      </c>
      <c r="B614" s="7" t="s">
        <v>1066</v>
      </c>
      <c r="C614" s="8">
        <v>2</v>
      </c>
      <c r="D614" s="26">
        <v>7.7441789999999999</v>
      </c>
      <c r="E614" s="26">
        <v>-7.5946499999999997</v>
      </c>
      <c r="F614" s="170" t="b">
        <f>IF(ISBLANK(FarmUnit[[#This Row],[1. Identifiant interne d’exploitation agricole*]]),"",IF(ISERROR(MATCH(FarmUnit[[#This Row],[1. Identifiant interne d’exploitation agricole*]],GroupMember[1. Identifiant interne d’exploitation agricole*],0)),FALSE,TRUE))</f>
        <v>1</v>
      </c>
      <c r="G614" s="5">
        <f t="shared" si="18"/>
        <v>7.7441789999999999</v>
      </c>
      <c r="H614" s="5">
        <f t="shared" si="19"/>
        <v>-7.5946499999999997</v>
      </c>
      <c r="I614" s="177" t="str">
        <f t="array" ref="I614">IF(ISBLANK(C614),"",IF(C614=MAX(IF(FarmUnit[1. Identifiant interne d’exploitation agricole*]=A614,FarmUnit[3. Superficie de l’unité agricole (ha)*])),"!","-"))</f>
        <v>!</v>
      </c>
      <c r="J614" s="11" t="str">
        <f>IFERROR(CONCATENATE(VLOOKUP(A614,GM_Table,12,FALSE)," ",(VLOOKUP(A614,GM_Table,13,FALSE))),"")</f>
        <v/>
      </c>
    </row>
    <row r="615" spans="1:10" s="188" customFormat="1" x14ac:dyDescent="0.25">
      <c r="A615" s="160" t="s">
        <v>1068</v>
      </c>
      <c r="B615" s="7" t="s">
        <v>1068</v>
      </c>
      <c r="C615" s="8">
        <v>1</v>
      </c>
      <c r="D615" s="26">
        <v>7.744936</v>
      </c>
      <c r="E615" s="26">
        <v>-7.5897829999999997</v>
      </c>
      <c r="F615" s="170" t="b">
        <f>IF(ISBLANK(FarmUnit[[#This Row],[1. Identifiant interne d’exploitation agricole*]]),"",IF(ISERROR(MATCH(FarmUnit[[#This Row],[1. Identifiant interne d’exploitation agricole*]],GroupMember[1. Identifiant interne d’exploitation agricole*],0)),FALSE,TRUE))</f>
        <v>1</v>
      </c>
      <c r="G615" s="5">
        <f t="shared" si="18"/>
        <v>7.744936</v>
      </c>
      <c r="H615" s="5">
        <f t="shared" si="19"/>
        <v>-7.5897829999999997</v>
      </c>
      <c r="I615" s="177" t="str">
        <f t="array" ref="I615">IF(ISBLANK(C615),"",IF(C615=MAX(IF(FarmUnit[1. Identifiant interne d’exploitation agricole*]=A615,FarmUnit[3. Superficie de l’unité agricole (ha)*])),"!","-"))</f>
        <v>!</v>
      </c>
      <c r="J615" s="11" t="str">
        <f>IFERROR(CONCATENATE(VLOOKUP(A615,GM_Table,12,FALSE)," ",(VLOOKUP(A615,GM_Table,13,FALSE))),"")</f>
        <v/>
      </c>
    </row>
    <row r="616" spans="1:10" x14ac:dyDescent="0.25">
      <c r="A616" s="160" t="s">
        <v>1071</v>
      </c>
      <c r="B616" s="7" t="s">
        <v>1071</v>
      </c>
      <c r="C616" s="8">
        <v>1</v>
      </c>
      <c r="D616" s="26">
        <v>7.7272160000000003</v>
      </c>
      <c r="E616" s="26">
        <v>-7.566109</v>
      </c>
      <c r="F616" s="170" t="b">
        <f>IF(ISBLANK(FarmUnit[[#This Row],[1. Identifiant interne d’exploitation agricole*]]),"",IF(ISERROR(MATCH(FarmUnit[[#This Row],[1. Identifiant interne d’exploitation agricole*]],GroupMember[1. Identifiant interne d’exploitation agricole*],0)),FALSE,TRUE))</f>
        <v>1</v>
      </c>
      <c r="G616" s="5">
        <f t="shared" si="18"/>
        <v>7.7272160000000003</v>
      </c>
      <c r="H616" s="5">
        <f t="shared" si="19"/>
        <v>-7.566109</v>
      </c>
      <c r="I616" s="177" t="str">
        <f t="array" ref="I616">IF(ISBLANK(C616),"",IF(C616=MAX(IF(FarmUnit[1. Identifiant interne d’exploitation agricole*]=A616,FarmUnit[3. Superficie de l’unité agricole (ha)*])),"!","-"))</f>
        <v>!</v>
      </c>
      <c r="J616" s="11" t="str">
        <f>IFERROR(CONCATENATE(VLOOKUP(A616,GM_Table,12,FALSE)," ",(VLOOKUP(A616,GM_Table,13,FALSE))),"")</f>
        <v/>
      </c>
    </row>
    <row r="617" spans="1:10" x14ac:dyDescent="0.25">
      <c r="A617" s="160" t="s">
        <v>1075</v>
      </c>
      <c r="B617" s="7" t="s">
        <v>1075</v>
      </c>
      <c r="C617" s="8">
        <v>1</v>
      </c>
      <c r="D617" s="26">
        <v>7.638674</v>
      </c>
      <c r="E617" s="26">
        <v>-7.6761889999999999</v>
      </c>
      <c r="F617" s="170" t="b">
        <f>IF(ISBLANK(FarmUnit[[#This Row],[1. Identifiant interne d’exploitation agricole*]]),"",IF(ISERROR(MATCH(FarmUnit[[#This Row],[1. Identifiant interne d’exploitation agricole*]],GroupMember[1. Identifiant interne d’exploitation agricole*],0)),FALSE,TRUE))</f>
        <v>1</v>
      </c>
      <c r="G617" s="5">
        <f t="shared" si="18"/>
        <v>7.638674</v>
      </c>
      <c r="H617" s="5">
        <f t="shared" si="19"/>
        <v>-7.6761889999999999</v>
      </c>
      <c r="I617" s="177" t="str">
        <f t="array" ref="I617">IF(ISBLANK(C617),"",IF(C617=MAX(IF(FarmUnit[1. Identifiant interne d’exploitation agricole*]=A617,FarmUnit[3. Superficie de l’unité agricole (ha)*])),"!","-"))</f>
        <v>!</v>
      </c>
      <c r="J617" s="11" t="str">
        <f>IFERROR(CONCATENATE(VLOOKUP(A617,GM_Table,12,FALSE)," ",(VLOOKUP(A617,GM_Table,13,FALSE))),"")</f>
        <v/>
      </c>
    </row>
    <row r="618" spans="1:10" x14ac:dyDescent="0.25">
      <c r="A618" s="160" t="s">
        <v>1078</v>
      </c>
      <c r="B618" s="7" t="s">
        <v>1078</v>
      </c>
      <c r="C618" s="8">
        <v>1</v>
      </c>
      <c r="D618" s="26">
        <v>7.7476240000000001</v>
      </c>
      <c r="E618" s="26">
        <v>-7.5812730000000004</v>
      </c>
      <c r="F618" s="170" t="b">
        <f>IF(ISBLANK(FarmUnit[[#This Row],[1. Identifiant interne d’exploitation agricole*]]),"",IF(ISERROR(MATCH(FarmUnit[[#This Row],[1. Identifiant interne d’exploitation agricole*]],GroupMember[1. Identifiant interne d’exploitation agricole*],0)),FALSE,TRUE))</f>
        <v>1</v>
      </c>
      <c r="G618" s="5">
        <f t="shared" si="18"/>
        <v>7.7476240000000001</v>
      </c>
      <c r="H618" s="5">
        <f t="shared" si="19"/>
        <v>-7.5812730000000004</v>
      </c>
      <c r="I618" s="177" t="str">
        <f t="array" ref="I618">IF(ISBLANK(C618),"",IF(C618=MAX(IF(FarmUnit[1. Identifiant interne d’exploitation agricole*]=A618,FarmUnit[3. Superficie de l’unité agricole (ha)*])),"!","-"))</f>
        <v>!</v>
      </c>
      <c r="J618" s="11" t="str">
        <f>IFERROR(CONCATENATE(VLOOKUP(A618,GM_Table,12,FALSE)," ",(VLOOKUP(A618,GM_Table,13,FALSE))),"")</f>
        <v/>
      </c>
    </row>
    <row r="619" spans="1:10" x14ac:dyDescent="0.25">
      <c r="A619" s="160" t="s">
        <v>1082</v>
      </c>
      <c r="B619" s="7" t="s">
        <v>1082</v>
      </c>
      <c r="C619" s="8">
        <v>2</v>
      </c>
      <c r="D619" s="26">
        <v>7.6661239999999999</v>
      </c>
      <c r="E619" s="26">
        <v>-7.5729249999999997</v>
      </c>
      <c r="F619" s="170" t="b">
        <f>IF(ISBLANK(FarmUnit[[#This Row],[1. Identifiant interne d’exploitation agricole*]]),"",IF(ISERROR(MATCH(FarmUnit[[#This Row],[1. Identifiant interne d’exploitation agricole*]],GroupMember[1. Identifiant interne d’exploitation agricole*],0)),FALSE,TRUE))</f>
        <v>1</v>
      </c>
      <c r="G619" s="5">
        <f t="shared" si="18"/>
        <v>7.6661239999999999</v>
      </c>
      <c r="H619" s="5">
        <f t="shared" si="19"/>
        <v>-7.5729249999999997</v>
      </c>
      <c r="I619" s="177" t="str">
        <f t="array" ref="I619">IF(ISBLANK(C619),"",IF(C619=MAX(IF(FarmUnit[1. Identifiant interne d’exploitation agricole*]=A619,FarmUnit[3. Superficie de l’unité agricole (ha)*])),"!","-"))</f>
        <v>!</v>
      </c>
      <c r="J619" s="11" t="str">
        <f>IFERROR(CONCATENATE(VLOOKUP(A619,GM_Table,12,FALSE)," ",(VLOOKUP(A619,GM_Table,13,FALSE))),"")</f>
        <v/>
      </c>
    </row>
    <row r="620" spans="1:10" x14ac:dyDescent="0.25">
      <c r="A620" s="160" t="s">
        <v>1087</v>
      </c>
      <c r="B620" s="7" t="s">
        <v>1087</v>
      </c>
      <c r="C620" s="8">
        <v>2</v>
      </c>
      <c r="D620" s="26">
        <v>7.7437069999999997</v>
      </c>
      <c r="E620" s="26">
        <v>-7.5942800000000004</v>
      </c>
      <c r="F620" s="170" t="b">
        <f>IF(ISBLANK(FarmUnit[[#This Row],[1. Identifiant interne d’exploitation agricole*]]),"",IF(ISERROR(MATCH(FarmUnit[[#This Row],[1. Identifiant interne d’exploitation agricole*]],GroupMember[1. Identifiant interne d’exploitation agricole*],0)),FALSE,TRUE))</f>
        <v>1</v>
      </c>
      <c r="G620" s="5">
        <f t="shared" si="18"/>
        <v>7.7437069999999997</v>
      </c>
      <c r="H620" s="5">
        <f t="shared" si="19"/>
        <v>-7.5942800000000004</v>
      </c>
      <c r="I620" s="177" t="str">
        <f t="array" ref="I620">IF(ISBLANK(C620),"",IF(C620=MAX(IF(FarmUnit[1. Identifiant interne d’exploitation agricole*]=A620,FarmUnit[3. Superficie de l’unité agricole (ha)*])),"!","-"))</f>
        <v>!</v>
      </c>
      <c r="J620" s="11" t="str">
        <f>IFERROR(CONCATENATE(VLOOKUP(A620,GM_Table,12,FALSE)," ",(VLOOKUP(A620,GM_Table,13,FALSE))),"")</f>
        <v/>
      </c>
    </row>
    <row r="621" spans="1:10" x14ac:dyDescent="0.25">
      <c r="A621" s="160" t="s">
        <v>1091</v>
      </c>
      <c r="B621" s="7" t="s">
        <v>1091</v>
      </c>
      <c r="C621" s="8">
        <v>2.5</v>
      </c>
      <c r="D621" s="26">
        <v>7.7446950000000001</v>
      </c>
      <c r="E621" s="26">
        <v>-7.5807529999999996</v>
      </c>
      <c r="F621" s="170" t="b">
        <f>IF(ISBLANK(FarmUnit[[#This Row],[1. Identifiant interne d’exploitation agricole*]]),"",IF(ISERROR(MATCH(FarmUnit[[#This Row],[1. Identifiant interne d’exploitation agricole*]],GroupMember[1. Identifiant interne d’exploitation agricole*],0)),FALSE,TRUE))</f>
        <v>1</v>
      </c>
      <c r="G621" s="5">
        <f t="shared" si="18"/>
        <v>7.7446950000000001</v>
      </c>
      <c r="H621" s="5">
        <f t="shared" si="19"/>
        <v>-7.5807529999999996</v>
      </c>
      <c r="I621" s="177" t="str">
        <f t="array" ref="I621">IF(ISBLANK(C621),"",IF(C621=MAX(IF(FarmUnit[1. Identifiant interne d’exploitation agricole*]=A621,FarmUnit[3. Superficie de l’unité agricole (ha)*])),"!","-"))</f>
        <v>!</v>
      </c>
      <c r="J621" s="11" t="str">
        <f>IFERROR(CONCATENATE(VLOOKUP(A621,GM_Table,12,FALSE)," ",(VLOOKUP(A621,GM_Table,13,FALSE))),"")</f>
        <v/>
      </c>
    </row>
    <row r="622" spans="1:10" x14ac:dyDescent="0.25">
      <c r="A622" s="160" t="s">
        <v>1094</v>
      </c>
      <c r="B622" s="7" t="s">
        <v>1094</v>
      </c>
      <c r="C622" s="8">
        <v>2</v>
      </c>
      <c r="D622" s="26">
        <v>7.6615320000000002</v>
      </c>
      <c r="E622" s="26">
        <v>-7.6027139999999997</v>
      </c>
      <c r="F622" s="170" t="b">
        <f>IF(ISBLANK(FarmUnit[[#This Row],[1. Identifiant interne d’exploitation agricole*]]),"",IF(ISERROR(MATCH(FarmUnit[[#This Row],[1. Identifiant interne d’exploitation agricole*]],GroupMember[1. Identifiant interne d’exploitation agricole*],0)),FALSE,TRUE))</f>
        <v>1</v>
      </c>
      <c r="G622" s="5">
        <f t="shared" si="18"/>
        <v>7.6615320000000002</v>
      </c>
      <c r="H622" s="5">
        <f t="shared" si="19"/>
        <v>-7.6027139999999997</v>
      </c>
      <c r="I622" s="177" t="str">
        <f t="array" ref="I622">IF(ISBLANK(C622),"",IF(C622=MAX(IF(FarmUnit[1. Identifiant interne d’exploitation agricole*]=A622,FarmUnit[3. Superficie de l’unité agricole (ha)*])),"!","-"))</f>
        <v>!</v>
      </c>
      <c r="J622" s="11" t="str">
        <f>IFERROR(CONCATENATE(VLOOKUP(A622,GM_Table,12,FALSE)," ",(VLOOKUP(A622,GM_Table,13,FALSE))),"")</f>
        <v/>
      </c>
    </row>
    <row r="623" spans="1:10" x14ac:dyDescent="0.25">
      <c r="A623" s="160" t="s">
        <v>1099</v>
      </c>
      <c r="B623" s="7" t="s">
        <v>1099</v>
      </c>
      <c r="C623" s="8">
        <v>2</v>
      </c>
      <c r="D623" s="26">
        <v>7.663233</v>
      </c>
      <c r="E623" s="26">
        <v>-7.6188700000000003</v>
      </c>
      <c r="F623" s="170" t="b">
        <f>IF(ISBLANK(FarmUnit[[#This Row],[1. Identifiant interne d’exploitation agricole*]]),"",IF(ISERROR(MATCH(FarmUnit[[#This Row],[1. Identifiant interne d’exploitation agricole*]],GroupMember[1. Identifiant interne d’exploitation agricole*],0)),FALSE,TRUE))</f>
        <v>1</v>
      </c>
      <c r="G623" s="5">
        <f t="shared" si="18"/>
        <v>7.663233</v>
      </c>
      <c r="H623" s="5">
        <f t="shared" si="19"/>
        <v>-7.6188700000000003</v>
      </c>
      <c r="I623" s="177" t="str">
        <f t="array" ref="I623">IF(ISBLANK(C623),"",IF(C623=MAX(IF(FarmUnit[1. Identifiant interne d’exploitation agricole*]=A623,FarmUnit[3. Superficie de l’unité agricole (ha)*])),"!","-"))</f>
        <v>!</v>
      </c>
      <c r="J623" s="11" t="str">
        <f>IFERROR(CONCATENATE(VLOOKUP(A623,GM_Table,12,FALSE)," ",(VLOOKUP(A623,GM_Table,13,FALSE))),"")</f>
        <v/>
      </c>
    </row>
    <row r="624" spans="1:10" x14ac:dyDescent="0.25">
      <c r="A624" s="160" t="s">
        <v>1102</v>
      </c>
      <c r="B624" s="7" t="s">
        <v>1102</v>
      </c>
      <c r="C624" s="8">
        <v>1</v>
      </c>
      <c r="D624" s="26">
        <v>7.6781940000000004</v>
      </c>
      <c r="E624" s="26">
        <v>-7.5740170000000004</v>
      </c>
      <c r="F624" s="170" t="b">
        <f>IF(ISBLANK(FarmUnit[[#This Row],[1. Identifiant interne d’exploitation agricole*]]),"",IF(ISERROR(MATCH(FarmUnit[[#This Row],[1. Identifiant interne d’exploitation agricole*]],GroupMember[1. Identifiant interne d’exploitation agricole*],0)),FALSE,TRUE))</f>
        <v>1</v>
      </c>
      <c r="G624" s="5">
        <f t="shared" si="18"/>
        <v>7.6781940000000004</v>
      </c>
      <c r="H624" s="5">
        <f t="shared" si="19"/>
        <v>-7.5740170000000004</v>
      </c>
      <c r="I624" s="177" t="str">
        <f t="array" ref="I624">IF(ISBLANK(C624),"",IF(C624=MAX(IF(FarmUnit[1. Identifiant interne d’exploitation agricole*]=A624,FarmUnit[3. Superficie de l’unité agricole (ha)*])),"!","-"))</f>
        <v>!</v>
      </c>
      <c r="J624" s="11" t="str">
        <f>IFERROR(CONCATENATE(VLOOKUP(A624,GM_Table,12,FALSE)," ",(VLOOKUP(A624,GM_Table,13,FALSE))),"")</f>
        <v/>
      </c>
    </row>
    <row r="625" spans="1:10" x14ac:dyDescent="0.25">
      <c r="A625" s="160" t="s">
        <v>1107</v>
      </c>
      <c r="B625" s="7" t="s">
        <v>1107</v>
      </c>
      <c r="C625" s="8">
        <v>3</v>
      </c>
      <c r="D625" s="26">
        <v>7.68302</v>
      </c>
      <c r="E625" s="26">
        <v>-7.5065770000000001</v>
      </c>
      <c r="F625" s="170" t="b">
        <f>IF(ISBLANK(FarmUnit[[#This Row],[1. Identifiant interne d’exploitation agricole*]]),"",IF(ISERROR(MATCH(FarmUnit[[#This Row],[1. Identifiant interne d’exploitation agricole*]],GroupMember[1. Identifiant interne d’exploitation agricole*],0)),FALSE,TRUE))</f>
        <v>1</v>
      </c>
      <c r="G625" s="5">
        <f t="shared" si="18"/>
        <v>7.68302</v>
      </c>
      <c r="H625" s="5">
        <f t="shared" si="19"/>
        <v>-7.5065770000000001</v>
      </c>
      <c r="I625" s="177" t="str">
        <f t="array" ref="I625">IF(ISBLANK(C625),"",IF(C625=MAX(IF(FarmUnit[1. Identifiant interne d’exploitation agricole*]=A625,FarmUnit[3. Superficie de l’unité agricole (ha)*])),"!","-"))</f>
        <v>!</v>
      </c>
      <c r="J625" s="11" t="str">
        <f>IFERROR(CONCATENATE(VLOOKUP(A625,GM_Table,12,FALSE)," ",(VLOOKUP(A625,GM_Table,13,FALSE))),"")</f>
        <v/>
      </c>
    </row>
    <row r="626" spans="1:10" x14ac:dyDescent="0.25">
      <c r="A626" s="160" t="s">
        <v>1109</v>
      </c>
      <c r="B626" s="7" t="s">
        <v>1109</v>
      </c>
      <c r="C626" s="8">
        <v>2</v>
      </c>
      <c r="D626" s="26">
        <v>7.7455480000000003</v>
      </c>
      <c r="E626" s="26">
        <v>-7.5791190000000004</v>
      </c>
      <c r="F626" s="170" t="b">
        <f>IF(ISBLANK(FarmUnit[[#This Row],[1. Identifiant interne d’exploitation agricole*]]),"",IF(ISERROR(MATCH(FarmUnit[[#This Row],[1. Identifiant interne d’exploitation agricole*]],GroupMember[1. Identifiant interne d’exploitation agricole*],0)),FALSE,TRUE))</f>
        <v>1</v>
      </c>
      <c r="G626" s="5">
        <f t="shared" si="18"/>
        <v>7.7455480000000003</v>
      </c>
      <c r="H626" s="5">
        <f t="shared" si="19"/>
        <v>-7.5791190000000004</v>
      </c>
      <c r="I626" s="177" t="str">
        <f t="array" ref="I626">IF(ISBLANK(C626),"",IF(C626=MAX(IF(FarmUnit[1. Identifiant interne d’exploitation agricole*]=A626,FarmUnit[3. Superficie de l’unité agricole (ha)*])),"!","-"))</f>
        <v>!</v>
      </c>
      <c r="J626" s="11" t="str">
        <f>IFERROR(CONCATENATE(VLOOKUP(A626,GM_Table,12,FALSE)," ",(VLOOKUP(A626,GM_Table,13,FALSE))),"")</f>
        <v/>
      </c>
    </row>
    <row r="627" spans="1:10" x14ac:dyDescent="0.25">
      <c r="A627" s="160" t="s">
        <v>1111</v>
      </c>
      <c r="B627" s="7" t="s">
        <v>1111</v>
      </c>
      <c r="C627" s="8">
        <v>1</v>
      </c>
      <c r="D627" s="26">
        <v>7.6798219999999997</v>
      </c>
      <c r="E627" s="26">
        <v>-7.5767579999999999</v>
      </c>
      <c r="F627" s="170" t="b">
        <f>IF(ISBLANK(FarmUnit[[#This Row],[1. Identifiant interne d’exploitation agricole*]]),"",IF(ISERROR(MATCH(FarmUnit[[#This Row],[1. Identifiant interne d’exploitation agricole*]],GroupMember[1. Identifiant interne d’exploitation agricole*],0)),FALSE,TRUE))</f>
        <v>1</v>
      </c>
      <c r="G627" s="5">
        <f t="shared" si="18"/>
        <v>7.6798219999999997</v>
      </c>
      <c r="H627" s="5">
        <f t="shared" si="19"/>
        <v>-7.5767579999999999</v>
      </c>
      <c r="I627" s="177" t="str">
        <f t="array" ref="I627">IF(ISBLANK(C627),"",IF(C627=MAX(IF(FarmUnit[1. Identifiant interne d’exploitation agricole*]=A627,FarmUnit[3. Superficie de l’unité agricole (ha)*])),"!","-"))</f>
        <v>!</v>
      </c>
      <c r="J627" s="11" t="str">
        <f>IFERROR(CONCATENATE(VLOOKUP(A627,GM_Table,12,FALSE)," ",(VLOOKUP(A627,GM_Table,13,FALSE))),"")</f>
        <v/>
      </c>
    </row>
    <row r="628" spans="1:10" x14ac:dyDescent="0.25">
      <c r="A628" s="160" t="s">
        <v>1114</v>
      </c>
      <c r="B628" s="7" t="s">
        <v>1114</v>
      </c>
      <c r="C628" s="8">
        <v>2</v>
      </c>
      <c r="D628" s="26">
        <v>7.7466030000000003</v>
      </c>
      <c r="E628" s="26">
        <v>-7.5860950000000003</v>
      </c>
      <c r="F628" s="170" t="b">
        <f>IF(ISBLANK(FarmUnit[[#This Row],[1. Identifiant interne d’exploitation agricole*]]),"",IF(ISERROR(MATCH(FarmUnit[[#This Row],[1. Identifiant interne d’exploitation agricole*]],GroupMember[1. Identifiant interne d’exploitation agricole*],0)),FALSE,TRUE))</f>
        <v>1</v>
      </c>
      <c r="G628" s="5">
        <f t="shared" si="18"/>
        <v>7.7466030000000003</v>
      </c>
      <c r="H628" s="5">
        <f t="shared" si="19"/>
        <v>-7.5860950000000003</v>
      </c>
      <c r="I628" s="177" t="str">
        <f t="array" ref="I628">IF(ISBLANK(C628),"",IF(C628=MAX(IF(FarmUnit[1. Identifiant interne d’exploitation agricole*]=A628,FarmUnit[3. Superficie de l’unité agricole (ha)*])),"!","-"))</f>
        <v>!</v>
      </c>
      <c r="J628" s="11" t="str">
        <f>IFERROR(CONCATENATE(VLOOKUP(A628,GM_Table,12,FALSE)," ",(VLOOKUP(A628,GM_Table,13,FALSE))),"")</f>
        <v/>
      </c>
    </row>
    <row r="629" spans="1:10" x14ac:dyDescent="0.25">
      <c r="A629" s="160" t="s">
        <v>1116</v>
      </c>
      <c r="B629" s="7" t="s">
        <v>1116</v>
      </c>
      <c r="C629" s="8">
        <v>4</v>
      </c>
      <c r="D629" s="26">
        <v>7.7448880000000004</v>
      </c>
      <c r="E629" s="26">
        <v>-7.5928449999999996</v>
      </c>
      <c r="F629" s="170" t="b">
        <f>IF(ISBLANK(FarmUnit[[#This Row],[1. Identifiant interne d’exploitation agricole*]]),"",IF(ISERROR(MATCH(FarmUnit[[#This Row],[1. Identifiant interne d’exploitation agricole*]],GroupMember[1. Identifiant interne d’exploitation agricole*],0)),FALSE,TRUE))</f>
        <v>1</v>
      </c>
      <c r="G629" s="5">
        <f t="shared" si="18"/>
        <v>7.7448880000000004</v>
      </c>
      <c r="H629" s="5">
        <f t="shared" si="19"/>
        <v>-7.5928449999999996</v>
      </c>
      <c r="I629" s="177" t="str">
        <f t="array" ref="I629">IF(ISBLANK(C629),"",IF(C629=MAX(IF(FarmUnit[1. Identifiant interne d’exploitation agricole*]=A629,FarmUnit[3. Superficie de l’unité agricole (ha)*])),"!","-"))</f>
        <v>!</v>
      </c>
      <c r="J629" s="11" t="str">
        <f>IFERROR(CONCATENATE(VLOOKUP(A629,GM_Table,12,FALSE)," ",(VLOOKUP(A629,GM_Table,13,FALSE))),"")</f>
        <v/>
      </c>
    </row>
    <row r="630" spans="1:10" x14ac:dyDescent="0.25">
      <c r="A630" s="160" t="s">
        <v>1118</v>
      </c>
      <c r="B630" s="7" t="s">
        <v>1118</v>
      </c>
      <c r="C630" s="8">
        <v>2</v>
      </c>
      <c r="D630" s="26">
        <v>7.7445849999999998</v>
      </c>
      <c r="E630" s="26">
        <v>-7.5977629999999996</v>
      </c>
      <c r="F630" s="170" t="b">
        <f>IF(ISBLANK(FarmUnit[[#This Row],[1. Identifiant interne d’exploitation agricole*]]),"",IF(ISERROR(MATCH(FarmUnit[[#This Row],[1. Identifiant interne d’exploitation agricole*]],GroupMember[1. Identifiant interne d’exploitation agricole*],0)),FALSE,TRUE))</f>
        <v>1</v>
      </c>
      <c r="G630" s="5">
        <f t="shared" si="18"/>
        <v>7.7445849999999998</v>
      </c>
      <c r="H630" s="5">
        <f t="shared" si="19"/>
        <v>-7.5977629999999996</v>
      </c>
      <c r="I630" s="177" t="str">
        <f t="array" ref="I630">IF(ISBLANK(C630),"",IF(C630=MAX(IF(FarmUnit[1. Identifiant interne d’exploitation agricole*]=A630,FarmUnit[3. Superficie de l’unité agricole (ha)*])),"!","-"))</f>
        <v>!</v>
      </c>
      <c r="J630" s="11" t="str">
        <f>IFERROR(CONCATENATE(VLOOKUP(A630,GM_Table,12,FALSE)," ",(VLOOKUP(A630,GM_Table,13,FALSE))),"")</f>
        <v/>
      </c>
    </row>
    <row r="631" spans="1:10" x14ac:dyDescent="0.25">
      <c r="A631" s="160" t="s">
        <v>1120</v>
      </c>
      <c r="B631" s="7" t="s">
        <v>1120</v>
      </c>
      <c r="C631" s="8">
        <v>4</v>
      </c>
      <c r="D631" s="26">
        <v>7.6649849999999997</v>
      </c>
      <c r="E631" s="26">
        <v>-7.629041</v>
      </c>
      <c r="F631" s="170" t="b">
        <f>IF(ISBLANK(FarmUnit[[#This Row],[1. Identifiant interne d’exploitation agricole*]]),"",IF(ISERROR(MATCH(FarmUnit[[#This Row],[1. Identifiant interne d’exploitation agricole*]],GroupMember[1. Identifiant interne d’exploitation agricole*],0)),FALSE,TRUE))</f>
        <v>1</v>
      </c>
      <c r="G631" s="5">
        <f t="shared" si="18"/>
        <v>7.6649849999999997</v>
      </c>
      <c r="H631" s="5">
        <f t="shared" si="19"/>
        <v>-7.629041</v>
      </c>
      <c r="I631" s="177" t="str">
        <f t="array" ref="I631">IF(ISBLANK(C631),"",IF(C631=MAX(IF(FarmUnit[1. Identifiant interne d’exploitation agricole*]=A631,FarmUnit[3. Superficie de l’unité agricole (ha)*])),"!","-"))</f>
        <v>!</v>
      </c>
      <c r="J631" s="11" t="str">
        <f>IFERROR(CONCATENATE(VLOOKUP(A631,GM_Table,12,FALSE)," ",(VLOOKUP(A631,GM_Table,13,FALSE))),"")</f>
        <v/>
      </c>
    </row>
    <row r="632" spans="1:10" x14ac:dyDescent="0.25">
      <c r="A632" s="160" t="s">
        <v>1122</v>
      </c>
      <c r="B632" s="7" t="s">
        <v>1122</v>
      </c>
      <c r="C632" s="8">
        <v>3</v>
      </c>
      <c r="D632" s="26">
        <v>7.6639400000000002</v>
      </c>
      <c r="E632" s="26">
        <v>-7.6430009999999999</v>
      </c>
      <c r="F632" s="170" t="b">
        <f>IF(ISBLANK(FarmUnit[[#This Row],[1. Identifiant interne d’exploitation agricole*]]),"",IF(ISERROR(MATCH(FarmUnit[[#This Row],[1. Identifiant interne d’exploitation agricole*]],GroupMember[1. Identifiant interne d’exploitation agricole*],0)),FALSE,TRUE))</f>
        <v>1</v>
      </c>
      <c r="G632" s="5">
        <f t="shared" si="18"/>
        <v>7.6639400000000002</v>
      </c>
      <c r="H632" s="5">
        <f t="shared" si="19"/>
        <v>-7.6430009999999999</v>
      </c>
      <c r="I632" s="177" t="str">
        <f t="array" ref="I632">IF(ISBLANK(C632),"",IF(C632=MAX(IF(FarmUnit[1. Identifiant interne d’exploitation agricole*]=A632,FarmUnit[3. Superficie de l’unité agricole (ha)*])),"!","-"))</f>
        <v>!</v>
      </c>
      <c r="J632" s="11" t="str">
        <f>IFERROR(CONCATENATE(VLOOKUP(A632,GM_Table,12,FALSE)," ",(VLOOKUP(A632,GM_Table,13,FALSE))),"")</f>
        <v/>
      </c>
    </row>
    <row r="633" spans="1:10" x14ac:dyDescent="0.25">
      <c r="A633" s="160" t="s">
        <v>1125</v>
      </c>
      <c r="B633" s="7" t="s">
        <v>1125</v>
      </c>
      <c r="C633" s="8">
        <v>4</v>
      </c>
      <c r="D633" s="26">
        <v>7.6741619999999999</v>
      </c>
      <c r="E633" s="26">
        <v>-7.6446769999999997</v>
      </c>
      <c r="F633" s="170" t="b">
        <f>IF(ISBLANK(FarmUnit[[#This Row],[1. Identifiant interne d’exploitation agricole*]]),"",IF(ISERROR(MATCH(FarmUnit[[#This Row],[1. Identifiant interne d’exploitation agricole*]],GroupMember[1. Identifiant interne d’exploitation agricole*],0)),FALSE,TRUE))</f>
        <v>1</v>
      </c>
      <c r="G633" s="5">
        <f t="shared" si="18"/>
        <v>7.6741619999999999</v>
      </c>
      <c r="H633" s="5">
        <f t="shared" si="19"/>
        <v>-7.6446769999999997</v>
      </c>
      <c r="I633" s="177" t="str">
        <f t="array" ref="I633">IF(ISBLANK(C633),"",IF(C633=MAX(IF(FarmUnit[1. Identifiant interne d’exploitation agricole*]=A633,FarmUnit[3. Superficie de l’unité agricole (ha)*])),"!","-"))</f>
        <v>!</v>
      </c>
      <c r="J633" s="11" t="str">
        <f>IFERROR(CONCATENATE(VLOOKUP(A633,GM_Table,12,FALSE)," ",(VLOOKUP(A633,GM_Table,13,FALSE))),"")</f>
        <v/>
      </c>
    </row>
    <row r="634" spans="1:10" x14ac:dyDescent="0.25">
      <c r="A634" s="160" t="s">
        <v>1129</v>
      </c>
      <c r="B634" s="7" t="s">
        <v>1129</v>
      </c>
      <c r="C634" s="8">
        <v>1</v>
      </c>
      <c r="D634" s="26">
        <v>7.7019820000000001</v>
      </c>
      <c r="E634" s="26">
        <v>-7.5780000999999997</v>
      </c>
      <c r="F634" s="170" t="b">
        <f>IF(ISBLANK(FarmUnit[[#This Row],[1. Identifiant interne d’exploitation agricole*]]),"",IF(ISERROR(MATCH(FarmUnit[[#This Row],[1. Identifiant interne d’exploitation agricole*]],GroupMember[1. Identifiant interne d’exploitation agricole*],0)),FALSE,TRUE))</f>
        <v>1</v>
      </c>
      <c r="G634" s="5">
        <f t="shared" si="18"/>
        <v>7.7019820000000001</v>
      </c>
      <c r="H634" s="5">
        <f t="shared" si="19"/>
        <v>-7.5780000999999997</v>
      </c>
      <c r="I634" s="177" t="str">
        <f t="array" ref="I634">IF(ISBLANK(C634),"",IF(C634=MAX(IF(FarmUnit[1. Identifiant interne d’exploitation agricole*]=A634,FarmUnit[3. Superficie de l’unité agricole (ha)*])),"!","-"))</f>
        <v>!</v>
      </c>
      <c r="J634" s="11" t="str">
        <f>IFERROR(CONCATENATE(VLOOKUP(A634,GM_Table,12,FALSE)," ",(VLOOKUP(A634,GM_Table,13,FALSE))),"")</f>
        <v/>
      </c>
    </row>
    <row r="635" spans="1:10" x14ac:dyDescent="0.25">
      <c r="A635" s="160" t="s">
        <v>1131</v>
      </c>
      <c r="B635" s="7" t="s">
        <v>1131</v>
      </c>
      <c r="C635" s="8">
        <v>3</v>
      </c>
      <c r="D635" s="26">
        <v>7.6583519999999998</v>
      </c>
      <c r="E635" s="26">
        <v>-7.6854630000000004</v>
      </c>
      <c r="F635" s="170" t="b">
        <f>IF(ISBLANK(FarmUnit[[#This Row],[1. Identifiant interne d’exploitation agricole*]]),"",IF(ISERROR(MATCH(FarmUnit[[#This Row],[1. Identifiant interne d’exploitation agricole*]],GroupMember[1. Identifiant interne d’exploitation agricole*],0)),FALSE,TRUE))</f>
        <v>1</v>
      </c>
      <c r="G635" s="5">
        <f t="shared" si="18"/>
        <v>7.6583519999999998</v>
      </c>
      <c r="H635" s="5">
        <f t="shared" si="19"/>
        <v>-7.6854630000000004</v>
      </c>
      <c r="I635" s="177" t="str">
        <f t="array" ref="I635">IF(ISBLANK(C635),"",IF(C635=MAX(IF(FarmUnit[1. Identifiant interne d’exploitation agricole*]=A635,FarmUnit[3. Superficie de l’unité agricole (ha)*])),"!","-"))</f>
        <v>!</v>
      </c>
      <c r="J635" s="11" t="str">
        <f>IFERROR(CONCATENATE(VLOOKUP(A635,GM_Table,12,FALSE)," ",(VLOOKUP(A635,GM_Table,13,FALSE))),"")</f>
        <v/>
      </c>
    </row>
    <row r="636" spans="1:10" x14ac:dyDescent="0.25">
      <c r="A636" s="160" t="s">
        <v>1133</v>
      </c>
      <c r="B636" s="7" t="s">
        <v>1133</v>
      </c>
      <c r="C636" s="8">
        <v>4</v>
      </c>
      <c r="D636" s="26">
        <v>7.6338400000000002</v>
      </c>
      <c r="E636" s="26">
        <v>-7.6422920000000003</v>
      </c>
      <c r="F636" s="170" t="b">
        <f>IF(ISBLANK(FarmUnit[[#This Row],[1. Identifiant interne d’exploitation agricole*]]),"",IF(ISERROR(MATCH(FarmUnit[[#This Row],[1. Identifiant interne d’exploitation agricole*]],GroupMember[1. Identifiant interne d’exploitation agricole*],0)),FALSE,TRUE))</f>
        <v>1</v>
      </c>
      <c r="G636" s="5">
        <f t="shared" si="18"/>
        <v>7.6338400000000002</v>
      </c>
      <c r="H636" s="5">
        <f t="shared" si="19"/>
        <v>-7.6422920000000003</v>
      </c>
      <c r="I636" s="177" t="str">
        <f t="array" ref="I636">IF(ISBLANK(C636),"",IF(C636=MAX(IF(FarmUnit[1. Identifiant interne d’exploitation agricole*]=A636,FarmUnit[3. Superficie de l’unité agricole (ha)*])),"!","-"))</f>
        <v>!</v>
      </c>
      <c r="J636" s="11" t="str">
        <f>IFERROR(CONCATENATE(VLOOKUP(A636,GM_Table,12,FALSE)," ",(VLOOKUP(A636,GM_Table,13,FALSE))),"")</f>
        <v/>
      </c>
    </row>
    <row r="637" spans="1:10" x14ac:dyDescent="0.25">
      <c r="A637" s="160" t="s">
        <v>1137</v>
      </c>
      <c r="B637" s="7" t="s">
        <v>1137</v>
      </c>
      <c r="C637" s="8">
        <v>2</v>
      </c>
      <c r="D637" s="26">
        <v>7.6823920000000001</v>
      </c>
      <c r="E637" s="26">
        <v>-7.6360830000000002</v>
      </c>
      <c r="F637" s="170" t="b">
        <f>IF(ISBLANK(FarmUnit[[#This Row],[1. Identifiant interne d’exploitation agricole*]]),"",IF(ISERROR(MATCH(FarmUnit[[#This Row],[1. Identifiant interne d’exploitation agricole*]],GroupMember[1. Identifiant interne d’exploitation agricole*],0)),FALSE,TRUE))</f>
        <v>1</v>
      </c>
      <c r="G637" s="5">
        <f t="shared" si="18"/>
        <v>7.6823920000000001</v>
      </c>
      <c r="H637" s="5">
        <f t="shared" si="19"/>
        <v>-7.6360830000000002</v>
      </c>
      <c r="I637" s="177" t="str">
        <f t="array" ref="I637">IF(ISBLANK(C637),"",IF(C637=MAX(IF(FarmUnit[1. Identifiant interne d’exploitation agricole*]=A637,FarmUnit[3. Superficie de l’unité agricole (ha)*])),"!","-"))</f>
        <v>!</v>
      </c>
      <c r="J637" s="11" t="str">
        <f>IFERROR(CONCATENATE(VLOOKUP(A637,GM_Table,12,FALSE)," ",(VLOOKUP(A637,GM_Table,13,FALSE))),"")</f>
        <v/>
      </c>
    </row>
    <row r="638" spans="1:10" x14ac:dyDescent="0.25">
      <c r="A638" s="160" t="s">
        <v>1141</v>
      </c>
      <c r="B638" s="7" t="s">
        <v>1141</v>
      </c>
      <c r="C638" s="8">
        <v>2</v>
      </c>
      <c r="D638" s="26">
        <v>7.6864629999999998</v>
      </c>
      <c r="E638" s="26">
        <v>-7.5859459999999999</v>
      </c>
      <c r="F638" s="170" t="b">
        <f>IF(ISBLANK(FarmUnit[[#This Row],[1. Identifiant interne d’exploitation agricole*]]),"",IF(ISERROR(MATCH(FarmUnit[[#This Row],[1. Identifiant interne d’exploitation agricole*]],GroupMember[1. Identifiant interne d’exploitation agricole*],0)),FALSE,TRUE))</f>
        <v>1</v>
      </c>
      <c r="G638" s="5">
        <f t="shared" si="18"/>
        <v>7.6864629999999998</v>
      </c>
      <c r="H638" s="5">
        <f t="shared" si="19"/>
        <v>-7.5859459999999999</v>
      </c>
      <c r="I638" s="177" t="str">
        <f t="array" ref="I638">IF(ISBLANK(C638),"",IF(C638=MAX(IF(FarmUnit[1. Identifiant interne d’exploitation agricole*]=A638,FarmUnit[3. Superficie de l’unité agricole (ha)*])),"!","-"))</f>
        <v>!</v>
      </c>
      <c r="J638" s="11" t="str">
        <f>IFERROR(CONCATENATE(VLOOKUP(A638,GM_Table,12,FALSE)," ",(VLOOKUP(A638,GM_Table,13,FALSE))),"")</f>
        <v/>
      </c>
    </row>
    <row r="639" spans="1:10" x14ac:dyDescent="0.25">
      <c r="A639" s="160" t="s">
        <v>1144</v>
      </c>
      <c r="B639" s="7" t="s">
        <v>1144</v>
      </c>
      <c r="C639" s="8">
        <v>2</v>
      </c>
      <c r="D639" s="26">
        <v>7.6660000000000004</v>
      </c>
      <c r="E639" s="26">
        <v>-7.6149500000000003</v>
      </c>
      <c r="F639" s="170" t="b">
        <f>IF(ISBLANK(FarmUnit[[#This Row],[1. Identifiant interne d’exploitation agricole*]]),"",IF(ISERROR(MATCH(FarmUnit[[#This Row],[1. Identifiant interne d’exploitation agricole*]],GroupMember[1. Identifiant interne d’exploitation agricole*],0)),FALSE,TRUE))</f>
        <v>1</v>
      </c>
      <c r="G639" s="5">
        <f t="shared" si="18"/>
        <v>7.6660000000000004</v>
      </c>
      <c r="H639" s="5">
        <f t="shared" si="19"/>
        <v>-7.6149500000000003</v>
      </c>
      <c r="I639" s="177" t="str">
        <f t="array" ref="I639">IF(ISBLANK(C639),"",IF(C639=MAX(IF(FarmUnit[1. Identifiant interne d’exploitation agricole*]=A639,FarmUnit[3. Superficie de l’unité agricole (ha)*])),"!","-"))</f>
        <v>!</v>
      </c>
      <c r="J639" s="11" t="str">
        <f>IFERROR(CONCATENATE(VLOOKUP(A639,GM_Table,12,FALSE)," ",(VLOOKUP(A639,GM_Table,13,FALSE))),"")</f>
        <v/>
      </c>
    </row>
    <row r="640" spans="1:10" x14ac:dyDescent="0.25">
      <c r="A640" s="160" t="s">
        <v>1149</v>
      </c>
      <c r="B640" s="7" t="s">
        <v>1149</v>
      </c>
      <c r="C640" s="8">
        <v>1.5</v>
      </c>
      <c r="D640" s="26">
        <v>7.6734299999999998</v>
      </c>
      <c r="E640" s="26">
        <v>-7.6448739999999997</v>
      </c>
      <c r="F640" s="170" t="b">
        <f>IF(ISBLANK(FarmUnit[[#This Row],[1. Identifiant interne d’exploitation agricole*]]),"",IF(ISERROR(MATCH(FarmUnit[[#This Row],[1. Identifiant interne d’exploitation agricole*]],GroupMember[1. Identifiant interne d’exploitation agricole*],0)),FALSE,TRUE))</f>
        <v>1</v>
      </c>
      <c r="G640" s="5">
        <f t="shared" si="18"/>
        <v>7.6734299999999998</v>
      </c>
      <c r="H640" s="5">
        <f t="shared" si="19"/>
        <v>-7.6448739999999997</v>
      </c>
      <c r="I640" s="177" t="str">
        <f t="array" ref="I640">IF(ISBLANK(C640),"",IF(C640=MAX(IF(FarmUnit[1. Identifiant interne d’exploitation agricole*]=A640,FarmUnit[3. Superficie de l’unité agricole (ha)*])),"!","-"))</f>
        <v>!</v>
      </c>
      <c r="J640" s="11" t="str">
        <f>IFERROR(CONCATENATE(VLOOKUP(A640,GM_Table,12,FALSE)," ",(VLOOKUP(A640,GM_Table,13,FALSE))),"")</f>
        <v/>
      </c>
    </row>
    <row r="641" spans="1:10" x14ac:dyDescent="0.25">
      <c r="A641" s="160" t="s">
        <v>1154</v>
      </c>
      <c r="B641" s="7" t="s">
        <v>1154</v>
      </c>
      <c r="C641" s="8">
        <v>5</v>
      </c>
      <c r="D641" s="26">
        <v>7.6523440000000003</v>
      </c>
      <c r="E641" s="26">
        <v>-7.6606370000000004</v>
      </c>
      <c r="F641" s="170" t="b">
        <f>IF(ISBLANK(FarmUnit[[#This Row],[1. Identifiant interne d’exploitation agricole*]]),"",IF(ISERROR(MATCH(FarmUnit[[#This Row],[1. Identifiant interne d’exploitation agricole*]],GroupMember[1. Identifiant interne d’exploitation agricole*],0)),FALSE,TRUE))</f>
        <v>1</v>
      </c>
      <c r="G641" s="5">
        <f t="shared" si="18"/>
        <v>7.6523440000000003</v>
      </c>
      <c r="H641" s="5">
        <f t="shared" si="19"/>
        <v>-7.6606370000000004</v>
      </c>
      <c r="I641" s="177" t="str">
        <f t="array" ref="I641">IF(ISBLANK(C641),"",IF(C641=MAX(IF(FarmUnit[1. Identifiant interne d’exploitation agricole*]=A641,FarmUnit[3. Superficie de l’unité agricole (ha)*])),"!","-"))</f>
        <v>!</v>
      </c>
      <c r="J641" s="11" t="str">
        <f>IFERROR(CONCATENATE(VLOOKUP(A641,GM_Table,12,FALSE)," ",(VLOOKUP(A641,GM_Table,13,FALSE))),"")</f>
        <v/>
      </c>
    </row>
    <row r="642" spans="1:10" x14ac:dyDescent="0.25">
      <c r="A642" s="160" t="s">
        <v>1158</v>
      </c>
      <c r="B642" s="7" t="s">
        <v>1158</v>
      </c>
      <c r="C642" s="8">
        <v>2</v>
      </c>
      <c r="D642" s="26">
        <v>7.6518230000000003</v>
      </c>
      <c r="E642" s="26">
        <v>-7.6605379999999998</v>
      </c>
      <c r="F642" s="170" t="b">
        <f>IF(ISBLANK(FarmUnit[[#This Row],[1. Identifiant interne d’exploitation agricole*]]),"",IF(ISERROR(MATCH(FarmUnit[[#This Row],[1. Identifiant interne d’exploitation agricole*]],GroupMember[1. Identifiant interne d’exploitation agricole*],0)),FALSE,TRUE))</f>
        <v>1</v>
      </c>
      <c r="G642" s="5">
        <f t="shared" si="18"/>
        <v>7.6518230000000003</v>
      </c>
      <c r="H642" s="5">
        <f t="shared" si="19"/>
        <v>-7.6605379999999998</v>
      </c>
      <c r="I642" s="177" t="str">
        <f t="array" ref="I642">IF(ISBLANK(C642),"",IF(C642=MAX(IF(FarmUnit[1. Identifiant interne d’exploitation agricole*]=A642,FarmUnit[3. Superficie de l’unité agricole (ha)*])),"!","-"))</f>
        <v>!</v>
      </c>
      <c r="J642" s="11" t="str">
        <f>IFERROR(CONCATENATE(VLOOKUP(A642,GM_Table,12,FALSE)," ",(VLOOKUP(A642,GM_Table,13,FALSE))),"")</f>
        <v/>
      </c>
    </row>
    <row r="643" spans="1:10" x14ac:dyDescent="0.25">
      <c r="A643" s="160" t="s">
        <v>1162</v>
      </c>
      <c r="B643" s="7" t="s">
        <v>1162</v>
      </c>
      <c r="C643" s="8">
        <v>3</v>
      </c>
      <c r="D643" s="26">
        <v>7.6479080000000002</v>
      </c>
      <c r="E643" s="26">
        <v>-7.6586119999999998</v>
      </c>
      <c r="F643" s="170" t="b">
        <f>IF(ISBLANK(FarmUnit[[#This Row],[1. Identifiant interne d’exploitation agricole*]]),"",IF(ISERROR(MATCH(FarmUnit[[#This Row],[1. Identifiant interne d’exploitation agricole*]],GroupMember[1. Identifiant interne d’exploitation agricole*],0)),FALSE,TRUE))</f>
        <v>1</v>
      </c>
      <c r="G643" s="5">
        <f t="shared" ref="G643:G706" si="20">IF(D643=0,"",D643)</f>
        <v>7.6479080000000002</v>
      </c>
      <c r="H643" s="5">
        <f t="shared" ref="H643:H706" si="21">IF(E643=0,"",E643)</f>
        <v>-7.6586119999999998</v>
      </c>
      <c r="I643" s="177" t="str">
        <f t="array" ref="I643">IF(ISBLANK(C643),"",IF(C643=MAX(IF(FarmUnit[1. Identifiant interne d’exploitation agricole*]=A643,FarmUnit[3. Superficie de l’unité agricole (ha)*])),"!","-"))</f>
        <v>!</v>
      </c>
      <c r="J643" s="11" t="str">
        <f>IFERROR(CONCATENATE(VLOOKUP(A643,GM_Table,12,FALSE)," ",(VLOOKUP(A643,GM_Table,13,FALSE))),"")</f>
        <v/>
      </c>
    </row>
    <row r="644" spans="1:10" x14ac:dyDescent="0.25">
      <c r="A644" s="160" t="s">
        <v>1166</v>
      </c>
      <c r="B644" s="7" t="s">
        <v>1166</v>
      </c>
      <c r="C644" s="8">
        <v>5</v>
      </c>
      <c r="D644" s="26">
        <v>7.6449889999999998</v>
      </c>
      <c r="E644" s="26">
        <v>-7.6595789999999999</v>
      </c>
      <c r="F644" s="170" t="b">
        <f>IF(ISBLANK(FarmUnit[[#This Row],[1. Identifiant interne d’exploitation agricole*]]),"",IF(ISERROR(MATCH(FarmUnit[[#This Row],[1. Identifiant interne d’exploitation agricole*]],GroupMember[1. Identifiant interne d’exploitation agricole*],0)),FALSE,TRUE))</f>
        <v>1</v>
      </c>
      <c r="G644" s="5">
        <f t="shared" si="20"/>
        <v>7.6449889999999998</v>
      </c>
      <c r="H644" s="5">
        <f t="shared" si="21"/>
        <v>-7.6595789999999999</v>
      </c>
      <c r="I644" s="177" t="str">
        <f t="array" ref="I644">IF(ISBLANK(C644),"",IF(C644=MAX(IF(FarmUnit[1. Identifiant interne d’exploitation agricole*]=A644,FarmUnit[3. Superficie de l’unité agricole (ha)*])),"!","-"))</f>
        <v>!</v>
      </c>
      <c r="J644" s="11" t="str">
        <f>IFERROR(CONCATENATE(VLOOKUP(A644,GM_Table,12,FALSE)," ",(VLOOKUP(A644,GM_Table,13,FALSE))),"")</f>
        <v/>
      </c>
    </row>
    <row r="645" spans="1:10" x14ac:dyDescent="0.25">
      <c r="A645" s="160" t="s">
        <v>1171</v>
      </c>
      <c r="B645" s="7" t="s">
        <v>1171</v>
      </c>
      <c r="C645" s="8">
        <v>1</v>
      </c>
      <c r="D645" s="26">
        <v>7.6441330000000001</v>
      </c>
      <c r="E645" s="26">
        <v>-7.6589119999999999</v>
      </c>
      <c r="F645" s="170" t="b">
        <f>IF(ISBLANK(FarmUnit[[#This Row],[1. Identifiant interne d’exploitation agricole*]]),"",IF(ISERROR(MATCH(FarmUnit[[#This Row],[1. Identifiant interne d’exploitation agricole*]],GroupMember[1. Identifiant interne d’exploitation agricole*],0)),FALSE,TRUE))</f>
        <v>1</v>
      </c>
      <c r="G645" s="5">
        <f t="shared" si="20"/>
        <v>7.6441330000000001</v>
      </c>
      <c r="H645" s="5">
        <f t="shared" si="21"/>
        <v>-7.6589119999999999</v>
      </c>
      <c r="I645" s="177" t="str">
        <f t="array" ref="I645">IF(ISBLANK(C645),"",IF(C645=MAX(IF(FarmUnit[1. Identifiant interne d’exploitation agricole*]=A645,FarmUnit[3. Superficie de l’unité agricole (ha)*])),"!","-"))</f>
        <v>!</v>
      </c>
      <c r="J645" s="11" t="str">
        <f>IFERROR(CONCATENATE(VLOOKUP(A645,GM_Table,12,FALSE)," ",(VLOOKUP(A645,GM_Table,13,FALSE))),"")</f>
        <v/>
      </c>
    </row>
    <row r="646" spans="1:10" x14ac:dyDescent="0.25">
      <c r="A646" s="160" t="s">
        <v>1176</v>
      </c>
      <c r="B646" s="7" t="s">
        <v>1176</v>
      </c>
      <c r="C646" s="8">
        <v>2.5</v>
      </c>
      <c r="D646" s="26">
        <v>7.6656950000000004</v>
      </c>
      <c r="E646" s="26">
        <v>-7.6371320000000003</v>
      </c>
      <c r="F646" s="170" t="b">
        <f>IF(ISBLANK(FarmUnit[[#This Row],[1. Identifiant interne d’exploitation agricole*]]),"",IF(ISERROR(MATCH(FarmUnit[[#This Row],[1. Identifiant interne d’exploitation agricole*]],GroupMember[1. Identifiant interne d’exploitation agricole*],0)),FALSE,TRUE))</f>
        <v>1</v>
      </c>
      <c r="G646" s="5">
        <f t="shared" si="20"/>
        <v>7.6656950000000004</v>
      </c>
      <c r="H646" s="5">
        <f t="shared" si="21"/>
        <v>-7.6371320000000003</v>
      </c>
      <c r="I646" s="177" t="str">
        <f t="array" ref="I646">IF(ISBLANK(C646),"",IF(C646=MAX(IF(FarmUnit[1. Identifiant interne d’exploitation agricole*]=A646,FarmUnit[3. Superficie de l’unité agricole (ha)*])),"!","-"))</f>
        <v>!</v>
      </c>
      <c r="J646" s="11" t="str">
        <f>IFERROR(CONCATENATE(VLOOKUP(A646,GM_Table,12,FALSE)," ",(VLOOKUP(A646,GM_Table,13,FALSE))),"")</f>
        <v/>
      </c>
    </row>
    <row r="647" spans="1:10" x14ac:dyDescent="0.25">
      <c r="A647" s="160" t="s">
        <v>1179</v>
      </c>
      <c r="B647" s="7" t="s">
        <v>1179</v>
      </c>
      <c r="C647" s="8">
        <v>3</v>
      </c>
      <c r="D647" s="26">
        <v>7.6658559999999998</v>
      </c>
      <c r="E647" s="26">
        <v>-7.6375060000000001</v>
      </c>
      <c r="F647" s="170" t="b">
        <f>IF(ISBLANK(FarmUnit[[#This Row],[1. Identifiant interne d’exploitation agricole*]]),"",IF(ISERROR(MATCH(FarmUnit[[#This Row],[1. Identifiant interne d’exploitation agricole*]],GroupMember[1. Identifiant interne d’exploitation agricole*],0)),FALSE,TRUE))</f>
        <v>1</v>
      </c>
      <c r="G647" s="5">
        <f t="shared" si="20"/>
        <v>7.6658559999999998</v>
      </c>
      <c r="H647" s="5">
        <f t="shared" si="21"/>
        <v>-7.6375060000000001</v>
      </c>
      <c r="I647" s="177" t="str">
        <f t="array" ref="I647">IF(ISBLANK(C647),"",IF(C647=MAX(IF(FarmUnit[1. Identifiant interne d’exploitation agricole*]=A647,FarmUnit[3. Superficie de l’unité agricole (ha)*])),"!","-"))</f>
        <v>!</v>
      </c>
      <c r="J647" s="11" t="str">
        <f>IFERROR(CONCATENATE(VLOOKUP(A647,GM_Table,12,FALSE)," ",(VLOOKUP(A647,GM_Table,13,FALSE))),"")</f>
        <v/>
      </c>
    </row>
    <row r="648" spans="1:10" x14ac:dyDescent="0.25">
      <c r="A648" s="160" t="s">
        <v>1182</v>
      </c>
      <c r="B648" s="7" t="s">
        <v>1182</v>
      </c>
      <c r="C648" s="8">
        <v>4</v>
      </c>
      <c r="D648" s="26">
        <v>7.6660659999999998</v>
      </c>
      <c r="E648" s="26">
        <v>-7.6374170000000001</v>
      </c>
      <c r="F648" s="170" t="b">
        <f>IF(ISBLANK(FarmUnit[[#This Row],[1. Identifiant interne d’exploitation agricole*]]),"",IF(ISERROR(MATCH(FarmUnit[[#This Row],[1. Identifiant interne d’exploitation agricole*]],GroupMember[1. Identifiant interne d’exploitation agricole*],0)),FALSE,TRUE))</f>
        <v>1</v>
      </c>
      <c r="G648" s="5">
        <f t="shared" si="20"/>
        <v>7.6660659999999998</v>
      </c>
      <c r="H648" s="5">
        <f t="shared" si="21"/>
        <v>-7.6374170000000001</v>
      </c>
      <c r="I648" s="177" t="str">
        <f t="array" ref="I648">IF(ISBLANK(C648),"",IF(C648=MAX(IF(FarmUnit[1. Identifiant interne d’exploitation agricole*]=A648,FarmUnit[3. Superficie de l’unité agricole (ha)*])),"!","-"))</f>
        <v>!</v>
      </c>
      <c r="J648" s="11" t="str">
        <f>IFERROR(CONCATENATE(VLOOKUP(A648,GM_Table,12,FALSE)," ",(VLOOKUP(A648,GM_Table,13,FALSE))),"")</f>
        <v/>
      </c>
    </row>
    <row r="649" spans="1:10" x14ac:dyDescent="0.25">
      <c r="A649" s="160" t="s">
        <v>1185</v>
      </c>
      <c r="B649" s="7" t="s">
        <v>1185</v>
      </c>
      <c r="C649" s="8">
        <v>2</v>
      </c>
      <c r="D649" s="26">
        <v>7.6663290000000002</v>
      </c>
      <c r="E649" s="26">
        <v>-7.63727</v>
      </c>
      <c r="F649" s="170" t="b">
        <f>IF(ISBLANK(FarmUnit[[#This Row],[1. Identifiant interne d’exploitation agricole*]]),"",IF(ISERROR(MATCH(FarmUnit[[#This Row],[1. Identifiant interne d’exploitation agricole*]],GroupMember[1. Identifiant interne d’exploitation agricole*],0)),FALSE,TRUE))</f>
        <v>1</v>
      </c>
      <c r="G649" s="5">
        <f t="shared" si="20"/>
        <v>7.6663290000000002</v>
      </c>
      <c r="H649" s="5">
        <f t="shared" si="21"/>
        <v>-7.63727</v>
      </c>
      <c r="I649" s="177" t="str">
        <f t="array" ref="I649">IF(ISBLANK(C649),"",IF(C649=MAX(IF(FarmUnit[1. Identifiant interne d’exploitation agricole*]=A649,FarmUnit[3. Superficie de l’unité agricole (ha)*])),"!","-"))</f>
        <v>!</v>
      </c>
      <c r="J649" s="11" t="str">
        <f>IFERROR(CONCATENATE(VLOOKUP(A649,GM_Table,12,FALSE)," ",(VLOOKUP(A649,GM_Table,13,FALSE))),"")</f>
        <v/>
      </c>
    </row>
    <row r="650" spans="1:10" x14ac:dyDescent="0.25">
      <c r="A650" s="160" t="s">
        <v>1188</v>
      </c>
      <c r="B650" s="7" t="s">
        <v>1188</v>
      </c>
      <c r="C650" s="8">
        <v>2</v>
      </c>
      <c r="D650" s="26">
        <v>7.6666210000000001</v>
      </c>
      <c r="E650" s="26">
        <v>-7.6371599999999997</v>
      </c>
      <c r="F650" s="170" t="b">
        <f>IF(ISBLANK(FarmUnit[[#This Row],[1. Identifiant interne d’exploitation agricole*]]),"",IF(ISERROR(MATCH(FarmUnit[[#This Row],[1. Identifiant interne d’exploitation agricole*]],GroupMember[1. Identifiant interne d’exploitation agricole*],0)),FALSE,TRUE))</f>
        <v>1</v>
      </c>
      <c r="G650" s="5">
        <f t="shared" si="20"/>
        <v>7.6666210000000001</v>
      </c>
      <c r="H650" s="5">
        <f t="shared" si="21"/>
        <v>-7.6371599999999997</v>
      </c>
      <c r="I650" s="177" t="str">
        <f t="array" ref="I650">IF(ISBLANK(C650),"",IF(C650=MAX(IF(FarmUnit[1. Identifiant interne d’exploitation agricole*]=A650,FarmUnit[3. Superficie de l’unité agricole (ha)*])),"!","-"))</f>
        <v>!</v>
      </c>
      <c r="J650" s="11" t="str">
        <f>IFERROR(CONCATENATE(VLOOKUP(A650,GM_Table,12,FALSE)," ",(VLOOKUP(A650,GM_Table,13,FALSE))),"")</f>
        <v/>
      </c>
    </row>
    <row r="651" spans="1:10" x14ac:dyDescent="0.25">
      <c r="A651" s="160" t="s">
        <v>1191</v>
      </c>
      <c r="B651" s="7" t="s">
        <v>1191</v>
      </c>
      <c r="C651" s="8">
        <v>2</v>
      </c>
      <c r="D651" s="26">
        <v>7.6650970000000003</v>
      </c>
      <c r="E651" s="26">
        <v>-7.6383539999999996</v>
      </c>
      <c r="F651" s="170" t="b">
        <f>IF(ISBLANK(FarmUnit[[#This Row],[1. Identifiant interne d’exploitation agricole*]]),"",IF(ISERROR(MATCH(FarmUnit[[#This Row],[1. Identifiant interne d’exploitation agricole*]],GroupMember[1. Identifiant interne d’exploitation agricole*],0)),FALSE,TRUE))</f>
        <v>1</v>
      </c>
      <c r="G651" s="5">
        <f t="shared" si="20"/>
        <v>7.6650970000000003</v>
      </c>
      <c r="H651" s="5">
        <f t="shared" si="21"/>
        <v>-7.6383539999999996</v>
      </c>
      <c r="I651" s="177" t="str">
        <f t="array" ref="I651">IF(ISBLANK(C651),"",IF(C651=MAX(IF(FarmUnit[1. Identifiant interne d’exploitation agricole*]=A651,FarmUnit[3. Superficie de l’unité agricole (ha)*])),"!","-"))</f>
        <v>!</v>
      </c>
      <c r="J651" s="11" t="str">
        <f>IFERROR(CONCATENATE(VLOOKUP(A651,GM_Table,12,FALSE)," ",(VLOOKUP(A651,GM_Table,13,FALSE))),"")</f>
        <v/>
      </c>
    </row>
    <row r="652" spans="1:10" x14ac:dyDescent="0.25">
      <c r="A652" s="160" t="s">
        <v>1193</v>
      </c>
      <c r="B652" s="7" t="s">
        <v>1193</v>
      </c>
      <c r="C652" s="8">
        <v>5</v>
      </c>
      <c r="D652" s="26">
        <v>7.6698040000000001</v>
      </c>
      <c r="E652" s="26">
        <v>-7.66465</v>
      </c>
      <c r="F652" s="170" t="b">
        <f>IF(ISBLANK(FarmUnit[[#This Row],[1. Identifiant interne d’exploitation agricole*]]),"",IF(ISERROR(MATCH(FarmUnit[[#This Row],[1. Identifiant interne d’exploitation agricole*]],GroupMember[1. Identifiant interne d’exploitation agricole*],0)),FALSE,TRUE))</f>
        <v>1</v>
      </c>
      <c r="G652" s="5">
        <f t="shared" si="20"/>
        <v>7.6698040000000001</v>
      </c>
      <c r="H652" s="5">
        <f t="shared" si="21"/>
        <v>-7.66465</v>
      </c>
      <c r="I652" s="177" t="str">
        <f t="array" ref="I652">IF(ISBLANK(C652),"",IF(C652=MAX(IF(FarmUnit[1. Identifiant interne d’exploitation agricole*]=A652,FarmUnit[3. Superficie de l’unité agricole (ha)*])),"!","-"))</f>
        <v>!</v>
      </c>
      <c r="J652" s="11" t="str">
        <f>IFERROR(CONCATENATE(VLOOKUP(A652,GM_Table,12,FALSE)," ",(VLOOKUP(A652,GM_Table,13,FALSE))),"")</f>
        <v/>
      </c>
    </row>
    <row r="653" spans="1:10" x14ac:dyDescent="0.25">
      <c r="A653" s="160" t="s">
        <v>1195</v>
      </c>
      <c r="B653" s="7" t="s">
        <v>1195</v>
      </c>
      <c r="C653" s="8">
        <v>1.5</v>
      </c>
      <c r="D653" s="26">
        <v>7.6735990000000003</v>
      </c>
      <c r="E653" s="26">
        <v>-7.6424560000000001</v>
      </c>
      <c r="F653" s="170" t="b">
        <f>IF(ISBLANK(FarmUnit[[#This Row],[1. Identifiant interne d’exploitation agricole*]]),"",IF(ISERROR(MATCH(FarmUnit[[#This Row],[1. Identifiant interne d’exploitation agricole*]],GroupMember[1. Identifiant interne d’exploitation agricole*],0)),FALSE,TRUE))</f>
        <v>1</v>
      </c>
      <c r="G653" s="5">
        <f t="shared" si="20"/>
        <v>7.6735990000000003</v>
      </c>
      <c r="H653" s="5">
        <f t="shared" si="21"/>
        <v>-7.6424560000000001</v>
      </c>
      <c r="I653" s="177" t="str">
        <f t="array" ref="I653">IF(ISBLANK(C653),"",IF(C653=MAX(IF(FarmUnit[1. Identifiant interne d’exploitation agricole*]=A653,FarmUnit[3. Superficie de l’unité agricole (ha)*])),"!","-"))</f>
        <v>!</v>
      </c>
      <c r="J653" s="11" t="str">
        <f>IFERROR(CONCATENATE(VLOOKUP(A653,GM_Table,12,FALSE)," ",(VLOOKUP(A653,GM_Table,13,FALSE))),"")</f>
        <v/>
      </c>
    </row>
    <row r="654" spans="1:10" x14ac:dyDescent="0.25">
      <c r="A654" s="160" t="s">
        <v>1199</v>
      </c>
      <c r="B654" s="7" t="s">
        <v>1199</v>
      </c>
      <c r="C654" s="8">
        <v>3</v>
      </c>
      <c r="D654" s="26">
        <v>7.6973799999999999</v>
      </c>
      <c r="E654" s="26">
        <v>-7.6009399999999996</v>
      </c>
      <c r="F654" s="170" t="b">
        <f>IF(ISBLANK(FarmUnit[[#This Row],[1. Identifiant interne d’exploitation agricole*]]),"",IF(ISERROR(MATCH(FarmUnit[[#This Row],[1. Identifiant interne d’exploitation agricole*]],GroupMember[1. Identifiant interne d’exploitation agricole*],0)),FALSE,TRUE))</f>
        <v>1</v>
      </c>
      <c r="G654" s="5">
        <f t="shared" si="20"/>
        <v>7.6973799999999999</v>
      </c>
      <c r="H654" s="5">
        <f t="shared" si="21"/>
        <v>-7.6009399999999996</v>
      </c>
      <c r="I654" s="177" t="str">
        <f t="array" ref="I654">IF(ISBLANK(C654),"",IF(C654=MAX(IF(FarmUnit[1. Identifiant interne d’exploitation agricole*]=A654,FarmUnit[3. Superficie de l’unité agricole (ha)*])),"!","-"))</f>
        <v>!</v>
      </c>
      <c r="J654" s="11" t="str">
        <f>IFERROR(CONCATENATE(VLOOKUP(A654,GM_Table,12,FALSE)," ",(VLOOKUP(A654,GM_Table,13,FALSE))),"")</f>
        <v/>
      </c>
    </row>
    <row r="655" spans="1:10" x14ac:dyDescent="0.25">
      <c r="A655" s="160" t="s">
        <v>1201</v>
      </c>
      <c r="B655" s="7" t="s">
        <v>1201</v>
      </c>
      <c r="C655" s="8">
        <v>2</v>
      </c>
      <c r="D655" s="26">
        <v>7.7140360000000001</v>
      </c>
      <c r="E655" s="26">
        <v>-7.5978240000000001</v>
      </c>
      <c r="F655" s="170" t="b">
        <f>IF(ISBLANK(FarmUnit[[#This Row],[1. Identifiant interne d’exploitation agricole*]]),"",IF(ISERROR(MATCH(FarmUnit[[#This Row],[1. Identifiant interne d’exploitation agricole*]],GroupMember[1. Identifiant interne d’exploitation agricole*],0)),FALSE,TRUE))</f>
        <v>1</v>
      </c>
      <c r="G655" s="5">
        <f t="shared" si="20"/>
        <v>7.7140360000000001</v>
      </c>
      <c r="H655" s="5">
        <f t="shared" si="21"/>
        <v>-7.5978240000000001</v>
      </c>
      <c r="I655" s="177" t="str">
        <f t="array" ref="I655">IF(ISBLANK(C655),"",IF(C655=MAX(IF(FarmUnit[1. Identifiant interne d’exploitation agricole*]=A655,FarmUnit[3. Superficie de l’unité agricole (ha)*])),"!","-"))</f>
        <v>!</v>
      </c>
      <c r="J655" s="11" t="str">
        <f>IFERROR(CONCATENATE(VLOOKUP(A655,GM_Table,12,FALSE)," ",(VLOOKUP(A655,GM_Table,13,FALSE))),"")</f>
        <v/>
      </c>
    </row>
    <row r="656" spans="1:10" x14ac:dyDescent="0.25">
      <c r="A656" s="160" t="s">
        <v>1202</v>
      </c>
      <c r="B656" s="7" t="s">
        <v>1202</v>
      </c>
      <c r="C656" s="8">
        <v>2.5</v>
      </c>
      <c r="D656" s="26">
        <v>7.7000109999999999</v>
      </c>
      <c r="E656" s="26">
        <v>-7.5979039999999998</v>
      </c>
      <c r="F656" s="170" t="b">
        <f>IF(ISBLANK(FarmUnit[[#This Row],[1. Identifiant interne d’exploitation agricole*]]),"",IF(ISERROR(MATCH(FarmUnit[[#This Row],[1. Identifiant interne d’exploitation agricole*]],GroupMember[1. Identifiant interne d’exploitation agricole*],0)),FALSE,TRUE))</f>
        <v>1</v>
      </c>
      <c r="G656" s="5">
        <f t="shared" si="20"/>
        <v>7.7000109999999999</v>
      </c>
      <c r="H656" s="5">
        <f t="shared" si="21"/>
        <v>-7.5979039999999998</v>
      </c>
      <c r="I656" s="177" t="str">
        <f t="array" ref="I656">IF(ISBLANK(C656),"",IF(C656=MAX(IF(FarmUnit[1. Identifiant interne d’exploitation agricole*]=A656,FarmUnit[3. Superficie de l’unité agricole (ha)*])),"!","-"))</f>
        <v>!</v>
      </c>
      <c r="J656" s="11" t="str">
        <f>IFERROR(CONCATENATE(VLOOKUP(A656,GM_Table,12,FALSE)," ",(VLOOKUP(A656,GM_Table,13,FALSE))),"")</f>
        <v/>
      </c>
    </row>
    <row r="657" spans="1:10" x14ac:dyDescent="0.25">
      <c r="A657" s="160" t="s">
        <v>1205</v>
      </c>
      <c r="B657" s="7" t="s">
        <v>1205</v>
      </c>
      <c r="C657" s="8">
        <v>3</v>
      </c>
      <c r="D657" s="26">
        <v>7.0989550000000001</v>
      </c>
      <c r="E657" s="26">
        <v>-7.6020139999999996</v>
      </c>
      <c r="F657" s="170" t="b">
        <f>IF(ISBLANK(FarmUnit[[#This Row],[1. Identifiant interne d’exploitation agricole*]]),"",IF(ISERROR(MATCH(FarmUnit[[#This Row],[1. Identifiant interne d’exploitation agricole*]],GroupMember[1. Identifiant interne d’exploitation agricole*],0)),FALSE,TRUE))</f>
        <v>1</v>
      </c>
      <c r="G657" s="5">
        <f t="shared" si="20"/>
        <v>7.0989550000000001</v>
      </c>
      <c r="H657" s="5">
        <f t="shared" si="21"/>
        <v>-7.6020139999999996</v>
      </c>
      <c r="I657" s="177" t="str">
        <f t="array" ref="I657">IF(ISBLANK(C657),"",IF(C657=MAX(IF(FarmUnit[1. Identifiant interne d’exploitation agricole*]=A657,FarmUnit[3. Superficie de l’unité agricole (ha)*])),"!","-"))</f>
        <v>!</v>
      </c>
      <c r="J657" s="11" t="str">
        <f>IFERROR(CONCATENATE(VLOOKUP(A657,GM_Table,12,FALSE)," ",(VLOOKUP(A657,GM_Table,13,FALSE))),"")</f>
        <v/>
      </c>
    </row>
    <row r="658" spans="1:10" x14ac:dyDescent="0.25">
      <c r="A658" s="160" t="s">
        <v>1208</v>
      </c>
      <c r="B658" s="7" t="s">
        <v>1208</v>
      </c>
      <c r="C658" s="8">
        <v>3</v>
      </c>
      <c r="D658" s="26">
        <v>7.6740680000000001</v>
      </c>
      <c r="E658" s="26">
        <v>-7.6450060000000004</v>
      </c>
      <c r="F658" s="170" t="b">
        <f>IF(ISBLANK(FarmUnit[[#This Row],[1. Identifiant interne d’exploitation agricole*]]),"",IF(ISERROR(MATCH(FarmUnit[[#This Row],[1. Identifiant interne d’exploitation agricole*]],GroupMember[1. Identifiant interne d’exploitation agricole*],0)),FALSE,TRUE))</f>
        <v>1</v>
      </c>
      <c r="G658" s="5">
        <f t="shared" si="20"/>
        <v>7.6740680000000001</v>
      </c>
      <c r="H658" s="5">
        <f t="shared" si="21"/>
        <v>-7.6450060000000004</v>
      </c>
      <c r="I658" s="177" t="str">
        <f t="array" ref="I658">IF(ISBLANK(C658),"",IF(C658=MAX(IF(FarmUnit[1. Identifiant interne d’exploitation agricole*]=A658,FarmUnit[3. Superficie de l’unité agricole (ha)*])),"!","-"))</f>
        <v>!</v>
      </c>
      <c r="J658" s="11" t="str">
        <f>IFERROR(CONCATENATE(VLOOKUP(A658,GM_Table,12,FALSE)," ",(VLOOKUP(A658,GM_Table,13,FALSE))),"")</f>
        <v/>
      </c>
    </row>
    <row r="659" spans="1:10" x14ac:dyDescent="0.25">
      <c r="A659" s="160" t="s">
        <v>1210</v>
      </c>
      <c r="B659" s="7" t="s">
        <v>1210</v>
      </c>
      <c r="C659" s="8">
        <v>1</v>
      </c>
      <c r="D659" s="26">
        <v>7.6820659999999998</v>
      </c>
      <c r="E659" s="26">
        <v>-7.632199</v>
      </c>
      <c r="F659" s="170" t="b">
        <f>IF(ISBLANK(FarmUnit[[#This Row],[1. Identifiant interne d’exploitation agricole*]]),"",IF(ISERROR(MATCH(FarmUnit[[#This Row],[1. Identifiant interne d’exploitation agricole*]],GroupMember[1. Identifiant interne d’exploitation agricole*],0)),FALSE,TRUE))</f>
        <v>1</v>
      </c>
      <c r="G659" s="5">
        <f t="shared" si="20"/>
        <v>7.6820659999999998</v>
      </c>
      <c r="H659" s="5">
        <f t="shared" si="21"/>
        <v>-7.632199</v>
      </c>
      <c r="I659" s="177" t="str">
        <f t="array" ref="I659">IF(ISBLANK(C659),"",IF(C659=MAX(IF(FarmUnit[1. Identifiant interne d’exploitation agricole*]=A659,FarmUnit[3. Superficie de l’unité agricole (ha)*])),"!","-"))</f>
        <v>!</v>
      </c>
      <c r="J659" s="11" t="str">
        <f>IFERROR(CONCATENATE(VLOOKUP(A659,GM_Table,12,FALSE)," ",(VLOOKUP(A659,GM_Table,13,FALSE))),"")</f>
        <v/>
      </c>
    </row>
    <row r="660" spans="1:10" x14ac:dyDescent="0.25">
      <c r="A660" s="160" t="s">
        <v>1212</v>
      </c>
      <c r="B660" s="7" t="s">
        <v>1212</v>
      </c>
      <c r="C660" s="8">
        <v>3</v>
      </c>
      <c r="D660" s="26">
        <v>7.6841619999999997</v>
      </c>
      <c r="E660" s="26">
        <v>-7.6427889999999996</v>
      </c>
      <c r="F660" s="170" t="b">
        <f>IF(ISBLANK(FarmUnit[[#This Row],[1. Identifiant interne d’exploitation agricole*]]),"",IF(ISERROR(MATCH(FarmUnit[[#This Row],[1. Identifiant interne d’exploitation agricole*]],GroupMember[1. Identifiant interne d’exploitation agricole*],0)),FALSE,TRUE))</f>
        <v>1</v>
      </c>
      <c r="G660" s="5">
        <f t="shared" si="20"/>
        <v>7.6841619999999997</v>
      </c>
      <c r="H660" s="5">
        <f t="shared" si="21"/>
        <v>-7.6427889999999996</v>
      </c>
      <c r="I660" s="177" t="str">
        <f t="array" ref="I660">IF(ISBLANK(C660),"",IF(C660=MAX(IF(FarmUnit[1. Identifiant interne d’exploitation agricole*]=A660,FarmUnit[3. Superficie de l’unité agricole (ha)*])),"!","-"))</f>
        <v>!</v>
      </c>
      <c r="J660" s="11" t="str">
        <f>IFERROR(CONCATENATE(VLOOKUP(A660,GM_Table,12,FALSE)," ",(VLOOKUP(A660,GM_Table,13,FALSE))),"")</f>
        <v/>
      </c>
    </row>
    <row r="661" spans="1:10" x14ac:dyDescent="0.25">
      <c r="A661" s="160" t="s">
        <v>1215</v>
      </c>
      <c r="B661" s="7" t="s">
        <v>1215</v>
      </c>
      <c r="C661" s="8">
        <v>2</v>
      </c>
      <c r="D661" s="26">
        <v>7.6887420000000004</v>
      </c>
      <c r="E661" s="26">
        <v>-7.6468069999999999</v>
      </c>
      <c r="F661" s="170" t="b">
        <f>IF(ISBLANK(FarmUnit[[#This Row],[1. Identifiant interne d’exploitation agricole*]]),"",IF(ISERROR(MATCH(FarmUnit[[#This Row],[1. Identifiant interne d’exploitation agricole*]],GroupMember[1. Identifiant interne d’exploitation agricole*],0)),FALSE,TRUE))</f>
        <v>1</v>
      </c>
      <c r="G661" s="5">
        <f t="shared" si="20"/>
        <v>7.6887420000000004</v>
      </c>
      <c r="H661" s="5">
        <f t="shared" si="21"/>
        <v>-7.6468069999999999</v>
      </c>
      <c r="I661" s="177" t="str">
        <f t="array" ref="I661">IF(ISBLANK(C661),"",IF(C661=MAX(IF(FarmUnit[1. Identifiant interne d’exploitation agricole*]=A661,FarmUnit[3. Superficie de l’unité agricole (ha)*])),"!","-"))</f>
        <v>!</v>
      </c>
      <c r="J661" s="11" t="str">
        <f>IFERROR(CONCATENATE(VLOOKUP(A661,GM_Table,12,FALSE)," ",(VLOOKUP(A661,GM_Table,13,FALSE))),"")</f>
        <v/>
      </c>
    </row>
    <row r="662" spans="1:10" x14ac:dyDescent="0.25">
      <c r="A662" s="160" t="s">
        <v>1217</v>
      </c>
      <c r="B662" s="7" t="s">
        <v>1217</v>
      </c>
      <c r="C662" s="8">
        <v>2</v>
      </c>
      <c r="D662" s="26">
        <v>7.6727670000000003</v>
      </c>
      <c r="E662" s="26">
        <v>-7.646452</v>
      </c>
      <c r="F662" s="170" t="b">
        <f>IF(ISBLANK(FarmUnit[[#This Row],[1. Identifiant interne d’exploitation agricole*]]),"",IF(ISERROR(MATCH(FarmUnit[[#This Row],[1. Identifiant interne d’exploitation agricole*]],GroupMember[1. Identifiant interne d’exploitation agricole*],0)),FALSE,TRUE))</f>
        <v>1</v>
      </c>
      <c r="G662" s="5">
        <f t="shared" si="20"/>
        <v>7.6727670000000003</v>
      </c>
      <c r="H662" s="5">
        <f t="shared" si="21"/>
        <v>-7.646452</v>
      </c>
      <c r="I662" s="177" t="str">
        <f t="array" ref="I662">IF(ISBLANK(C662),"",IF(C662=MAX(IF(FarmUnit[1. Identifiant interne d’exploitation agricole*]=A662,FarmUnit[3. Superficie de l’unité agricole (ha)*])),"!","-"))</f>
        <v>!</v>
      </c>
      <c r="J662" s="11" t="str">
        <f>IFERROR(CONCATENATE(VLOOKUP(A662,GM_Table,12,FALSE)," ",(VLOOKUP(A662,GM_Table,13,FALSE))),"")</f>
        <v/>
      </c>
    </row>
    <row r="663" spans="1:10" x14ac:dyDescent="0.25">
      <c r="A663" s="160" t="s">
        <v>1219</v>
      </c>
      <c r="B663" s="7" t="s">
        <v>1219</v>
      </c>
      <c r="C663" s="8">
        <v>2</v>
      </c>
      <c r="D663" s="26">
        <v>7.6615450000000003</v>
      </c>
      <c r="E663" s="26">
        <v>-7.6679830000000004</v>
      </c>
      <c r="F663" s="170" t="b">
        <f>IF(ISBLANK(FarmUnit[[#This Row],[1. Identifiant interne d’exploitation agricole*]]),"",IF(ISERROR(MATCH(FarmUnit[[#This Row],[1. Identifiant interne d’exploitation agricole*]],GroupMember[1. Identifiant interne d’exploitation agricole*],0)),FALSE,TRUE))</f>
        <v>1</v>
      </c>
      <c r="G663" s="5">
        <f t="shared" si="20"/>
        <v>7.6615450000000003</v>
      </c>
      <c r="H663" s="5">
        <f t="shared" si="21"/>
        <v>-7.6679830000000004</v>
      </c>
      <c r="I663" s="177" t="str">
        <f t="array" ref="I663">IF(ISBLANK(C663),"",IF(C663=MAX(IF(FarmUnit[1. Identifiant interne d’exploitation agricole*]=A663,FarmUnit[3. Superficie de l’unité agricole (ha)*])),"!","-"))</f>
        <v>!</v>
      </c>
      <c r="J663" s="11" t="str">
        <f>IFERROR(CONCATENATE(VLOOKUP(A663,GM_Table,12,FALSE)," ",(VLOOKUP(A663,GM_Table,13,FALSE))),"")</f>
        <v/>
      </c>
    </row>
    <row r="664" spans="1:10" x14ac:dyDescent="0.25">
      <c r="A664" s="160" t="s">
        <v>1222</v>
      </c>
      <c r="B664" s="7" t="s">
        <v>1222</v>
      </c>
      <c r="C664" s="8">
        <v>1.5</v>
      </c>
      <c r="D664" s="26">
        <v>7.6614500000000003</v>
      </c>
      <c r="E664" s="26">
        <v>-7.6672760000000002</v>
      </c>
      <c r="F664" s="170" t="b">
        <f>IF(ISBLANK(FarmUnit[[#This Row],[1. Identifiant interne d’exploitation agricole*]]),"",IF(ISERROR(MATCH(FarmUnit[[#This Row],[1. Identifiant interne d’exploitation agricole*]],GroupMember[1. Identifiant interne d’exploitation agricole*],0)),FALSE,TRUE))</f>
        <v>1</v>
      </c>
      <c r="G664" s="5">
        <f t="shared" si="20"/>
        <v>7.6614500000000003</v>
      </c>
      <c r="H664" s="5">
        <f t="shared" si="21"/>
        <v>-7.6672760000000002</v>
      </c>
      <c r="I664" s="177" t="str">
        <f t="array" ref="I664">IF(ISBLANK(C664),"",IF(C664=MAX(IF(FarmUnit[1. Identifiant interne d’exploitation agricole*]=A664,FarmUnit[3. Superficie de l’unité agricole (ha)*])),"!","-"))</f>
        <v>!</v>
      </c>
      <c r="J664" s="11" t="str">
        <f>IFERROR(CONCATENATE(VLOOKUP(A664,GM_Table,12,FALSE)," ",(VLOOKUP(A664,GM_Table,13,FALSE))),"")</f>
        <v/>
      </c>
    </row>
    <row r="665" spans="1:10" x14ac:dyDescent="0.25">
      <c r="A665" s="160" t="s">
        <v>1225</v>
      </c>
      <c r="B665" s="7" t="s">
        <v>1225</v>
      </c>
      <c r="C665" s="8">
        <v>2.5</v>
      </c>
      <c r="D665" s="26">
        <v>7.6897989999999998</v>
      </c>
      <c r="E665" s="26">
        <v>-7.5894500000000003</v>
      </c>
      <c r="F665" s="170" t="b">
        <f>IF(ISBLANK(FarmUnit[[#This Row],[1. Identifiant interne d’exploitation agricole*]]),"",IF(ISERROR(MATCH(FarmUnit[[#This Row],[1. Identifiant interne d’exploitation agricole*]],GroupMember[1. Identifiant interne d’exploitation agricole*],0)),FALSE,TRUE))</f>
        <v>1</v>
      </c>
      <c r="G665" s="5">
        <f t="shared" si="20"/>
        <v>7.6897989999999998</v>
      </c>
      <c r="H665" s="5">
        <f t="shared" si="21"/>
        <v>-7.5894500000000003</v>
      </c>
      <c r="I665" s="177" t="str">
        <f t="array" ref="I665">IF(ISBLANK(C665),"",IF(C665=MAX(IF(FarmUnit[1. Identifiant interne d’exploitation agricole*]=A665,FarmUnit[3. Superficie de l’unité agricole (ha)*])),"!","-"))</f>
        <v>!</v>
      </c>
      <c r="J665" s="11" t="str">
        <f>IFERROR(CONCATENATE(VLOOKUP(A665,GM_Table,12,FALSE)," ",(VLOOKUP(A665,GM_Table,13,FALSE))),"")</f>
        <v/>
      </c>
    </row>
    <row r="666" spans="1:10" s="188" customFormat="1" x14ac:dyDescent="0.25">
      <c r="A666" s="160" t="s">
        <v>1227</v>
      </c>
      <c r="B666" s="7" t="s">
        <v>1227</v>
      </c>
      <c r="C666" s="8">
        <v>1</v>
      </c>
      <c r="D666" s="26">
        <v>7.6732810000000002</v>
      </c>
      <c r="E666" s="26">
        <v>-7.646617</v>
      </c>
      <c r="F666" s="170" t="b">
        <f>IF(ISBLANK(FarmUnit[[#This Row],[1. Identifiant interne d’exploitation agricole*]]),"",IF(ISERROR(MATCH(FarmUnit[[#This Row],[1. Identifiant interne d’exploitation agricole*]],GroupMember[1. Identifiant interne d’exploitation agricole*],0)),FALSE,TRUE))</f>
        <v>1</v>
      </c>
      <c r="G666" s="5">
        <f t="shared" si="20"/>
        <v>7.6732810000000002</v>
      </c>
      <c r="H666" s="5">
        <f t="shared" si="21"/>
        <v>-7.646617</v>
      </c>
      <c r="I666" s="177" t="str">
        <f t="array" ref="I666">IF(ISBLANK(C666),"",IF(C666=MAX(IF(FarmUnit[1. Identifiant interne d’exploitation agricole*]=A666,FarmUnit[3. Superficie de l’unité agricole (ha)*])),"!","-"))</f>
        <v>!</v>
      </c>
      <c r="J666" s="11" t="str">
        <f>IFERROR(CONCATENATE(VLOOKUP(A666,GM_Table,12,FALSE)," ",(VLOOKUP(A666,GM_Table,13,FALSE))),"")</f>
        <v/>
      </c>
    </row>
    <row r="667" spans="1:10" x14ac:dyDescent="0.25">
      <c r="A667" s="160" t="s">
        <v>1230</v>
      </c>
      <c r="B667" s="7" t="s">
        <v>1230</v>
      </c>
      <c r="C667" s="8">
        <v>2.5</v>
      </c>
      <c r="D667" s="26">
        <v>7.6859159999999997</v>
      </c>
      <c r="E667" s="26">
        <v>-7.6440049999999999</v>
      </c>
      <c r="F667" s="170" t="b">
        <f>IF(ISBLANK(FarmUnit[[#This Row],[1. Identifiant interne d’exploitation agricole*]]),"",IF(ISERROR(MATCH(FarmUnit[[#This Row],[1. Identifiant interne d’exploitation agricole*]],GroupMember[1. Identifiant interne d’exploitation agricole*],0)),FALSE,TRUE))</f>
        <v>1</v>
      </c>
      <c r="G667" s="5">
        <f t="shared" si="20"/>
        <v>7.6859159999999997</v>
      </c>
      <c r="H667" s="5">
        <f t="shared" si="21"/>
        <v>-7.6440049999999999</v>
      </c>
      <c r="I667" s="177" t="str">
        <f t="array" ref="I667">IF(ISBLANK(C667),"",IF(C667=MAX(IF(FarmUnit[1. Identifiant interne d’exploitation agricole*]=A667,FarmUnit[3. Superficie de l’unité agricole (ha)*])),"!","-"))</f>
        <v>!</v>
      </c>
      <c r="J667" s="11" t="str">
        <f>IFERROR(CONCATENATE(VLOOKUP(A667,GM_Table,12,FALSE)," ",(VLOOKUP(A667,GM_Table,13,FALSE))),"")</f>
        <v/>
      </c>
    </row>
    <row r="668" spans="1:10" x14ac:dyDescent="0.25">
      <c r="A668" s="160" t="s">
        <v>1233</v>
      </c>
      <c r="B668" s="7" t="s">
        <v>1233</v>
      </c>
      <c r="C668" s="8">
        <v>1</v>
      </c>
      <c r="D668" s="26">
        <v>7.6795559999999998</v>
      </c>
      <c r="E668" s="26">
        <v>-7.6408329999999998</v>
      </c>
      <c r="F668" s="170" t="b">
        <f>IF(ISBLANK(FarmUnit[[#This Row],[1. Identifiant interne d’exploitation agricole*]]),"",IF(ISERROR(MATCH(FarmUnit[[#This Row],[1. Identifiant interne d’exploitation agricole*]],GroupMember[1. Identifiant interne d’exploitation agricole*],0)),FALSE,TRUE))</f>
        <v>1</v>
      </c>
      <c r="G668" s="5">
        <f t="shared" si="20"/>
        <v>7.6795559999999998</v>
      </c>
      <c r="H668" s="5">
        <f t="shared" si="21"/>
        <v>-7.6408329999999998</v>
      </c>
      <c r="I668" s="177" t="str">
        <f t="array" ref="I668">IF(ISBLANK(C668),"",IF(C668=MAX(IF(FarmUnit[1. Identifiant interne d’exploitation agricole*]=A668,FarmUnit[3. Superficie de l’unité agricole (ha)*])),"!","-"))</f>
        <v>!</v>
      </c>
      <c r="J668" s="11" t="str">
        <f>IFERROR(CONCATENATE(VLOOKUP(A668,GM_Table,12,FALSE)," ",(VLOOKUP(A668,GM_Table,13,FALSE))),"")</f>
        <v/>
      </c>
    </row>
    <row r="669" spans="1:10" x14ac:dyDescent="0.25">
      <c r="A669" s="160" t="s">
        <v>1235</v>
      </c>
      <c r="B669" s="7" t="s">
        <v>1235</v>
      </c>
      <c r="C669" s="8">
        <v>3</v>
      </c>
      <c r="D669" s="26">
        <v>7.6805269999999997</v>
      </c>
      <c r="E669" s="26">
        <v>-7.640015</v>
      </c>
      <c r="F669" s="170" t="b">
        <f>IF(ISBLANK(FarmUnit[[#This Row],[1. Identifiant interne d’exploitation agricole*]]),"",IF(ISERROR(MATCH(FarmUnit[[#This Row],[1. Identifiant interne d’exploitation agricole*]],GroupMember[1. Identifiant interne d’exploitation agricole*],0)),FALSE,TRUE))</f>
        <v>1</v>
      </c>
      <c r="G669" s="5">
        <f t="shared" si="20"/>
        <v>7.6805269999999997</v>
      </c>
      <c r="H669" s="5">
        <f t="shared" si="21"/>
        <v>-7.640015</v>
      </c>
      <c r="I669" s="177" t="str">
        <f t="array" ref="I669">IF(ISBLANK(C669),"",IF(C669=MAX(IF(FarmUnit[1. Identifiant interne d’exploitation agricole*]=A669,FarmUnit[3. Superficie de l’unité agricole (ha)*])),"!","-"))</f>
        <v>!</v>
      </c>
      <c r="J669" s="11" t="str">
        <f>IFERROR(CONCATENATE(VLOOKUP(A669,GM_Table,12,FALSE)," ",(VLOOKUP(A669,GM_Table,13,FALSE))),"")</f>
        <v/>
      </c>
    </row>
    <row r="670" spans="1:10" s="188" customFormat="1" x14ac:dyDescent="0.25">
      <c r="A670" s="160" t="s">
        <v>1237</v>
      </c>
      <c r="B670" s="7" t="s">
        <v>1237</v>
      </c>
      <c r="C670" s="8">
        <v>2</v>
      </c>
      <c r="D670" s="26">
        <v>7.6809630000000002</v>
      </c>
      <c r="E670" s="26">
        <v>-7.6327109999999996</v>
      </c>
      <c r="F670" s="170" t="b">
        <f>IF(ISBLANK(FarmUnit[[#This Row],[1. Identifiant interne d’exploitation agricole*]]),"",IF(ISERROR(MATCH(FarmUnit[[#This Row],[1. Identifiant interne d’exploitation agricole*]],GroupMember[1. Identifiant interne d’exploitation agricole*],0)),FALSE,TRUE))</f>
        <v>1</v>
      </c>
      <c r="G670" s="5">
        <f t="shared" si="20"/>
        <v>7.6809630000000002</v>
      </c>
      <c r="H670" s="5">
        <f t="shared" si="21"/>
        <v>-7.6327109999999996</v>
      </c>
      <c r="I670" s="177" t="str">
        <f t="array" ref="I670">IF(ISBLANK(C670),"",IF(C670=MAX(IF(FarmUnit[1. Identifiant interne d’exploitation agricole*]=A670,FarmUnit[3. Superficie de l’unité agricole (ha)*])),"!","-"))</f>
        <v>!</v>
      </c>
      <c r="J670" s="11" t="str">
        <f>IFERROR(CONCATENATE(VLOOKUP(A670,GM_Table,12,FALSE)," ",(VLOOKUP(A670,GM_Table,13,FALSE))),"")</f>
        <v/>
      </c>
    </row>
    <row r="671" spans="1:10" x14ac:dyDescent="0.25">
      <c r="A671" s="160" t="s">
        <v>1240</v>
      </c>
      <c r="B671" s="7" t="s">
        <v>1240</v>
      </c>
      <c r="C671" s="8">
        <v>3</v>
      </c>
      <c r="D671" s="26">
        <v>7.8144</v>
      </c>
      <c r="E671" s="26">
        <v>-7.6287000000000003</v>
      </c>
      <c r="F671" s="170" t="b">
        <f>IF(ISBLANK(FarmUnit[[#This Row],[1. Identifiant interne d’exploitation agricole*]]),"",IF(ISERROR(MATCH(FarmUnit[[#This Row],[1. Identifiant interne d’exploitation agricole*]],GroupMember[1. Identifiant interne d’exploitation agricole*],0)),FALSE,TRUE))</f>
        <v>1</v>
      </c>
      <c r="G671" s="5">
        <f t="shared" si="20"/>
        <v>7.8144</v>
      </c>
      <c r="H671" s="5">
        <f t="shared" si="21"/>
        <v>-7.6287000000000003</v>
      </c>
      <c r="I671" s="177" t="str">
        <f t="array" ref="I671">IF(ISBLANK(C671),"",IF(C671=MAX(IF(FarmUnit[1. Identifiant interne d’exploitation agricole*]=A671,FarmUnit[3. Superficie de l’unité agricole (ha)*])),"!","-"))</f>
        <v>!</v>
      </c>
      <c r="J671" s="11" t="str">
        <f>IFERROR(CONCATENATE(VLOOKUP(A671,GM_Table,12,FALSE)," ",(VLOOKUP(A671,GM_Table,13,FALSE))),"")</f>
        <v/>
      </c>
    </row>
    <row r="672" spans="1:10" x14ac:dyDescent="0.25">
      <c r="A672" s="160" t="s">
        <v>1242</v>
      </c>
      <c r="B672" s="7" t="s">
        <v>1242</v>
      </c>
      <c r="C672" s="8">
        <v>1</v>
      </c>
      <c r="D672" s="26">
        <v>7.6812560000000003</v>
      </c>
      <c r="E672" s="26">
        <v>-7.6326799999999997</v>
      </c>
      <c r="F672" s="170" t="b">
        <f>IF(ISBLANK(FarmUnit[[#This Row],[1. Identifiant interne d’exploitation agricole*]]),"",IF(ISERROR(MATCH(FarmUnit[[#This Row],[1. Identifiant interne d’exploitation agricole*]],GroupMember[1. Identifiant interne d’exploitation agricole*],0)),FALSE,TRUE))</f>
        <v>1</v>
      </c>
      <c r="G672" s="5">
        <f t="shared" si="20"/>
        <v>7.6812560000000003</v>
      </c>
      <c r="H672" s="5">
        <f t="shared" si="21"/>
        <v>-7.6326799999999997</v>
      </c>
      <c r="I672" s="177" t="str">
        <f t="array" ref="I672">IF(ISBLANK(C672),"",IF(C672=MAX(IF(FarmUnit[1. Identifiant interne d’exploitation agricole*]=A672,FarmUnit[3. Superficie de l’unité agricole (ha)*])),"!","-"))</f>
        <v>!</v>
      </c>
      <c r="J672" s="11" t="str">
        <f>IFERROR(CONCATENATE(VLOOKUP(A672,GM_Table,12,FALSE)," ",(VLOOKUP(A672,GM_Table,13,FALSE))),"")</f>
        <v/>
      </c>
    </row>
    <row r="673" spans="1:10" x14ac:dyDescent="0.25">
      <c r="A673" s="160" t="s">
        <v>1244</v>
      </c>
      <c r="B673" s="7" t="s">
        <v>1244</v>
      </c>
      <c r="C673" s="8">
        <v>1.5</v>
      </c>
      <c r="D673" s="26">
        <v>7.6668589999999996</v>
      </c>
      <c r="E673" s="26">
        <v>-7.6266230000000004</v>
      </c>
      <c r="F673" s="170" t="b">
        <f>IF(ISBLANK(FarmUnit[[#This Row],[1. Identifiant interne d’exploitation agricole*]]),"",IF(ISERROR(MATCH(FarmUnit[[#This Row],[1. Identifiant interne d’exploitation agricole*]],GroupMember[1. Identifiant interne d’exploitation agricole*],0)),FALSE,TRUE))</f>
        <v>1</v>
      </c>
      <c r="G673" s="5">
        <f t="shared" si="20"/>
        <v>7.6668589999999996</v>
      </c>
      <c r="H673" s="5">
        <f t="shared" si="21"/>
        <v>-7.6266230000000004</v>
      </c>
      <c r="I673" s="177" t="str">
        <f t="array" ref="I673">IF(ISBLANK(C673),"",IF(C673=MAX(IF(FarmUnit[1. Identifiant interne d’exploitation agricole*]=A673,FarmUnit[3. Superficie de l’unité agricole (ha)*])),"!","-"))</f>
        <v>!</v>
      </c>
      <c r="J673" s="11" t="str">
        <f>IFERROR(CONCATENATE(VLOOKUP(A673,GM_Table,12,FALSE)," ",(VLOOKUP(A673,GM_Table,13,FALSE))),"")</f>
        <v/>
      </c>
    </row>
    <row r="674" spans="1:10" x14ac:dyDescent="0.25">
      <c r="A674" s="160" t="s">
        <v>1246</v>
      </c>
      <c r="B674" s="7" t="s">
        <v>1246</v>
      </c>
      <c r="C674" s="8">
        <v>2</v>
      </c>
      <c r="D674" s="26">
        <v>7.6667389999999997</v>
      </c>
      <c r="E674" s="26">
        <v>-7.6216600000000003</v>
      </c>
      <c r="F674" s="170" t="b">
        <f>IF(ISBLANK(FarmUnit[[#This Row],[1. Identifiant interne d’exploitation agricole*]]),"",IF(ISERROR(MATCH(FarmUnit[[#This Row],[1. Identifiant interne d’exploitation agricole*]],GroupMember[1. Identifiant interne d’exploitation agricole*],0)),FALSE,TRUE))</f>
        <v>1</v>
      </c>
      <c r="G674" s="5">
        <f t="shared" si="20"/>
        <v>7.6667389999999997</v>
      </c>
      <c r="H674" s="5">
        <f t="shared" si="21"/>
        <v>-7.6216600000000003</v>
      </c>
      <c r="I674" s="177" t="str">
        <f t="array" ref="I674">IF(ISBLANK(C674),"",IF(C674=MAX(IF(FarmUnit[1. Identifiant interne d’exploitation agricole*]=A674,FarmUnit[3. Superficie de l’unité agricole (ha)*])),"!","-"))</f>
        <v>!</v>
      </c>
      <c r="J674" s="11" t="str">
        <f>IFERROR(CONCATENATE(VLOOKUP(A674,GM_Table,12,FALSE)," ",(VLOOKUP(A674,GM_Table,13,FALSE))),"")</f>
        <v/>
      </c>
    </row>
    <row r="675" spans="1:10" x14ac:dyDescent="0.25">
      <c r="A675" s="160" t="s">
        <v>1249</v>
      </c>
      <c r="B675" s="7" t="s">
        <v>1249</v>
      </c>
      <c r="C675" s="8">
        <v>3</v>
      </c>
      <c r="D675" s="26">
        <v>7.70634</v>
      </c>
      <c r="E675" s="26">
        <v>-7.5923559999999997</v>
      </c>
      <c r="F675" s="170" t="b">
        <f>IF(ISBLANK(FarmUnit[[#This Row],[1. Identifiant interne d’exploitation agricole*]]),"",IF(ISERROR(MATCH(FarmUnit[[#This Row],[1. Identifiant interne d’exploitation agricole*]],GroupMember[1. Identifiant interne d’exploitation agricole*],0)),FALSE,TRUE))</f>
        <v>1</v>
      </c>
      <c r="G675" s="5">
        <f t="shared" si="20"/>
        <v>7.70634</v>
      </c>
      <c r="H675" s="5">
        <f t="shared" si="21"/>
        <v>-7.5923559999999997</v>
      </c>
      <c r="I675" s="177" t="str">
        <f t="array" ref="I675">IF(ISBLANK(C675),"",IF(C675=MAX(IF(FarmUnit[1. Identifiant interne d’exploitation agricole*]=A675,FarmUnit[3. Superficie de l’unité agricole (ha)*])),"!","-"))</f>
        <v>!</v>
      </c>
      <c r="J675" s="11" t="str">
        <f>IFERROR(CONCATENATE(VLOOKUP(A675,GM_Table,12,FALSE)," ",(VLOOKUP(A675,GM_Table,13,FALSE))),"")</f>
        <v/>
      </c>
    </row>
    <row r="676" spans="1:10" x14ac:dyDescent="0.25">
      <c r="A676" s="160" t="s">
        <v>1252</v>
      </c>
      <c r="B676" s="7" t="s">
        <v>1252</v>
      </c>
      <c r="C676" s="8">
        <v>4</v>
      </c>
      <c r="D676" s="26">
        <v>7.6719679999999997</v>
      </c>
      <c r="E676" s="26">
        <v>-7.6464569999999998</v>
      </c>
      <c r="F676" s="170" t="b">
        <f>IF(ISBLANK(FarmUnit[[#This Row],[1. Identifiant interne d’exploitation agricole*]]),"",IF(ISERROR(MATCH(FarmUnit[[#This Row],[1. Identifiant interne d’exploitation agricole*]],GroupMember[1. Identifiant interne d’exploitation agricole*],0)),FALSE,TRUE))</f>
        <v>1</v>
      </c>
      <c r="G676" s="5">
        <f t="shared" si="20"/>
        <v>7.6719679999999997</v>
      </c>
      <c r="H676" s="5">
        <f t="shared" si="21"/>
        <v>-7.6464569999999998</v>
      </c>
      <c r="I676" s="177" t="str">
        <f t="array" ref="I676">IF(ISBLANK(C676),"",IF(C676=MAX(IF(FarmUnit[1. Identifiant interne d’exploitation agricole*]=A676,FarmUnit[3. Superficie de l’unité agricole (ha)*])),"!","-"))</f>
        <v>!</v>
      </c>
      <c r="J676" s="11" t="str">
        <f>IFERROR(CONCATENATE(VLOOKUP(A676,GM_Table,12,FALSE)," ",(VLOOKUP(A676,GM_Table,13,FALSE))),"")</f>
        <v/>
      </c>
    </row>
    <row r="677" spans="1:10" x14ac:dyDescent="0.25">
      <c r="A677" s="160" t="s">
        <v>1254</v>
      </c>
      <c r="B677" s="7" t="s">
        <v>1254</v>
      </c>
      <c r="C677" s="8">
        <v>2</v>
      </c>
      <c r="D677" s="26">
        <v>7.6661099999999998</v>
      </c>
      <c r="E677" s="26">
        <v>-7.6208010000000002</v>
      </c>
      <c r="F677" s="170" t="b">
        <f>IF(ISBLANK(FarmUnit[[#This Row],[1. Identifiant interne d’exploitation agricole*]]),"",IF(ISERROR(MATCH(FarmUnit[[#This Row],[1. Identifiant interne d’exploitation agricole*]],GroupMember[1. Identifiant interne d’exploitation agricole*],0)),FALSE,TRUE))</f>
        <v>1</v>
      </c>
      <c r="G677" s="5">
        <f t="shared" si="20"/>
        <v>7.6661099999999998</v>
      </c>
      <c r="H677" s="5">
        <f t="shared" si="21"/>
        <v>-7.6208010000000002</v>
      </c>
      <c r="I677" s="177" t="str">
        <f t="array" ref="I677">IF(ISBLANK(C677),"",IF(C677=MAX(IF(FarmUnit[1. Identifiant interne d’exploitation agricole*]=A677,FarmUnit[3. Superficie de l’unité agricole (ha)*])),"!","-"))</f>
        <v>!</v>
      </c>
      <c r="J677" s="11" t="str">
        <f>IFERROR(CONCATENATE(VLOOKUP(A677,GM_Table,12,FALSE)," ",(VLOOKUP(A677,GM_Table,13,FALSE))),"")</f>
        <v/>
      </c>
    </row>
    <row r="678" spans="1:10" x14ac:dyDescent="0.25">
      <c r="A678" s="160" t="s">
        <v>1256</v>
      </c>
      <c r="B678" s="7" t="s">
        <v>1256</v>
      </c>
      <c r="C678" s="8">
        <v>3</v>
      </c>
      <c r="D678" s="26">
        <v>7.6819790000000001</v>
      </c>
      <c r="E678" s="26">
        <v>-7.6359459999999997</v>
      </c>
      <c r="F678" s="170" t="b">
        <f>IF(ISBLANK(FarmUnit[[#This Row],[1. Identifiant interne d’exploitation agricole*]]),"",IF(ISERROR(MATCH(FarmUnit[[#This Row],[1. Identifiant interne d’exploitation agricole*]],GroupMember[1. Identifiant interne d’exploitation agricole*],0)),FALSE,TRUE))</f>
        <v>1</v>
      </c>
      <c r="G678" s="5">
        <f t="shared" si="20"/>
        <v>7.6819790000000001</v>
      </c>
      <c r="H678" s="5">
        <f t="shared" si="21"/>
        <v>-7.6359459999999997</v>
      </c>
      <c r="I678" s="177" t="str">
        <f t="array" ref="I678">IF(ISBLANK(C678),"",IF(C678=MAX(IF(FarmUnit[1. Identifiant interne d’exploitation agricole*]=A678,FarmUnit[3. Superficie de l’unité agricole (ha)*])),"!","-"))</f>
        <v>!</v>
      </c>
      <c r="J678" s="11" t="str">
        <f>IFERROR(CONCATENATE(VLOOKUP(A678,GM_Table,12,FALSE)," ",(VLOOKUP(A678,GM_Table,13,FALSE))),"")</f>
        <v/>
      </c>
    </row>
    <row r="679" spans="1:10" x14ac:dyDescent="0.25">
      <c r="A679" s="160" t="s">
        <v>1259</v>
      </c>
      <c r="B679" s="7" t="s">
        <v>1259</v>
      </c>
      <c r="C679" s="8">
        <v>2</v>
      </c>
      <c r="D679" s="26">
        <v>7.643859</v>
      </c>
      <c r="E679" s="26">
        <v>-7.6590480000000003</v>
      </c>
      <c r="F679" s="170" t="b">
        <f>IF(ISBLANK(FarmUnit[[#This Row],[1. Identifiant interne d’exploitation agricole*]]),"",IF(ISERROR(MATCH(FarmUnit[[#This Row],[1. Identifiant interne d’exploitation agricole*]],GroupMember[1. Identifiant interne d’exploitation agricole*],0)),FALSE,TRUE))</f>
        <v>1</v>
      </c>
      <c r="G679" s="5">
        <f t="shared" si="20"/>
        <v>7.643859</v>
      </c>
      <c r="H679" s="5">
        <f t="shared" si="21"/>
        <v>-7.6590480000000003</v>
      </c>
      <c r="I679" s="177" t="str">
        <f t="array" ref="I679">IF(ISBLANK(C679),"",IF(C679=MAX(IF(FarmUnit[1. Identifiant interne d’exploitation agricole*]=A679,FarmUnit[3. Superficie de l’unité agricole (ha)*])),"!","-"))</f>
        <v>!</v>
      </c>
      <c r="J679" s="11" t="str">
        <f>IFERROR(CONCATENATE(VLOOKUP(A679,GM_Table,12,FALSE)," ",(VLOOKUP(A679,GM_Table,13,FALSE))),"")</f>
        <v/>
      </c>
    </row>
    <row r="680" spans="1:10" x14ac:dyDescent="0.25">
      <c r="A680" s="160" t="s">
        <v>1261</v>
      </c>
      <c r="B680" s="7" t="s">
        <v>1261</v>
      </c>
      <c r="C680" s="8">
        <v>2.5</v>
      </c>
      <c r="D680" s="26">
        <v>7.6894429999999998</v>
      </c>
      <c r="E680" s="26">
        <v>-7.5796229999999998</v>
      </c>
      <c r="F680" s="170" t="b">
        <f>IF(ISBLANK(FarmUnit[[#This Row],[1. Identifiant interne d’exploitation agricole*]]),"",IF(ISERROR(MATCH(FarmUnit[[#This Row],[1. Identifiant interne d’exploitation agricole*]],GroupMember[1. Identifiant interne d’exploitation agricole*],0)),FALSE,TRUE))</f>
        <v>1</v>
      </c>
      <c r="G680" s="5">
        <f t="shared" si="20"/>
        <v>7.6894429999999998</v>
      </c>
      <c r="H680" s="5">
        <f t="shared" si="21"/>
        <v>-7.5796229999999998</v>
      </c>
      <c r="I680" s="177" t="str">
        <f t="array" ref="I680">IF(ISBLANK(C680),"",IF(C680=MAX(IF(FarmUnit[1. Identifiant interne d’exploitation agricole*]=A680,FarmUnit[3. Superficie de l’unité agricole (ha)*])),"!","-"))</f>
        <v>!</v>
      </c>
      <c r="J680" s="11" t="str">
        <f>IFERROR(CONCATENATE(VLOOKUP(A680,GM_Table,12,FALSE)," ",(VLOOKUP(A680,GM_Table,13,FALSE))),"")</f>
        <v/>
      </c>
    </row>
    <row r="681" spans="1:10" x14ac:dyDescent="0.25">
      <c r="A681" s="160" t="s">
        <v>1263</v>
      </c>
      <c r="B681" s="7" t="s">
        <v>1263</v>
      </c>
      <c r="C681" s="8">
        <v>2.5</v>
      </c>
      <c r="D681" s="26">
        <v>7.6717019999999998</v>
      </c>
      <c r="E681" s="26">
        <v>-7.6461709999999998</v>
      </c>
      <c r="F681" s="170" t="b">
        <f>IF(ISBLANK(FarmUnit[[#This Row],[1. Identifiant interne d’exploitation agricole*]]),"",IF(ISERROR(MATCH(FarmUnit[[#This Row],[1. Identifiant interne d’exploitation agricole*]],GroupMember[1. Identifiant interne d’exploitation agricole*],0)),FALSE,TRUE))</f>
        <v>1</v>
      </c>
      <c r="G681" s="5">
        <f t="shared" si="20"/>
        <v>7.6717019999999998</v>
      </c>
      <c r="H681" s="5">
        <f t="shared" si="21"/>
        <v>-7.6461709999999998</v>
      </c>
      <c r="I681" s="177" t="str">
        <f t="array" ref="I681">IF(ISBLANK(C681),"",IF(C681=MAX(IF(FarmUnit[1. Identifiant interne d’exploitation agricole*]=A681,FarmUnit[3. Superficie de l’unité agricole (ha)*])),"!","-"))</f>
        <v>!</v>
      </c>
      <c r="J681" s="11" t="str">
        <f>IFERROR(CONCATENATE(VLOOKUP(A681,GM_Table,12,FALSE)," ",(VLOOKUP(A681,GM_Table,13,FALSE))),"")</f>
        <v/>
      </c>
    </row>
    <row r="682" spans="1:10" x14ac:dyDescent="0.25">
      <c r="A682" s="160" t="s">
        <v>1265</v>
      </c>
      <c r="B682" s="7" t="s">
        <v>1265</v>
      </c>
      <c r="C682" s="8">
        <v>3</v>
      </c>
      <c r="D682" s="26">
        <v>7.64391</v>
      </c>
      <c r="E682" s="26">
        <v>-7.6585559999999999</v>
      </c>
      <c r="F682" s="170" t="b">
        <f>IF(ISBLANK(FarmUnit[[#This Row],[1. Identifiant interne d’exploitation agricole*]]),"",IF(ISERROR(MATCH(FarmUnit[[#This Row],[1. Identifiant interne d’exploitation agricole*]],GroupMember[1. Identifiant interne d’exploitation agricole*],0)),FALSE,TRUE))</f>
        <v>1</v>
      </c>
      <c r="G682" s="5">
        <f t="shared" si="20"/>
        <v>7.64391</v>
      </c>
      <c r="H682" s="5">
        <f t="shared" si="21"/>
        <v>-7.6585559999999999</v>
      </c>
      <c r="I682" s="177" t="str">
        <f t="array" ref="I682">IF(ISBLANK(C682),"",IF(C682=MAX(IF(FarmUnit[1. Identifiant interne d’exploitation agricole*]=A682,FarmUnit[3. Superficie de l’unité agricole (ha)*])),"!","-"))</f>
        <v>!</v>
      </c>
      <c r="J682" s="11" t="str">
        <f>IFERROR(CONCATENATE(VLOOKUP(A682,GM_Table,12,FALSE)," ",(VLOOKUP(A682,GM_Table,13,FALSE))),"")</f>
        <v/>
      </c>
    </row>
    <row r="683" spans="1:10" x14ac:dyDescent="0.25">
      <c r="A683" s="160" t="s">
        <v>1267</v>
      </c>
      <c r="B683" s="7" t="s">
        <v>1267</v>
      </c>
      <c r="C683" s="8">
        <v>4</v>
      </c>
      <c r="D683" s="26">
        <v>7.652628</v>
      </c>
      <c r="E683" s="26">
        <v>-7.6613420000000003</v>
      </c>
      <c r="F683" s="170" t="b">
        <f>IF(ISBLANK(FarmUnit[[#This Row],[1. Identifiant interne d’exploitation agricole*]]),"",IF(ISERROR(MATCH(FarmUnit[[#This Row],[1. Identifiant interne d’exploitation agricole*]],GroupMember[1. Identifiant interne d’exploitation agricole*],0)),FALSE,TRUE))</f>
        <v>1</v>
      </c>
      <c r="G683" s="5">
        <f t="shared" si="20"/>
        <v>7.652628</v>
      </c>
      <c r="H683" s="5">
        <f t="shared" si="21"/>
        <v>-7.6613420000000003</v>
      </c>
      <c r="I683" s="177" t="str">
        <f t="array" ref="I683">IF(ISBLANK(C683),"",IF(C683=MAX(IF(FarmUnit[1. Identifiant interne d’exploitation agricole*]=A683,FarmUnit[3. Superficie de l’unité agricole (ha)*])),"!","-"))</f>
        <v>!</v>
      </c>
      <c r="J683" s="11" t="str">
        <f>IFERROR(CONCATENATE(VLOOKUP(A683,GM_Table,12,FALSE)," ",(VLOOKUP(A683,GM_Table,13,FALSE))),"")</f>
        <v/>
      </c>
    </row>
    <row r="684" spans="1:10" x14ac:dyDescent="0.25">
      <c r="A684" s="160" t="s">
        <v>1270</v>
      </c>
      <c r="B684" s="7" t="s">
        <v>1270</v>
      </c>
      <c r="C684" s="8">
        <v>2</v>
      </c>
      <c r="D684" s="26">
        <v>7.6582739999999996</v>
      </c>
      <c r="E684" s="26">
        <v>-7.6823050000000004</v>
      </c>
      <c r="F684" s="170" t="b">
        <f>IF(ISBLANK(FarmUnit[[#This Row],[1. Identifiant interne d’exploitation agricole*]]),"",IF(ISERROR(MATCH(FarmUnit[[#This Row],[1. Identifiant interne d’exploitation agricole*]],GroupMember[1. Identifiant interne d’exploitation agricole*],0)),FALSE,TRUE))</f>
        <v>1</v>
      </c>
      <c r="G684" s="5">
        <f t="shared" si="20"/>
        <v>7.6582739999999996</v>
      </c>
      <c r="H684" s="5">
        <f t="shared" si="21"/>
        <v>-7.6823050000000004</v>
      </c>
      <c r="I684" s="177" t="str">
        <f t="array" ref="I684">IF(ISBLANK(C684),"",IF(C684=MAX(IF(FarmUnit[1. Identifiant interne d’exploitation agricole*]=A684,FarmUnit[3. Superficie de l’unité agricole (ha)*])),"!","-"))</f>
        <v>!</v>
      </c>
      <c r="J684" s="11" t="str">
        <f>IFERROR(CONCATENATE(VLOOKUP(A684,GM_Table,12,FALSE)," ",(VLOOKUP(A684,GM_Table,13,FALSE))),"")</f>
        <v/>
      </c>
    </row>
    <row r="685" spans="1:10" x14ac:dyDescent="0.25">
      <c r="A685" s="160" t="s">
        <v>1274</v>
      </c>
      <c r="B685" s="7" t="s">
        <v>1274</v>
      </c>
      <c r="C685" s="8">
        <v>1.5</v>
      </c>
      <c r="D685" s="26">
        <v>7.646617</v>
      </c>
      <c r="E685" s="26">
        <v>-7.6773449999999999</v>
      </c>
      <c r="F685" s="170" t="b">
        <f>IF(ISBLANK(FarmUnit[[#This Row],[1. Identifiant interne d’exploitation agricole*]]),"",IF(ISERROR(MATCH(FarmUnit[[#This Row],[1. Identifiant interne d’exploitation agricole*]],GroupMember[1. Identifiant interne d’exploitation agricole*],0)),FALSE,TRUE))</f>
        <v>1</v>
      </c>
      <c r="G685" s="5">
        <f t="shared" si="20"/>
        <v>7.646617</v>
      </c>
      <c r="H685" s="5">
        <f t="shared" si="21"/>
        <v>-7.6773449999999999</v>
      </c>
      <c r="I685" s="177" t="str">
        <f t="array" ref="I685">IF(ISBLANK(C685),"",IF(C685=MAX(IF(FarmUnit[1. Identifiant interne d’exploitation agricole*]=A685,FarmUnit[3. Superficie de l’unité agricole (ha)*])),"!","-"))</f>
        <v>!</v>
      </c>
      <c r="J685" s="11" t="str">
        <f>IFERROR(CONCATENATE(VLOOKUP(A685,GM_Table,12,FALSE)," ",(VLOOKUP(A685,GM_Table,13,FALSE))),"")</f>
        <v/>
      </c>
    </row>
    <row r="686" spans="1:10" x14ac:dyDescent="0.25">
      <c r="A686" s="160" t="s">
        <v>1277</v>
      </c>
      <c r="B686" s="7" t="s">
        <v>1277</v>
      </c>
      <c r="C686" s="8">
        <v>2</v>
      </c>
      <c r="D686" s="26">
        <v>7.6532879999999999</v>
      </c>
      <c r="E686" s="26">
        <v>-7.6831630000000004</v>
      </c>
      <c r="F686" s="170" t="b">
        <f>IF(ISBLANK(FarmUnit[[#This Row],[1. Identifiant interne d’exploitation agricole*]]),"",IF(ISERROR(MATCH(FarmUnit[[#This Row],[1. Identifiant interne d’exploitation agricole*]],GroupMember[1. Identifiant interne d’exploitation agricole*],0)),FALSE,TRUE))</f>
        <v>1</v>
      </c>
      <c r="G686" s="5">
        <f t="shared" si="20"/>
        <v>7.6532879999999999</v>
      </c>
      <c r="H686" s="5">
        <f t="shared" si="21"/>
        <v>-7.6831630000000004</v>
      </c>
      <c r="I686" s="177" t="str">
        <f t="array" ref="I686">IF(ISBLANK(C686),"",IF(C686=MAX(IF(FarmUnit[1. Identifiant interne d’exploitation agricole*]=A686,FarmUnit[3. Superficie de l’unité agricole (ha)*])),"!","-"))</f>
        <v>!</v>
      </c>
      <c r="J686" s="11" t="str">
        <f>IFERROR(CONCATENATE(VLOOKUP(A686,GM_Table,12,FALSE)," ",(VLOOKUP(A686,GM_Table,13,FALSE))),"")</f>
        <v/>
      </c>
    </row>
    <row r="687" spans="1:10" x14ac:dyDescent="0.25">
      <c r="A687" s="160" t="s">
        <v>1281</v>
      </c>
      <c r="B687" s="7" t="s">
        <v>1281</v>
      </c>
      <c r="C687" s="8">
        <v>2</v>
      </c>
      <c r="D687" s="26">
        <v>7.6534380000000004</v>
      </c>
      <c r="E687" s="26">
        <v>-7.6827889999999996</v>
      </c>
      <c r="F687" s="170" t="b">
        <f>IF(ISBLANK(FarmUnit[[#This Row],[1. Identifiant interne d’exploitation agricole*]]),"",IF(ISERROR(MATCH(FarmUnit[[#This Row],[1. Identifiant interne d’exploitation agricole*]],GroupMember[1. Identifiant interne d’exploitation agricole*],0)),FALSE,TRUE))</f>
        <v>1</v>
      </c>
      <c r="G687" s="5">
        <f t="shared" si="20"/>
        <v>7.6534380000000004</v>
      </c>
      <c r="H687" s="5">
        <f t="shared" si="21"/>
        <v>-7.6827889999999996</v>
      </c>
      <c r="I687" s="177" t="str">
        <f t="array" ref="I687">IF(ISBLANK(C687),"",IF(C687=MAX(IF(FarmUnit[1. Identifiant interne d’exploitation agricole*]=A687,FarmUnit[3. Superficie de l’unité agricole (ha)*])),"!","-"))</f>
        <v>!</v>
      </c>
      <c r="J687" s="11" t="str">
        <f>IFERROR(CONCATENATE(VLOOKUP(A687,GM_Table,12,FALSE)," ",(VLOOKUP(A687,GM_Table,13,FALSE))),"")</f>
        <v/>
      </c>
    </row>
    <row r="688" spans="1:10" x14ac:dyDescent="0.25">
      <c r="A688" s="160" t="s">
        <v>1285</v>
      </c>
      <c r="B688" s="7" t="s">
        <v>1285</v>
      </c>
      <c r="C688" s="8">
        <v>3</v>
      </c>
      <c r="D688" s="26">
        <v>7.6837299999999997</v>
      </c>
      <c r="E688" s="26">
        <v>-7.6368980000000004</v>
      </c>
      <c r="F688" s="170" t="b">
        <f>IF(ISBLANK(FarmUnit[[#This Row],[1. Identifiant interne d’exploitation agricole*]]),"",IF(ISERROR(MATCH(FarmUnit[[#This Row],[1. Identifiant interne d’exploitation agricole*]],GroupMember[1. Identifiant interne d’exploitation agricole*],0)),FALSE,TRUE))</f>
        <v>1</v>
      </c>
      <c r="G688" s="5">
        <f t="shared" si="20"/>
        <v>7.6837299999999997</v>
      </c>
      <c r="H688" s="5">
        <f t="shared" si="21"/>
        <v>-7.6368980000000004</v>
      </c>
      <c r="I688" s="177" t="str">
        <f t="array" ref="I688">IF(ISBLANK(C688),"",IF(C688=MAX(IF(FarmUnit[1. Identifiant interne d’exploitation agricole*]=A688,FarmUnit[3. Superficie de l’unité agricole (ha)*])),"!","-"))</f>
        <v>!</v>
      </c>
      <c r="J688" s="11" t="str">
        <f>IFERROR(CONCATENATE(VLOOKUP(A688,GM_Table,12,FALSE)," ",(VLOOKUP(A688,GM_Table,13,FALSE))),"")</f>
        <v/>
      </c>
    </row>
    <row r="689" spans="1:10" x14ac:dyDescent="0.25">
      <c r="A689" s="160" t="s">
        <v>1287</v>
      </c>
      <c r="B689" s="7" t="s">
        <v>1287</v>
      </c>
      <c r="C689" s="8">
        <v>2</v>
      </c>
      <c r="D689" s="26">
        <v>7.6808310000000004</v>
      </c>
      <c r="E689" s="26">
        <v>-7.6275329999999997</v>
      </c>
      <c r="F689" s="170" t="b">
        <f>IF(ISBLANK(FarmUnit[[#This Row],[1. Identifiant interne d’exploitation agricole*]]),"",IF(ISERROR(MATCH(FarmUnit[[#This Row],[1. Identifiant interne d’exploitation agricole*]],GroupMember[1. Identifiant interne d’exploitation agricole*],0)),FALSE,TRUE))</f>
        <v>1</v>
      </c>
      <c r="G689" s="5">
        <f t="shared" si="20"/>
        <v>7.6808310000000004</v>
      </c>
      <c r="H689" s="5">
        <f t="shared" si="21"/>
        <v>-7.6275329999999997</v>
      </c>
      <c r="I689" s="177" t="str">
        <f t="array" ref="I689">IF(ISBLANK(C689),"",IF(C689=MAX(IF(FarmUnit[1. Identifiant interne d’exploitation agricole*]=A689,FarmUnit[3. Superficie de l’unité agricole (ha)*])),"!","-"))</f>
        <v>!</v>
      </c>
      <c r="J689" s="11" t="str">
        <f>IFERROR(CONCATENATE(VLOOKUP(A689,GM_Table,12,FALSE)," ",(VLOOKUP(A689,GM_Table,13,FALSE))),"")</f>
        <v/>
      </c>
    </row>
    <row r="690" spans="1:10" x14ac:dyDescent="0.25">
      <c r="A690" s="160" t="s">
        <v>1289</v>
      </c>
      <c r="B690" s="7" t="s">
        <v>1289</v>
      </c>
      <c r="C690" s="8">
        <v>2</v>
      </c>
      <c r="D690" s="26">
        <v>7.6662949999999999</v>
      </c>
      <c r="E690" s="26">
        <v>-7.6277249999999999</v>
      </c>
      <c r="F690" s="170" t="b">
        <f>IF(ISBLANK(FarmUnit[[#This Row],[1. Identifiant interne d’exploitation agricole*]]),"",IF(ISERROR(MATCH(FarmUnit[[#This Row],[1. Identifiant interne d’exploitation agricole*]],GroupMember[1. Identifiant interne d’exploitation agricole*],0)),FALSE,TRUE))</f>
        <v>1</v>
      </c>
      <c r="G690" s="5">
        <f t="shared" si="20"/>
        <v>7.6662949999999999</v>
      </c>
      <c r="H690" s="5">
        <f t="shared" si="21"/>
        <v>-7.6277249999999999</v>
      </c>
      <c r="I690" s="177" t="str">
        <f t="array" ref="I690">IF(ISBLANK(C690),"",IF(C690=MAX(IF(FarmUnit[1. Identifiant interne d’exploitation agricole*]=A690,FarmUnit[3. Superficie de l’unité agricole (ha)*])),"!","-"))</f>
        <v>!</v>
      </c>
      <c r="J690" s="11" t="str">
        <f>IFERROR(CONCATENATE(VLOOKUP(A690,GM_Table,12,FALSE)," ",(VLOOKUP(A690,GM_Table,13,FALSE))),"")</f>
        <v/>
      </c>
    </row>
    <row r="691" spans="1:10" x14ac:dyDescent="0.25">
      <c r="A691" s="160" t="s">
        <v>1290</v>
      </c>
      <c r="B691" s="7" t="s">
        <v>1290</v>
      </c>
      <c r="C691" s="8">
        <v>1</v>
      </c>
      <c r="D691" s="26">
        <v>7.6617249999999997</v>
      </c>
      <c r="E691" s="26">
        <v>-7.6664029999999999</v>
      </c>
      <c r="F691" s="170" t="b">
        <f>IF(ISBLANK(FarmUnit[[#This Row],[1. Identifiant interne d’exploitation agricole*]]),"",IF(ISERROR(MATCH(FarmUnit[[#This Row],[1. Identifiant interne d’exploitation agricole*]],GroupMember[1. Identifiant interne d’exploitation agricole*],0)),FALSE,TRUE))</f>
        <v>1</v>
      </c>
      <c r="G691" s="5">
        <f t="shared" si="20"/>
        <v>7.6617249999999997</v>
      </c>
      <c r="H691" s="5">
        <f t="shared" si="21"/>
        <v>-7.6664029999999999</v>
      </c>
      <c r="I691" s="177" t="str">
        <f t="array" ref="I691">IF(ISBLANK(C691),"",IF(C691=MAX(IF(FarmUnit[1. Identifiant interne d’exploitation agricole*]=A691,FarmUnit[3. Superficie de l’unité agricole (ha)*])),"!","-"))</f>
        <v>!</v>
      </c>
      <c r="J691" s="11" t="str">
        <f>IFERROR(CONCATENATE(VLOOKUP(A691,GM_Table,12,FALSE)," ",(VLOOKUP(A691,GM_Table,13,FALSE))),"")</f>
        <v/>
      </c>
    </row>
    <row r="692" spans="1:10" x14ac:dyDescent="0.25">
      <c r="A692" s="160" t="s">
        <v>1293</v>
      </c>
      <c r="B692" s="7" t="s">
        <v>1293</v>
      </c>
      <c r="C692" s="8">
        <v>2</v>
      </c>
      <c r="D692" s="26">
        <v>7.6808579999999997</v>
      </c>
      <c r="E692" s="26">
        <v>-7.6396559999999996</v>
      </c>
      <c r="F692" s="170" t="b">
        <f>IF(ISBLANK(FarmUnit[[#This Row],[1. Identifiant interne d’exploitation agricole*]]),"",IF(ISERROR(MATCH(FarmUnit[[#This Row],[1. Identifiant interne d’exploitation agricole*]],GroupMember[1. Identifiant interne d’exploitation agricole*],0)),FALSE,TRUE))</f>
        <v>1</v>
      </c>
      <c r="G692" s="5">
        <f t="shared" si="20"/>
        <v>7.6808579999999997</v>
      </c>
      <c r="H692" s="5">
        <f t="shared" si="21"/>
        <v>-7.6396559999999996</v>
      </c>
      <c r="I692" s="177" t="str">
        <f t="array" ref="I692">IF(ISBLANK(C692),"",IF(C692=MAX(IF(FarmUnit[1. Identifiant interne d’exploitation agricole*]=A692,FarmUnit[3. Superficie de l’unité agricole (ha)*])),"!","-"))</f>
        <v>!</v>
      </c>
      <c r="J692" s="11" t="str">
        <f>IFERROR(CONCATENATE(VLOOKUP(A692,GM_Table,12,FALSE)," ",(VLOOKUP(A692,GM_Table,13,FALSE))),"")</f>
        <v/>
      </c>
    </row>
    <row r="693" spans="1:10" x14ac:dyDescent="0.25">
      <c r="A693" s="160" t="s">
        <v>1296</v>
      </c>
      <c r="B693" s="7" t="s">
        <v>1296</v>
      </c>
      <c r="C693" s="8">
        <v>1</v>
      </c>
      <c r="D693" s="26">
        <v>7.6863580000000002</v>
      </c>
      <c r="E693" s="26">
        <v>-7.6411160000000002</v>
      </c>
      <c r="F693" s="170" t="b">
        <f>IF(ISBLANK(FarmUnit[[#This Row],[1. Identifiant interne d’exploitation agricole*]]),"",IF(ISERROR(MATCH(FarmUnit[[#This Row],[1. Identifiant interne d’exploitation agricole*]],GroupMember[1. Identifiant interne d’exploitation agricole*],0)),FALSE,TRUE))</f>
        <v>1</v>
      </c>
      <c r="G693" s="5">
        <f t="shared" si="20"/>
        <v>7.6863580000000002</v>
      </c>
      <c r="H693" s="5">
        <f t="shared" si="21"/>
        <v>-7.6411160000000002</v>
      </c>
      <c r="I693" s="177" t="str">
        <f t="array" ref="I693">IF(ISBLANK(C693),"",IF(C693=MAX(IF(FarmUnit[1. Identifiant interne d’exploitation agricole*]=A693,FarmUnit[3. Superficie de l’unité agricole (ha)*])),"!","-"))</f>
        <v>!</v>
      </c>
      <c r="J693" s="11" t="str">
        <f>IFERROR(CONCATENATE(VLOOKUP(A693,GM_Table,12,FALSE)," ",(VLOOKUP(A693,GM_Table,13,FALSE))),"")</f>
        <v/>
      </c>
    </row>
    <row r="694" spans="1:10" x14ac:dyDescent="0.25">
      <c r="A694" s="160" t="s">
        <v>1300</v>
      </c>
      <c r="B694" s="7" t="s">
        <v>1300</v>
      </c>
      <c r="C694" s="8">
        <v>1</v>
      </c>
      <c r="D694" s="26">
        <v>7.6878919999999997</v>
      </c>
      <c r="E694" s="26">
        <v>-7.6402070000000002</v>
      </c>
      <c r="F694" s="170" t="b">
        <f>IF(ISBLANK(FarmUnit[[#This Row],[1. Identifiant interne d’exploitation agricole*]]),"",IF(ISERROR(MATCH(FarmUnit[[#This Row],[1. Identifiant interne d’exploitation agricole*]],GroupMember[1. Identifiant interne d’exploitation agricole*],0)),FALSE,TRUE))</f>
        <v>1</v>
      </c>
      <c r="G694" s="5">
        <f t="shared" si="20"/>
        <v>7.6878919999999997</v>
      </c>
      <c r="H694" s="5">
        <f t="shared" si="21"/>
        <v>-7.6402070000000002</v>
      </c>
      <c r="I694" s="177" t="str">
        <f t="array" ref="I694">IF(ISBLANK(C694),"",IF(C694=MAX(IF(FarmUnit[1. Identifiant interne d’exploitation agricole*]=A694,FarmUnit[3. Superficie de l’unité agricole (ha)*])),"!","-"))</f>
        <v>!</v>
      </c>
      <c r="J694" s="11" t="str">
        <f>IFERROR(CONCATENATE(VLOOKUP(A694,GM_Table,12,FALSE)," ",(VLOOKUP(A694,GM_Table,13,FALSE))),"")</f>
        <v/>
      </c>
    </row>
    <row r="695" spans="1:10" x14ac:dyDescent="0.25">
      <c r="A695" s="160" t="s">
        <v>1304</v>
      </c>
      <c r="B695" s="7" t="s">
        <v>1304</v>
      </c>
      <c r="C695" s="8">
        <v>3</v>
      </c>
      <c r="D695" s="26">
        <v>7.6535200000000003</v>
      </c>
      <c r="E695" s="26">
        <v>-7.6805409999999998</v>
      </c>
      <c r="F695" s="170" t="b">
        <f>IF(ISBLANK(FarmUnit[[#This Row],[1. Identifiant interne d’exploitation agricole*]]),"",IF(ISERROR(MATCH(FarmUnit[[#This Row],[1. Identifiant interne d’exploitation agricole*]],GroupMember[1. Identifiant interne d’exploitation agricole*],0)),FALSE,TRUE))</f>
        <v>1</v>
      </c>
      <c r="G695" s="5">
        <f t="shared" si="20"/>
        <v>7.6535200000000003</v>
      </c>
      <c r="H695" s="5">
        <f t="shared" si="21"/>
        <v>-7.6805409999999998</v>
      </c>
      <c r="I695" s="177" t="str">
        <f t="array" ref="I695">IF(ISBLANK(C695),"",IF(C695=MAX(IF(FarmUnit[1. Identifiant interne d’exploitation agricole*]=A695,FarmUnit[3. Superficie de l’unité agricole (ha)*])),"!","-"))</f>
        <v>!</v>
      </c>
      <c r="J695" s="11" t="str">
        <f>IFERROR(CONCATENATE(VLOOKUP(A695,GM_Table,12,FALSE)," ",(VLOOKUP(A695,GM_Table,13,FALSE))),"")</f>
        <v/>
      </c>
    </row>
    <row r="696" spans="1:10" x14ac:dyDescent="0.25">
      <c r="A696" s="160" t="s">
        <v>1308</v>
      </c>
      <c r="B696" s="7" t="s">
        <v>1308</v>
      </c>
      <c r="C696" s="8">
        <v>3</v>
      </c>
      <c r="D696" s="26">
        <v>7.6424029999999998</v>
      </c>
      <c r="E696" s="26">
        <v>-7.6772900000000002</v>
      </c>
      <c r="F696" s="170" t="b">
        <f>IF(ISBLANK(FarmUnit[[#This Row],[1. Identifiant interne d’exploitation agricole*]]),"",IF(ISERROR(MATCH(FarmUnit[[#This Row],[1. Identifiant interne d’exploitation agricole*]],GroupMember[1. Identifiant interne d’exploitation agricole*],0)),FALSE,TRUE))</f>
        <v>1</v>
      </c>
      <c r="G696" s="5">
        <f t="shared" si="20"/>
        <v>7.6424029999999998</v>
      </c>
      <c r="H696" s="5">
        <f t="shared" si="21"/>
        <v>-7.6772900000000002</v>
      </c>
      <c r="I696" s="177" t="str">
        <f t="array" ref="I696">IF(ISBLANK(C696),"",IF(C696=MAX(IF(FarmUnit[1. Identifiant interne d’exploitation agricole*]=A696,FarmUnit[3. Superficie de l’unité agricole (ha)*])),"!","-"))</f>
        <v>!</v>
      </c>
      <c r="J696" s="11" t="str">
        <f>IFERROR(CONCATENATE(VLOOKUP(A696,GM_Table,12,FALSE)," ",(VLOOKUP(A696,GM_Table,13,FALSE))),"")</f>
        <v/>
      </c>
    </row>
    <row r="697" spans="1:10" x14ac:dyDescent="0.25">
      <c r="A697" s="160" t="s">
        <v>1312</v>
      </c>
      <c r="B697" s="7" t="s">
        <v>1312</v>
      </c>
      <c r="C697" s="8">
        <v>2</v>
      </c>
      <c r="D697" s="26">
        <v>7.6545699999999997</v>
      </c>
      <c r="E697" s="26">
        <v>-7.6735350000000002</v>
      </c>
      <c r="F697" s="170" t="b">
        <f>IF(ISBLANK(FarmUnit[[#This Row],[1. Identifiant interne d’exploitation agricole*]]),"",IF(ISERROR(MATCH(FarmUnit[[#This Row],[1. Identifiant interne d’exploitation agricole*]],GroupMember[1. Identifiant interne d’exploitation agricole*],0)),FALSE,TRUE))</f>
        <v>1</v>
      </c>
      <c r="G697" s="5">
        <f t="shared" si="20"/>
        <v>7.6545699999999997</v>
      </c>
      <c r="H697" s="5">
        <f t="shared" si="21"/>
        <v>-7.6735350000000002</v>
      </c>
      <c r="I697" s="177" t="str">
        <f t="array" ref="I697">IF(ISBLANK(C697),"",IF(C697=MAX(IF(FarmUnit[1. Identifiant interne d’exploitation agricole*]=A697,FarmUnit[3. Superficie de l’unité agricole (ha)*])),"!","-"))</f>
        <v>!</v>
      </c>
      <c r="J697" s="11" t="str">
        <f>IFERROR(CONCATENATE(VLOOKUP(A697,GM_Table,12,FALSE)," ",(VLOOKUP(A697,GM_Table,13,FALSE))),"")</f>
        <v/>
      </c>
    </row>
    <row r="698" spans="1:10" x14ac:dyDescent="0.25">
      <c r="A698" s="160" t="s">
        <v>1316</v>
      </c>
      <c r="B698" s="7" t="s">
        <v>1316</v>
      </c>
      <c r="C698" s="8">
        <v>2</v>
      </c>
      <c r="D698" s="26">
        <v>7.6580250000000003</v>
      </c>
      <c r="E698" s="26">
        <v>-7.6825640000000002</v>
      </c>
      <c r="F698" s="170" t="b">
        <f>IF(ISBLANK(FarmUnit[[#This Row],[1. Identifiant interne d’exploitation agricole*]]),"",IF(ISERROR(MATCH(FarmUnit[[#This Row],[1. Identifiant interne d’exploitation agricole*]],GroupMember[1. Identifiant interne d’exploitation agricole*],0)),FALSE,TRUE))</f>
        <v>1</v>
      </c>
      <c r="G698" s="5">
        <f t="shared" si="20"/>
        <v>7.6580250000000003</v>
      </c>
      <c r="H698" s="5">
        <f t="shared" si="21"/>
        <v>-7.6825640000000002</v>
      </c>
      <c r="I698" s="177" t="str">
        <f t="array" ref="I698">IF(ISBLANK(C698),"",IF(C698=MAX(IF(FarmUnit[1. Identifiant interne d’exploitation agricole*]=A698,FarmUnit[3. Superficie de l’unité agricole (ha)*])),"!","-"))</f>
        <v>!</v>
      </c>
      <c r="J698" s="11" t="str">
        <f>IFERROR(CONCATENATE(VLOOKUP(A698,GM_Table,12,FALSE)," ",(VLOOKUP(A698,GM_Table,13,FALSE))),"")</f>
        <v/>
      </c>
    </row>
    <row r="699" spans="1:10" x14ac:dyDescent="0.25">
      <c r="A699" s="160" t="s">
        <v>1320</v>
      </c>
      <c r="B699" s="7" t="s">
        <v>1320</v>
      </c>
      <c r="C699" s="8">
        <v>2</v>
      </c>
      <c r="D699" s="26">
        <v>7.6429330000000002</v>
      </c>
      <c r="E699" s="26">
        <v>-7.6772320000000001</v>
      </c>
      <c r="F699" s="170" t="b">
        <f>IF(ISBLANK(FarmUnit[[#This Row],[1. Identifiant interne d’exploitation agricole*]]),"",IF(ISERROR(MATCH(FarmUnit[[#This Row],[1. Identifiant interne d’exploitation agricole*]],GroupMember[1. Identifiant interne d’exploitation agricole*],0)),FALSE,TRUE))</f>
        <v>1</v>
      </c>
      <c r="G699" s="5">
        <f t="shared" si="20"/>
        <v>7.6429330000000002</v>
      </c>
      <c r="H699" s="5">
        <f t="shared" si="21"/>
        <v>-7.6772320000000001</v>
      </c>
      <c r="I699" s="177" t="str">
        <f t="array" ref="I699">IF(ISBLANK(C699),"",IF(C699=MAX(IF(FarmUnit[1. Identifiant interne d’exploitation agricole*]=A699,FarmUnit[3. Superficie de l’unité agricole (ha)*])),"!","-"))</f>
        <v>!</v>
      </c>
      <c r="J699" s="11" t="str">
        <f>IFERROR(CONCATENATE(VLOOKUP(A699,GM_Table,12,FALSE)," ",(VLOOKUP(A699,GM_Table,13,FALSE))),"")</f>
        <v/>
      </c>
    </row>
    <row r="700" spans="1:10" x14ac:dyDescent="0.25">
      <c r="A700" s="160" t="s">
        <v>1323</v>
      </c>
      <c r="B700" s="7" t="s">
        <v>1323</v>
      </c>
      <c r="C700" s="8">
        <v>4</v>
      </c>
      <c r="D700" s="26">
        <v>7.6441369999999997</v>
      </c>
      <c r="E700" s="26">
        <v>-7.6575550000000003</v>
      </c>
      <c r="F700" s="170" t="b">
        <f>IF(ISBLANK(FarmUnit[[#This Row],[1. Identifiant interne d’exploitation agricole*]]),"",IF(ISERROR(MATCH(FarmUnit[[#This Row],[1. Identifiant interne d’exploitation agricole*]],GroupMember[1. Identifiant interne d’exploitation agricole*],0)),FALSE,TRUE))</f>
        <v>1</v>
      </c>
      <c r="G700" s="5">
        <f t="shared" si="20"/>
        <v>7.6441369999999997</v>
      </c>
      <c r="H700" s="5">
        <f t="shared" si="21"/>
        <v>-7.6575550000000003</v>
      </c>
      <c r="I700" s="177" t="str">
        <f t="array" ref="I700">IF(ISBLANK(C700),"",IF(C700=MAX(IF(FarmUnit[1. Identifiant interne d’exploitation agricole*]=A700,FarmUnit[3. Superficie de l’unité agricole (ha)*])),"!","-"))</f>
        <v>!</v>
      </c>
      <c r="J700" s="11" t="str">
        <f>IFERROR(CONCATENATE(VLOOKUP(A700,GM_Table,12,FALSE)," ",(VLOOKUP(A700,GM_Table,13,FALSE))),"")</f>
        <v/>
      </c>
    </row>
    <row r="701" spans="1:10" x14ac:dyDescent="0.25">
      <c r="A701" s="160" t="s">
        <v>1328</v>
      </c>
      <c r="B701" s="7" t="s">
        <v>1328</v>
      </c>
      <c r="C701" s="8">
        <v>1</v>
      </c>
      <c r="D701" s="26">
        <v>7.6530760000000004</v>
      </c>
      <c r="E701" s="26">
        <v>-7.6792239999999996</v>
      </c>
      <c r="F701" s="170" t="b">
        <f>IF(ISBLANK(FarmUnit[[#This Row],[1. Identifiant interne d’exploitation agricole*]]),"",IF(ISERROR(MATCH(FarmUnit[[#This Row],[1. Identifiant interne d’exploitation agricole*]],GroupMember[1. Identifiant interne d’exploitation agricole*],0)),FALSE,TRUE))</f>
        <v>1</v>
      </c>
      <c r="G701" s="5">
        <f t="shared" si="20"/>
        <v>7.6530760000000004</v>
      </c>
      <c r="H701" s="5">
        <f t="shared" si="21"/>
        <v>-7.6792239999999996</v>
      </c>
      <c r="I701" s="177" t="str">
        <f t="array" ref="I701">IF(ISBLANK(C701),"",IF(C701=MAX(IF(FarmUnit[1. Identifiant interne d’exploitation agricole*]=A701,FarmUnit[3. Superficie de l’unité agricole (ha)*])),"!","-"))</f>
        <v>!</v>
      </c>
      <c r="J701" s="11" t="str">
        <f>IFERROR(CONCATENATE(VLOOKUP(A701,GM_Table,12,FALSE)," ",(VLOOKUP(A701,GM_Table,13,FALSE))),"")</f>
        <v/>
      </c>
    </row>
    <row r="702" spans="1:10" x14ac:dyDescent="0.25">
      <c r="A702" s="160" t="s">
        <v>1332</v>
      </c>
      <c r="B702" s="7" t="s">
        <v>1332</v>
      </c>
      <c r="C702" s="8">
        <v>4</v>
      </c>
      <c r="D702" s="26">
        <v>7.6434319999999998</v>
      </c>
      <c r="E702" s="26">
        <v>-7.6587930000000002</v>
      </c>
      <c r="F702" s="170" t="b">
        <f>IF(ISBLANK(FarmUnit[[#This Row],[1. Identifiant interne d’exploitation agricole*]]),"",IF(ISERROR(MATCH(FarmUnit[[#This Row],[1. Identifiant interne d’exploitation agricole*]],GroupMember[1. Identifiant interne d’exploitation agricole*],0)),FALSE,TRUE))</f>
        <v>1</v>
      </c>
      <c r="G702" s="5">
        <f t="shared" si="20"/>
        <v>7.6434319999999998</v>
      </c>
      <c r="H702" s="5">
        <f t="shared" si="21"/>
        <v>-7.6587930000000002</v>
      </c>
      <c r="I702" s="177" t="str">
        <f t="array" ref="I702">IF(ISBLANK(C702),"",IF(C702=MAX(IF(FarmUnit[1. Identifiant interne d’exploitation agricole*]=A702,FarmUnit[3. Superficie de l’unité agricole (ha)*])),"!","-"))</f>
        <v>!</v>
      </c>
      <c r="J702" s="11" t="str">
        <f>IFERROR(CONCATENATE(VLOOKUP(A702,GM_Table,12,FALSE)," ",(VLOOKUP(A702,GM_Table,13,FALSE))),"")</f>
        <v/>
      </c>
    </row>
    <row r="703" spans="1:10" x14ac:dyDescent="0.25">
      <c r="A703" s="160" t="s">
        <v>1336</v>
      </c>
      <c r="B703" s="7" t="s">
        <v>1336</v>
      </c>
      <c r="C703" s="8">
        <v>1</v>
      </c>
      <c r="D703" s="26">
        <v>7.6486619999999998</v>
      </c>
      <c r="E703" s="26">
        <v>-7.6646190000000001</v>
      </c>
      <c r="F703" s="170" t="b">
        <f>IF(ISBLANK(FarmUnit[[#This Row],[1. Identifiant interne d’exploitation agricole*]]),"",IF(ISERROR(MATCH(FarmUnit[[#This Row],[1. Identifiant interne d’exploitation agricole*]],GroupMember[1. Identifiant interne d’exploitation agricole*],0)),FALSE,TRUE))</f>
        <v>1</v>
      </c>
      <c r="G703" s="5">
        <f t="shared" si="20"/>
        <v>7.6486619999999998</v>
      </c>
      <c r="H703" s="5">
        <f t="shared" si="21"/>
        <v>-7.6646190000000001</v>
      </c>
      <c r="I703" s="177" t="str">
        <f t="array" ref="I703">IF(ISBLANK(C703),"",IF(C703=MAX(IF(FarmUnit[1. Identifiant interne d’exploitation agricole*]=A703,FarmUnit[3. Superficie de l’unité agricole (ha)*])),"!","-"))</f>
        <v>!</v>
      </c>
      <c r="J703" s="11" t="str">
        <f>IFERROR(CONCATENATE(VLOOKUP(A703,GM_Table,12,FALSE)," ",(VLOOKUP(A703,GM_Table,13,FALSE))),"")</f>
        <v/>
      </c>
    </row>
    <row r="704" spans="1:10" x14ac:dyDescent="0.25">
      <c r="A704" s="160" t="s">
        <v>1340</v>
      </c>
      <c r="B704" s="7" t="s">
        <v>1340</v>
      </c>
      <c r="C704" s="8">
        <v>3</v>
      </c>
      <c r="D704" s="26">
        <v>7.660018</v>
      </c>
      <c r="E704" s="26">
        <v>-7.6673419999999997</v>
      </c>
      <c r="F704" s="170" t="b">
        <f>IF(ISBLANK(FarmUnit[[#This Row],[1. Identifiant interne d’exploitation agricole*]]),"",IF(ISERROR(MATCH(FarmUnit[[#This Row],[1. Identifiant interne d’exploitation agricole*]],GroupMember[1. Identifiant interne d’exploitation agricole*],0)),FALSE,TRUE))</f>
        <v>1</v>
      </c>
      <c r="G704" s="5">
        <f t="shared" si="20"/>
        <v>7.660018</v>
      </c>
      <c r="H704" s="5">
        <f t="shared" si="21"/>
        <v>-7.6673419999999997</v>
      </c>
      <c r="I704" s="177" t="str">
        <f t="array" ref="I704">IF(ISBLANK(C704),"",IF(C704=MAX(IF(FarmUnit[1. Identifiant interne d’exploitation agricole*]=A704,FarmUnit[3. Superficie de l’unité agricole (ha)*])),"!","-"))</f>
        <v>!</v>
      </c>
      <c r="J704" s="11" t="str">
        <f>IFERROR(CONCATENATE(VLOOKUP(A704,GM_Table,12,FALSE)," ",(VLOOKUP(A704,GM_Table,13,FALSE))),"")</f>
        <v/>
      </c>
    </row>
    <row r="705" spans="1:10" x14ac:dyDescent="0.25">
      <c r="A705" s="160" t="s">
        <v>1345</v>
      </c>
      <c r="B705" s="7" t="s">
        <v>1345</v>
      </c>
      <c r="C705" s="8">
        <v>1</v>
      </c>
      <c r="D705" s="26">
        <v>7.6594040000000003</v>
      </c>
      <c r="E705" s="26">
        <v>-7.666925</v>
      </c>
      <c r="F705" s="170" t="b">
        <f>IF(ISBLANK(FarmUnit[[#This Row],[1. Identifiant interne d’exploitation agricole*]]),"",IF(ISERROR(MATCH(FarmUnit[[#This Row],[1. Identifiant interne d’exploitation agricole*]],GroupMember[1. Identifiant interne d’exploitation agricole*],0)),FALSE,TRUE))</f>
        <v>1</v>
      </c>
      <c r="G705" s="5">
        <f t="shared" si="20"/>
        <v>7.6594040000000003</v>
      </c>
      <c r="H705" s="5">
        <f t="shared" si="21"/>
        <v>-7.666925</v>
      </c>
      <c r="I705" s="177" t="str">
        <f t="array" ref="I705">IF(ISBLANK(C705),"",IF(C705=MAX(IF(FarmUnit[1. Identifiant interne d’exploitation agricole*]=A705,FarmUnit[3. Superficie de l’unité agricole (ha)*])),"!","-"))</f>
        <v>!</v>
      </c>
      <c r="J705" s="11" t="str">
        <f>IFERROR(CONCATENATE(VLOOKUP(A705,GM_Table,12,FALSE)," ",(VLOOKUP(A705,GM_Table,13,FALSE))),"")</f>
        <v/>
      </c>
    </row>
    <row r="706" spans="1:10" x14ac:dyDescent="0.25">
      <c r="A706" s="160" t="s">
        <v>1349</v>
      </c>
      <c r="B706" s="7" t="s">
        <v>1349</v>
      </c>
      <c r="C706" s="8">
        <v>2</v>
      </c>
      <c r="D706" s="26">
        <v>7.6647660000000002</v>
      </c>
      <c r="E706" s="26">
        <v>-7.6826439999999998</v>
      </c>
      <c r="F706" s="170" t="b">
        <f>IF(ISBLANK(FarmUnit[[#This Row],[1. Identifiant interne d’exploitation agricole*]]),"",IF(ISERROR(MATCH(FarmUnit[[#This Row],[1. Identifiant interne d’exploitation agricole*]],GroupMember[1. Identifiant interne d’exploitation agricole*],0)),FALSE,TRUE))</f>
        <v>1</v>
      </c>
      <c r="G706" s="5">
        <f t="shared" si="20"/>
        <v>7.6647660000000002</v>
      </c>
      <c r="H706" s="5">
        <f t="shared" si="21"/>
        <v>-7.6826439999999998</v>
      </c>
      <c r="I706" s="177" t="str">
        <f t="array" ref="I706">IF(ISBLANK(C706),"",IF(C706=MAX(IF(FarmUnit[1. Identifiant interne d’exploitation agricole*]=A706,FarmUnit[3. Superficie de l’unité agricole (ha)*])),"!","-"))</f>
        <v>!</v>
      </c>
      <c r="J706" s="11" t="str">
        <f>IFERROR(CONCATENATE(VLOOKUP(A706,GM_Table,12,FALSE)," ",(VLOOKUP(A706,GM_Table,13,FALSE))),"")</f>
        <v/>
      </c>
    </row>
    <row r="707" spans="1:10" x14ac:dyDescent="0.25">
      <c r="A707" s="160" t="s">
        <v>1353</v>
      </c>
      <c r="B707" s="7" t="s">
        <v>1353</v>
      </c>
      <c r="C707" s="8">
        <v>1</v>
      </c>
      <c r="D707" s="26">
        <v>7.6712199999999999</v>
      </c>
      <c r="E707" s="26">
        <v>-7.6777350000000002</v>
      </c>
      <c r="F707" s="170" t="b">
        <f>IF(ISBLANK(FarmUnit[[#This Row],[1. Identifiant interne d’exploitation agricole*]]),"",IF(ISERROR(MATCH(FarmUnit[[#This Row],[1. Identifiant interne d’exploitation agricole*]],GroupMember[1. Identifiant interne d’exploitation agricole*],0)),FALSE,TRUE))</f>
        <v>1</v>
      </c>
      <c r="G707" s="5">
        <f t="shared" ref="G707:G770" si="22">IF(D707=0,"",D707)</f>
        <v>7.6712199999999999</v>
      </c>
      <c r="H707" s="5">
        <f t="shared" ref="H707:H770" si="23">IF(E707=0,"",E707)</f>
        <v>-7.6777350000000002</v>
      </c>
      <c r="I707" s="177" t="str">
        <f t="array" ref="I707">IF(ISBLANK(C707),"",IF(C707=MAX(IF(FarmUnit[1. Identifiant interne d’exploitation agricole*]=A707,FarmUnit[3. Superficie de l’unité agricole (ha)*])),"!","-"))</f>
        <v>!</v>
      </c>
      <c r="J707" s="11" t="str">
        <f>IFERROR(CONCATENATE(VLOOKUP(A707,GM_Table,12,FALSE)," ",(VLOOKUP(A707,GM_Table,13,FALSE))),"")</f>
        <v/>
      </c>
    </row>
    <row r="708" spans="1:10" x14ac:dyDescent="0.25">
      <c r="A708" s="160" t="s">
        <v>1357</v>
      </c>
      <c r="B708" s="7" t="s">
        <v>1357</v>
      </c>
      <c r="C708" s="8">
        <v>1</v>
      </c>
      <c r="D708" s="26">
        <v>7.6456400000000002</v>
      </c>
      <c r="E708" s="26">
        <v>-7.6776739999999997</v>
      </c>
      <c r="F708" s="170" t="b">
        <f>IF(ISBLANK(FarmUnit[[#This Row],[1. Identifiant interne d’exploitation agricole*]]),"",IF(ISERROR(MATCH(FarmUnit[[#This Row],[1. Identifiant interne d’exploitation agricole*]],GroupMember[1. Identifiant interne d’exploitation agricole*],0)),FALSE,TRUE))</f>
        <v>1</v>
      </c>
      <c r="G708" s="5">
        <f t="shared" si="22"/>
        <v>7.6456400000000002</v>
      </c>
      <c r="H708" s="5">
        <f t="shared" si="23"/>
        <v>-7.6776739999999997</v>
      </c>
      <c r="I708" s="177" t="str">
        <f t="array" ref="I708">IF(ISBLANK(C708),"",IF(C708=MAX(IF(FarmUnit[1. Identifiant interne d’exploitation agricole*]=A708,FarmUnit[3. Superficie de l’unité agricole (ha)*])),"!","-"))</f>
        <v>!</v>
      </c>
      <c r="J708" s="11" t="str">
        <f>IFERROR(CONCATENATE(VLOOKUP(A708,GM_Table,12,FALSE)," ",(VLOOKUP(A708,GM_Table,13,FALSE))),"")</f>
        <v/>
      </c>
    </row>
    <row r="709" spans="1:10" x14ac:dyDescent="0.25">
      <c r="A709" s="160" t="s">
        <v>1361</v>
      </c>
      <c r="B709" s="7" t="s">
        <v>1361</v>
      </c>
      <c r="C709" s="8">
        <v>2</v>
      </c>
      <c r="D709" s="26">
        <v>7.6504110000000001</v>
      </c>
      <c r="E709" s="26">
        <v>-7.6774389999999997</v>
      </c>
      <c r="F709" s="170" t="b">
        <f>IF(ISBLANK(FarmUnit[[#This Row],[1. Identifiant interne d’exploitation agricole*]]),"",IF(ISERROR(MATCH(FarmUnit[[#This Row],[1. Identifiant interne d’exploitation agricole*]],GroupMember[1. Identifiant interne d’exploitation agricole*],0)),FALSE,TRUE))</f>
        <v>1</v>
      </c>
      <c r="G709" s="5">
        <f t="shared" si="22"/>
        <v>7.6504110000000001</v>
      </c>
      <c r="H709" s="5">
        <f t="shared" si="23"/>
        <v>-7.6774389999999997</v>
      </c>
      <c r="I709" s="177" t="str">
        <f t="array" ref="I709">IF(ISBLANK(C709),"",IF(C709=MAX(IF(FarmUnit[1. Identifiant interne d’exploitation agricole*]=A709,FarmUnit[3. Superficie de l’unité agricole (ha)*])),"!","-"))</f>
        <v>!</v>
      </c>
      <c r="J709" s="11" t="str">
        <f>IFERROR(CONCATENATE(VLOOKUP(A709,GM_Table,12,FALSE)," ",(VLOOKUP(A709,GM_Table,13,FALSE))),"")</f>
        <v/>
      </c>
    </row>
    <row r="710" spans="1:10" x14ac:dyDescent="0.25">
      <c r="A710" s="160" t="s">
        <v>1366</v>
      </c>
      <c r="B710" s="7" t="s">
        <v>1366</v>
      </c>
      <c r="C710" s="8">
        <v>2</v>
      </c>
      <c r="D710" s="26">
        <v>7.6740649999999997</v>
      </c>
      <c r="E710" s="26">
        <v>-7.6442399999999999</v>
      </c>
      <c r="F710" s="170" t="b">
        <f>IF(ISBLANK(FarmUnit[[#This Row],[1. Identifiant interne d’exploitation agricole*]]),"",IF(ISERROR(MATCH(FarmUnit[[#This Row],[1. Identifiant interne d’exploitation agricole*]],GroupMember[1. Identifiant interne d’exploitation agricole*],0)),FALSE,TRUE))</f>
        <v>1</v>
      </c>
      <c r="G710" s="5">
        <f t="shared" si="22"/>
        <v>7.6740649999999997</v>
      </c>
      <c r="H710" s="5">
        <f t="shared" si="23"/>
        <v>-7.6442399999999999</v>
      </c>
      <c r="I710" s="177" t="str">
        <f t="array" ref="I710">IF(ISBLANK(C710),"",IF(C710=MAX(IF(FarmUnit[1. Identifiant interne d’exploitation agricole*]=A710,FarmUnit[3. Superficie de l’unité agricole (ha)*])),"!","-"))</f>
        <v>!</v>
      </c>
      <c r="J710" s="11" t="str">
        <f>IFERROR(CONCATENATE(VLOOKUP(A710,GM_Table,12,FALSE)," ",(VLOOKUP(A710,GM_Table,13,FALSE))),"")</f>
        <v/>
      </c>
    </row>
    <row r="711" spans="1:10" x14ac:dyDescent="0.25">
      <c r="A711" s="160" t="s">
        <v>1370</v>
      </c>
      <c r="B711" s="7" t="s">
        <v>1370</v>
      </c>
      <c r="C711" s="8">
        <v>3</v>
      </c>
      <c r="D711" s="26">
        <v>7.6462310000000002</v>
      </c>
      <c r="E711" s="26">
        <v>-7.6772330000000002</v>
      </c>
      <c r="F711" s="170" t="b">
        <f>IF(ISBLANK(FarmUnit[[#This Row],[1. Identifiant interne d’exploitation agricole*]]),"",IF(ISERROR(MATCH(FarmUnit[[#This Row],[1. Identifiant interne d’exploitation agricole*]],GroupMember[1. Identifiant interne d’exploitation agricole*],0)),FALSE,TRUE))</f>
        <v>1</v>
      </c>
      <c r="G711" s="5">
        <f t="shared" si="22"/>
        <v>7.6462310000000002</v>
      </c>
      <c r="H711" s="5">
        <f t="shared" si="23"/>
        <v>-7.6772330000000002</v>
      </c>
      <c r="I711" s="177" t="str">
        <f t="array" ref="I711">IF(ISBLANK(C711),"",IF(C711=MAX(IF(FarmUnit[1. Identifiant interne d’exploitation agricole*]=A711,FarmUnit[3. Superficie de l’unité agricole (ha)*])),"!","-"))</f>
        <v>!</v>
      </c>
      <c r="J711" s="11" t="str">
        <f>IFERROR(CONCATENATE(VLOOKUP(A711,GM_Table,12,FALSE)," ",(VLOOKUP(A711,GM_Table,13,FALSE))),"")</f>
        <v/>
      </c>
    </row>
    <row r="712" spans="1:10" x14ac:dyDescent="0.25">
      <c r="A712" s="160" t="s">
        <v>1375</v>
      </c>
      <c r="B712" s="7" t="s">
        <v>1375</v>
      </c>
      <c r="C712" s="8">
        <v>3</v>
      </c>
      <c r="D712" s="26">
        <v>7.6738390000000001</v>
      </c>
      <c r="E712" s="26">
        <v>-7.6420680000000001</v>
      </c>
      <c r="F712" s="170" t="b">
        <f>IF(ISBLANK(FarmUnit[[#This Row],[1. Identifiant interne d’exploitation agricole*]]),"",IF(ISERROR(MATCH(FarmUnit[[#This Row],[1. Identifiant interne d’exploitation agricole*]],GroupMember[1. Identifiant interne d’exploitation agricole*],0)),FALSE,TRUE))</f>
        <v>1</v>
      </c>
      <c r="G712" s="5">
        <f t="shared" si="22"/>
        <v>7.6738390000000001</v>
      </c>
      <c r="H712" s="5">
        <f t="shared" si="23"/>
        <v>-7.6420680000000001</v>
      </c>
      <c r="I712" s="177" t="str">
        <f t="array" ref="I712">IF(ISBLANK(C712),"",IF(C712=MAX(IF(FarmUnit[1. Identifiant interne d’exploitation agricole*]=A712,FarmUnit[3. Superficie de l’unité agricole (ha)*])),"!","-"))</f>
        <v>!</v>
      </c>
      <c r="J712" s="11" t="str">
        <f>IFERROR(CONCATENATE(VLOOKUP(A712,GM_Table,12,FALSE)," ",(VLOOKUP(A712,GM_Table,13,FALSE))),"")</f>
        <v/>
      </c>
    </row>
    <row r="713" spans="1:10" x14ac:dyDescent="0.25">
      <c r="A713" s="160" t="s">
        <v>1379</v>
      </c>
      <c r="B713" s="7" t="s">
        <v>1379</v>
      </c>
      <c r="C713" s="8">
        <v>2</v>
      </c>
      <c r="D713" s="26">
        <v>7.681127</v>
      </c>
      <c r="E713" s="26">
        <v>-7.6323720000000002</v>
      </c>
      <c r="F713" s="170" t="b">
        <f>IF(ISBLANK(FarmUnit[[#This Row],[1. Identifiant interne d’exploitation agricole*]]),"",IF(ISERROR(MATCH(FarmUnit[[#This Row],[1. Identifiant interne d’exploitation agricole*]],GroupMember[1. Identifiant interne d’exploitation agricole*],0)),FALSE,TRUE))</f>
        <v>1</v>
      </c>
      <c r="G713" s="5">
        <f t="shared" si="22"/>
        <v>7.681127</v>
      </c>
      <c r="H713" s="5">
        <f t="shared" si="23"/>
        <v>-7.6323720000000002</v>
      </c>
      <c r="I713" s="177" t="str">
        <f t="array" ref="I713">IF(ISBLANK(C713),"",IF(C713=MAX(IF(FarmUnit[1. Identifiant interne d’exploitation agricole*]=A713,FarmUnit[3. Superficie de l’unité agricole (ha)*])),"!","-"))</f>
        <v>!</v>
      </c>
      <c r="J713" s="11" t="str">
        <f>IFERROR(CONCATENATE(VLOOKUP(A713,GM_Table,12,FALSE)," ",(VLOOKUP(A713,GM_Table,13,FALSE))),"")</f>
        <v/>
      </c>
    </row>
    <row r="714" spans="1:10" s="188" customFormat="1" x14ac:dyDescent="0.25">
      <c r="A714" s="160" t="s">
        <v>1383</v>
      </c>
      <c r="B714" s="7" t="s">
        <v>1383</v>
      </c>
      <c r="C714" s="8">
        <v>3</v>
      </c>
      <c r="D714" s="26">
        <v>7.6820729999999999</v>
      </c>
      <c r="E714" s="26">
        <v>-7.6220800000000004</v>
      </c>
      <c r="F714" s="170" t="b">
        <f>IF(ISBLANK(FarmUnit[[#This Row],[1. Identifiant interne d’exploitation agricole*]]),"",IF(ISERROR(MATCH(FarmUnit[[#This Row],[1. Identifiant interne d’exploitation agricole*]],GroupMember[1. Identifiant interne d’exploitation agricole*],0)),FALSE,TRUE))</f>
        <v>1</v>
      </c>
      <c r="G714" s="5">
        <f t="shared" si="22"/>
        <v>7.6820729999999999</v>
      </c>
      <c r="H714" s="5">
        <f t="shared" si="23"/>
        <v>-7.6220800000000004</v>
      </c>
      <c r="I714" s="177" t="str">
        <f t="array" ref="I714">IF(ISBLANK(C714),"",IF(C714=MAX(IF(FarmUnit[1. Identifiant interne d’exploitation agricole*]=A714,FarmUnit[3. Superficie de l’unité agricole (ha)*])),"!","-"))</f>
        <v>!</v>
      </c>
      <c r="J714" s="11" t="str">
        <f>IFERROR(CONCATENATE(VLOOKUP(A714,GM_Table,12,FALSE)," ",(VLOOKUP(A714,GM_Table,13,FALSE))),"")</f>
        <v/>
      </c>
    </row>
    <row r="715" spans="1:10" x14ac:dyDescent="0.25">
      <c r="A715" s="160" t="s">
        <v>1388</v>
      </c>
      <c r="B715" s="7" t="s">
        <v>1388</v>
      </c>
      <c r="C715" s="8">
        <v>3</v>
      </c>
      <c r="D715" s="26">
        <v>7.6693980000000002</v>
      </c>
      <c r="E715" s="26">
        <v>-7.6454409999999999</v>
      </c>
      <c r="F715" s="170" t="b">
        <f>IF(ISBLANK(FarmUnit[[#This Row],[1. Identifiant interne d’exploitation agricole*]]),"",IF(ISERROR(MATCH(FarmUnit[[#This Row],[1. Identifiant interne d’exploitation agricole*]],GroupMember[1. Identifiant interne d’exploitation agricole*],0)),FALSE,TRUE))</f>
        <v>1</v>
      </c>
      <c r="G715" s="5">
        <f t="shared" si="22"/>
        <v>7.6693980000000002</v>
      </c>
      <c r="H715" s="5">
        <f t="shared" si="23"/>
        <v>-7.6454409999999999</v>
      </c>
      <c r="I715" s="177" t="str">
        <f t="array" ref="I715">IF(ISBLANK(C715),"",IF(C715=MAX(IF(FarmUnit[1. Identifiant interne d’exploitation agricole*]=A715,FarmUnit[3. Superficie de l’unité agricole (ha)*])),"!","-"))</f>
        <v>!</v>
      </c>
      <c r="J715" s="11" t="str">
        <f>IFERROR(CONCATENATE(VLOOKUP(A715,GM_Table,12,FALSE)," ",(VLOOKUP(A715,GM_Table,13,FALSE))),"")</f>
        <v/>
      </c>
    </row>
    <row r="716" spans="1:10" s="188" customFormat="1" x14ac:dyDescent="0.25">
      <c r="A716" s="160" t="s">
        <v>1393</v>
      </c>
      <c r="B716" s="7" t="s">
        <v>1393</v>
      </c>
      <c r="C716" s="8">
        <v>1</v>
      </c>
      <c r="D716" s="26">
        <v>7.6582359999999996</v>
      </c>
      <c r="E716" s="26">
        <v>-7.6849759999999998</v>
      </c>
      <c r="F716" s="170" t="b">
        <f>IF(ISBLANK(FarmUnit[[#This Row],[1. Identifiant interne d’exploitation agricole*]]),"",IF(ISERROR(MATCH(FarmUnit[[#This Row],[1. Identifiant interne d’exploitation agricole*]],GroupMember[1. Identifiant interne d’exploitation agricole*],0)),FALSE,TRUE))</f>
        <v>1</v>
      </c>
      <c r="G716" s="5">
        <f t="shared" si="22"/>
        <v>7.6582359999999996</v>
      </c>
      <c r="H716" s="5">
        <f t="shared" si="23"/>
        <v>-7.6849759999999998</v>
      </c>
      <c r="I716" s="177" t="str">
        <f t="array" ref="I716">IF(ISBLANK(C716),"",IF(C716=MAX(IF(FarmUnit[1. Identifiant interne d’exploitation agricole*]=A716,FarmUnit[3. Superficie de l’unité agricole (ha)*])),"!","-"))</f>
        <v>!</v>
      </c>
      <c r="J716" s="11" t="str">
        <f>IFERROR(CONCATENATE(VLOOKUP(A716,GM_Table,12,FALSE)," ",(VLOOKUP(A716,GM_Table,13,FALSE))),"")</f>
        <v/>
      </c>
    </row>
    <row r="717" spans="1:10" x14ac:dyDescent="0.25">
      <c r="A717" s="160" t="s">
        <v>1395</v>
      </c>
      <c r="B717" s="7" t="s">
        <v>1395</v>
      </c>
      <c r="C717" s="8">
        <v>1</v>
      </c>
      <c r="D717" s="26">
        <v>7.6436840000000004</v>
      </c>
      <c r="E717" s="26">
        <v>-7.6575110000000004</v>
      </c>
      <c r="F717" s="170" t="b">
        <f>IF(ISBLANK(FarmUnit[[#This Row],[1. Identifiant interne d’exploitation agricole*]]),"",IF(ISERROR(MATCH(FarmUnit[[#This Row],[1. Identifiant interne d’exploitation agricole*]],GroupMember[1. Identifiant interne d’exploitation agricole*],0)),FALSE,TRUE))</f>
        <v>1</v>
      </c>
      <c r="G717" s="5">
        <f t="shared" si="22"/>
        <v>7.6436840000000004</v>
      </c>
      <c r="H717" s="5">
        <f t="shared" si="23"/>
        <v>-7.6575110000000004</v>
      </c>
      <c r="I717" s="177" t="str">
        <f t="array" ref="I717">IF(ISBLANK(C717),"",IF(C717=MAX(IF(FarmUnit[1. Identifiant interne d’exploitation agricole*]=A717,FarmUnit[3. Superficie de l’unité agricole (ha)*])),"!","-"))</f>
        <v>!</v>
      </c>
      <c r="J717" s="11" t="str">
        <f>IFERROR(CONCATENATE(VLOOKUP(A717,GM_Table,12,FALSE)," ",(VLOOKUP(A717,GM_Table,13,FALSE))),"")</f>
        <v/>
      </c>
    </row>
    <row r="718" spans="1:10" s="188" customFormat="1" x14ac:dyDescent="0.25">
      <c r="A718" s="160" t="s">
        <v>1399</v>
      </c>
      <c r="B718" s="7" t="s">
        <v>1399</v>
      </c>
      <c r="C718" s="8">
        <v>2</v>
      </c>
      <c r="D718" s="26">
        <v>7.6546450000000004</v>
      </c>
      <c r="E718" s="26">
        <v>-7.6833419999999997</v>
      </c>
      <c r="F718" s="170" t="b">
        <f>IF(ISBLANK(FarmUnit[[#This Row],[1. Identifiant interne d’exploitation agricole*]]),"",IF(ISERROR(MATCH(FarmUnit[[#This Row],[1. Identifiant interne d’exploitation agricole*]],GroupMember[1. Identifiant interne d’exploitation agricole*],0)),FALSE,TRUE))</f>
        <v>1</v>
      </c>
      <c r="G718" s="5">
        <f t="shared" si="22"/>
        <v>7.6546450000000004</v>
      </c>
      <c r="H718" s="5">
        <f t="shared" si="23"/>
        <v>-7.6833419999999997</v>
      </c>
      <c r="I718" s="177" t="str">
        <f t="array" ref="I718">IF(ISBLANK(C718),"",IF(C718=MAX(IF(FarmUnit[1. Identifiant interne d’exploitation agricole*]=A718,FarmUnit[3. Superficie de l’unité agricole (ha)*])),"!","-"))</f>
        <v>!</v>
      </c>
      <c r="J718" s="11" t="str">
        <f>IFERROR(CONCATENATE(VLOOKUP(A718,GM_Table,12,FALSE)," ",(VLOOKUP(A718,GM_Table,13,FALSE))),"")</f>
        <v/>
      </c>
    </row>
    <row r="719" spans="1:10" s="188" customFormat="1" x14ac:dyDescent="0.25">
      <c r="A719" s="160" t="s">
        <v>1401</v>
      </c>
      <c r="B719" s="7" t="s">
        <v>1401</v>
      </c>
      <c r="C719" s="8">
        <v>2.5</v>
      </c>
      <c r="D719" s="26">
        <v>7.6542009999999996</v>
      </c>
      <c r="E719" s="26">
        <v>-7.6833859999999996</v>
      </c>
      <c r="F719" s="170" t="b">
        <f>IF(ISBLANK(FarmUnit[[#This Row],[1. Identifiant interne d’exploitation agricole*]]),"",IF(ISERROR(MATCH(FarmUnit[[#This Row],[1. Identifiant interne d’exploitation agricole*]],GroupMember[1. Identifiant interne d’exploitation agricole*],0)),FALSE,TRUE))</f>
        <v>1</v>
      </c>
      <c r="G719" s="5">
        <f t="shared" si="22"/>
        <v>7.6542009999999996</v>
      </c>
      <c r="H719" s="5">
        <f t="shared" si="23"/>
        <v>-7.6833859999999996</v>
      </c>
      <c r="I719" s="177" t="str">
        <f t="array" ref="I719">IF(ISBLANK(C719),"",IF(C719=MAX(IF(FarmUnit[1. Identifiant interne d’exploitation agricole*]=A719,FarmUnit[3. Superficie de l’unité agricole (ha)*])),"!","-"))</f>
        <v>!</v>
      </c>
      <c r="J719" s="11" t="str">
        <f>IFERROR(CONCATENATE(VLOOKUP(A719,GM_Table,12,FALSE)," ",(VLOOKUP(A719,GM_Table,13,FALSE))),"")</f>
        <v/>
      </c>
    </row>
    <row r="720" spans="1:10" s="188" customFormat="1" x14ac:dyDescent="0.25">
      <c r="A720" s="160" t="s">
        <v>1404</v>
      </c>
      <c r="B720" s="7" t="s">
        <v>1404</v>
      </c>
      <c r="C720" s="8">
        <v>2.5</v>
      </c>
      <c r="D720" s="26">
        <v>7.6540609999999996</v>
      </c>
      <c r="E720" s="26">
        <v>-7.6831990000000001</v>
      </c>
      <c r="F720" s="170" t="b">
        <f>IF(ISBLANK(FarmUnit[[#This Row],[1. Identifiant interne d’exploitation agricole*]]),"",IF(ISERROR(MATCH(FarmUnit[[#This Row],[1. Identifiant interne d’exploitation agricole*]],GroupMember[1. Identifiant interne d’exploitation agricole*],0)),FALSE,TRUE))</f>
        <v>1</v>
      </c>
      <c r="G720" s="5">
        <f t="shared" si="22"/>
        <v>7.6540609999999996</v>
      </c>
      <c r="H720" s="5">
        <f t="shared" si="23"/>
        <v>-7.6831990000000001</v>
      </c>
      <c r="I720" s="177" t="str">
        <f t="array" ref="I720">IF(ISBLANK(C720),"",IF(C720=MAX(IF(FarmUnit[1. Identifiant interne d’exploitation agricole*]=A720,FarmUnit[3. Superficie de l’unité agricole (ha)*])),"!","-"))</f>
        <v>!</v>
      </c>
      <c r="J720" s="11" t="str">
        <f>IFERROR(CONCATENATE(VLOOKUP(A720,GM_Table,12,FALSE)," ",(VLOOKUP(A720,GM_Table,13,FALSE))),"")</f>
        <v/>
      </c>
    </row>
    <row r="721" spans="1:10" x14ac:dyDescent="0.25">
      <c r="A721" s="160" t="s">
        <v>1408</v>
      </c>
      <c r="B721" s="7" t="s">
        <v>1408</v>
      </c>
      <c r="C721" s="8">
        <v>1</v>
      </c>
      <c r="D721" s="26">
        <v>7.6530440000000004</v>
      </c>
      <c r="E721" s="26">
        <v>-7.6798060000000001</v>
      </c>
      <c r="F721" s="170" t="b">
        <f>IF(ISBLANK(FarmUnit[[#This Row],[1. Identifiant interne d’exploitation agricole*]]),"",IF(ISERROR(MATCH(FarmUnit[[#This Row],[1. Identifiant interne d’exploitation agricole*]],GroupMember[1. Identifiant interne d’exploitation agricole*],0)),FALSE,TRUE))</f>
        <v>1</v>
      </c>
      <c r="G721" s="5">
        <f t="shared" si="22"/>
        <v>7.6530440000000004</v>
      </c>
      <c r="H721" s="5">
        <f t="shared" si="23"/>
        <v>-7.6798060000000001</v>
      </c>
      <c r="I721" s="177" t="str">
        <f t="array" ref="I721">IF(ISBLANK(C721),"",IF(C721=MAX(IF(FarmUnit[1. Identifiant interne d’exploitation agricole*]=A721,FarmUnit[3. Superficie de l’unité agricole (ha)*])),"!","-"))</f>
        <v>!</v>
      </c>
      <c r="J721" s="11" t="str">
        <f>IFERROR(CONCATENATE(VLOOKUP(A721,GM_Table,12,FALSE)," ",(VLOOKUP(A721,GM_Table,13,FALSE))),"")</f>
        <v/>
      </c>
    </row>
    <row r="722" spans="1:10" s="188" customFormat="1" x14ac:dyDescent="0.25">
      <c r="A722" s="160" t="s">
        <v>1412</v>
      </c>
      <c r="B722" s="7" t="s">
        <v>1412</v>
      </c>
      <c r="C722" s="8">
        <v>3</v>
      </c>
      <c r="D722" s="26">
        <v>7.6500260000000004</v>
      </c>
      <c r="E722" s="26">
        <v>-7.677575</v>
      </c>
      <c r="F722" s="170" t="b">
        <f>IF(ISBLANK(FarmUnit[[#This Row],[1. Identifiant interne d’exploitation agricole*]]),"",IF(ISERROR(MATCH(FarmUnit[[#This Row],[1. Identifiant interne d’exploitation agricole*]],GroupMember[1. Identifiant interne d’exploitation agricole*],0)),FALSE,TRUE))</f>
        <v>1</v>
      </c>
      <c r="G722" s="5">
        <f t="shared" si="22"/>
        <v>7.6500260000000004</v>
      </c>
      <c r="H722" s="5">
        <f t="shared" si="23"/>
        <v>-7.677575</v>
      </c>
      <c r="I722" s="177" t="str">
        <f t="array" ref="I722">IF(ISBLANK(C722),"",IF(C722=MAX(IF(FarmUnit[1. Identifiant interne d’exploitation agricole*]=A722,FarmUnit[3. Superficie de l’unité agricole (ha)*])),"!","-"))</f>
        <v>!</v>
      </c>
      <c r="J722" s="11" t="str">
        <f>IFERROR(CONCATENATE(VLOOKUP(A722,GM_Table,12,FALSE)," ",(VLOOKUP(A722,GM_Table,13,FALSE))),"")</f>
        <v/>
      </c>
    </row>
    <row r="723" spans="1:10" x14ac:dyDescent="0.25">
      <c r="A723" s="160" t="s">
        <v>1416</v>
      </c>
      <c r="B723" s="7" t="s">
        <v>1416</v>
      </c>
      <c r="C723" s="8">
        <v>2</v>
      </c>
      <c r="D723" s="26">
        <v>7.6441210000000002</v>
      </c>
      <c r="E723" s="26">
        <v>-7.658442</v>
      </c>
      <c r="F723" s="170" t="b">
        <f>IF(ISBLANK(FarmUnit[[#This Row],[1. Identifiant interne d’exploitation agricole*]]),"",IF(ISERROR(MATCH(FarmUnit[[#This Row],[1. Identifiant interne d’exploitation agricole*]],GroupMember[1. Identifiant interne d’exploitation agricole*],0)),FALSE,TRUE))</f>
        <v>1</v>
      </c>
      <c r="G723" s="5">
        <f t="shared" si="22"/>
        <v>7.6441210000000002</v>
      </c>
      <c r="H723" s="5">
        <f t="shared" si="23"/>
        <v>-7.658442</v>
      </c>
      <c r="I723" s="177" t="str">
        <f t="array" ref="I723">IF(ISBLANK(C723),"",IF(C723=MAX(IF(FarmUnit[1. Identifiant interne d’exploitation agricole*]=A723,FarmUnit[3. Superficie de l’unité agricole (ha)*])),"!","-"))</f>
        <v>!</v>
      </c>
      <c r="J723" s="11" t="str">
        <f>IFERROR(CONCATENATE(VLOOKUP(A723,GM_Table,12,FALSE)," ",(VLOOKUP(A723,GM_Table,13,FALSE))),"")</f>
        <v/>
      </c>
    </row>
    <row r="724" spans="1:10" x14ac:dyDescent="0.25">
      <c r="A724" s="160" t="s">
        <v>1418</v>
      </c>
      <c r="B724" s="7" t="s">
        <v>1418</v>
      </c>
      <c r="C724" s="8">
        <v>3</v>
      </c>
      <c r="D724" s="26">
        <v>7.7010350000000001</v>
      </c>
      <c r="E724" s="26">
        <v>-7.5808759999999999</v>
      </c>
      <c r="F724" s="170" t="b">
        <f>IF(ISBLANK(FarmUnit[[#This Row],[1. Identifiant interne d’exploitation agricole*]]),"",IF(ISERROR(MATCH(FarmUnit[[#This Row],[1. Identifiant interne d’exploitation agricole*]],GroupMember[1. Identifiant interne d’exploitation agricole*],0)),FALSE,TRUE))</f>
        <v>1</v>
      </c>
      <c r="G724" s="5">
        <f t="shared" si="22"/>
        <v>7.7010350000000001</v>
      </c>
      <c r="H724" s="5">
        <f t="shared" si="23"/>
        <v>-7.5808759999999999</v>
      </c>
      <c r="I724" s="177" t="str">
        <f t="array" ref="I724">IF(ISBLANK(C724),"",IF(C724=MAX(IF(FarmUnit[1. Identifiant interne d’exploitation agricole*]=A724,FarmUnit[3. Superficie de l’unité agricole (ha)*])),"!","-"))</f>
        <v>!</v>
      </c>
      <c r="J724" s="11" t="str">
        <f>IFERROR(CONCATENATE(VLOOKUP(A724,GM_Table,12,FALSE)," ",(VLOOKUP(A724,GM_Table,13,FALSE))),"")</f>
        <v/>
      </c>
    </row>
    <row r="725" spans="1:10" x14ac:dyDescent="0.25">
      <c r="A725" s="160" t="s">
        <v>1420</v>
      </c>
      <c r="B725" s="7" t="s">
        <v>1420</v>
      </c>
      <c r="C725" s="8">
        <v>1</v>
      </c>
      <c r="D725" s="26">
        <v>7.6492000000000004</v>
      </c>
      <c r="E725" s="26">
        <v>-7.6589720000000003</v>
      </c>
      <c r="F725" s="170" t="b">
        <f>IF(ISBLANK(FarmUnit[[#This Row],[1. Identifiant interne d’exploitation agricole*]]),"",IF(ISERROR(MATCH(FarmUnit[[#This Row],[1. Identifiant interne d’exploitation agricole*]],GroupMember[1. Identifiant interne d’exploitation agricole*],0)),FALSE,TRUE))</f>
        <v>1</v>
      </c>
      <c r="G725" s="5">
        <f t="shared" si="22"/>
        <v>7.6492000000000004</v>
      </c>
      <c r="H725" s="5">
        <f t="shared" si="23"/>
        <v>-7.6589720000000003</v>
      </c>
      <c r="I725" s="177" t="str">
        <f t="array" ref="I725">IF(ISBLANK(C725),"",IF(C725=MAX(IF(FarmUnit[1. Identifiant interne d’exploitation agricole*]=A725,FarmUnit[3. Superficie de l’unité agricole (ha)*])),"!","-"))</f>
        <v>!</v>
      </c>
      <c r="J725" s="11" t="str">
        <f>IFERROR(CONCATENATE(VLOOKUP(A725,GM_Table,12,FALSE)," ",(VLOOKUP(A725,GM_Table,13,FALSE))),"")</f>
        <v/>
      </c>
    </row>
    <row r="726" spans="1:10" x14ac:dyDescent="0.25">
      <c r="A726" s="160" t="s">
        <v>1425</v>
      </c>
      <c r="B726" s="7" t="s">
        <v>1425</v>
      </c>
      <c r="C726" s="8">
        <v>2</v>
      </c>
      <c r="D726" s="26">
        <v>7.6483600000000003</v>
      </c>
      <c r="E726" s="26">
        <v>-7.558541</v>
      </c>
      <c r="F726" s="170" t="b">
        <f>IF(ISBLANK(FarmUnit[[#This Row],[1. Identifiant interne d’exploitation agricole*]]),"",IF(ISERROR(MATCH(FarmUnit[[#This Row],[1. Identifiant interne d’exploitation agricole*]],GroupMember[1. Identifiant interne d’exploitation agricole*],0)),FALSE,TRUE))</f>
        <v>1</v>
      </c>
      <c r="G726" s="5">
        <f t="shared" si="22"/>
        <v>7.6483600000000003</v>
      </c>
      <c r="H726" s="5">
        <f t="shared" si="23"/>
        <v>-7.558541</v>
      </c>
      <c r="I726" s="177" t="str">
        <f t="array" ref="I726">IF(ISBLANK(C726),"",IF(C726=MAX(IF(FarmUnit[1. Identifiant interne d’exploitation agricole*]=A726,FarmUnit[3. Superficie de l’unité agricole (ha)*])),"!","-"))</f>
        <v>!</v>
      </c>
      <c r="J726" s="11" t="str">
        <f>IFERROR(CONCATENATE(VLOOKUP(A726,GM_Table,12,FALSE)," ",(VLOOKUP(A726,GM_Table,13,FALSE))),"")</f>
        <v/>
      </c>
    </row>
    <row r="727" spans="1:10" x14ac:dyDescent="0.25">
      <c r="A727" s="160" t="s">
        <v>1429</v>
      </c>
      <c r="B727" s="7" t="s">
        <v>1429</v>
      </c>
      <c r="C727" s="8">
        <v>1</v>
      </c>
      <c r="D727" s="26">
        <v>7.6606249999999996</v>
      </c>
      <c r="E727" s="26">
        <v>-7.8588300000000002</v>
      </c>
      <c r="F727" s="170" t="b">
        <f>IF(ISBLANK(FarmUnit[[#This Row],[1. Identifiant interne d’exploitation agricole*]]),"",IF(ISERROR(MATCH(FarmUnit[[#This Row],[1. Identifiant interne d’exploitation agricole*]],GroupMember[1. Identifiant interne d’exploitation agricole*],0)),FALSE,TRUE))</f>
        <v>1</v>
      </c>
      <c r="G727" s="5">
        <f t="shared" si="22"/>
        <v>7.6606249999999996</v>
      </c>
      <c r="H727" s="5">
        <f t="shared" si="23"/>
        <v>-7.8588300000000002</v>
      </c>
      <c r="I727" s="177" t="str">
        <f t="array" ref="I727">IF(ISBLANK(C727),"",IF(C727=MAX(IF(FarmUnit[1. Identifiant interne d’exploitation agricole*]=A727,FarmUnit[3. Superficie de l’unité agricole (ha)*])),"!","-"))</f>
        <v>!</v>
      </c>
      <c r="J727" s="11" t="str">
        <f>IFERROR(CONCATENATE(VLOOKUP(A727,GM_Table,12,FALSE)," ",(VLOOKUP(A727,GM_Table,13,FALSE))),"")</f>
        <v/>
      </c>
    </row>
    <row r="728" spans="1:10" x14ac:dyDescent="0.25">
      <c r="A728" s="160" t="s">
        <v>1432</v>
      </c>
      <c r="B728" s="7" t="s">
        <v>1432</v>
      </c>
      <c r="C728" s="8">
        <v>3</v>
      </c>
      <c r="D728" s="26">
        <v>7.6831969999999998</v>
      </c>
      <c r="E728" s="26">
        <v>-7.636984</v>
      </c>
      <c r="F728" s="170" t="b">
        <f>IF(ISBLANK(FarmUnit[[#This Row],[1. Identifiant interne d’exploitation agricole*]]),"",IF(ISERROR(MATCH(FarmUnit[[#This Row],[1. Identifiant interne d’exploitation agricole*]],GroupMember[1. Identifiant interne d’exploitation agricole*],0)),FALSE,TRUE))</f>
        <v>1</v>
      </c>
      <c r="G728" s="5">
        <f t="shared" si="22"/>
        <v>7.6831969999999998</v>
      </c>
      <c r="H728" s="5">
        <f t="shared" si="23"/>
        <v>-7.636984</v>
      </c>
      <c r="I728" s="177" t="str">
        <f t="array" ref="I728">IF(ISBLANK(C728),"",IF(C728=MAX(IF(FarmUnit[1. Identifiant interne d’exploitation agricole*]=A728,FarmUnit[3. Superficie de l’unité agricole (ha)*])),"!","-"))</f>
        <v>!</v>
      </c>
      <c r="J728" s="11" t="str">
        <f>IFERROR(CONCATENATE(VLOOKUP(A728,GM_Table,12,FALSE)," ",(VLOOKUP(A728,GM_Table,13,FALSE))),"")</f>
        <v/>
      </c>
    </row>
    <row r="729" spans="1:10" x14ac:dyDescent="0.25">
      <c r="A729" s="160" t="s">
        <v>1434</v>
      </c>
      <c r="B729" s="7" t="s">
        <v>1434</v>
      </c>
      <c r="C729" s="8">
        <v>2</v>
      </c>
      <c r="D729" s="26">
        <v>7.6597689999999998</v>
      </c>
      <c r="E729" s="26">
        <v>-7.685988</v>
      </c>
      <c r="F729" s="170" t="b">
        <f>IF(ISBLANK(FarmUnit[[#This Row],[1. Identifiant interne d’exploitation agricole*]]),"",IF(ISERROR(MATCH(FarmUnit[[#This Row],[1. Identifiant interne d’exploitation agricole*]],GroupMember[1. Identifiant interne d’exploitation agricole*],0)),FALSE,TRUE))</f>
        <v>1</v>
      </c>
      <c r="G729" s="5">
        <f t="shared" si="22"/>
        <v>7.6597689999999998</v>
      </c>
      <c r="H729" s="5">
        <f t="shared" si="23"/>
        <v>-7.685988</v>
      </c>
      <c r="I729" s="177" t="str">
        <f t="array" ref="I729">IF(ISBLANK(C729),"",IF(C729=MAX(IF(FarmUnit[1. Identifiant interne d’exploitation agricole*]=A729,FarmUnit[3. Superficie de l’unité agricole (ha)*])),"!","-"))</f>
        <v>!</v>
      </c>
      <c r="J729" s="11" t="str">
        <f>IFERROR(CONCATENATE(VLOOKUP(A729,GM_Table,12,FALSE)," ",(VLOOKUP(A729,GM_Table,13,FALSE))),"")</f>
        <v/>
      </c>
    </row>
    <row r="730" spans="1:10" x14ac:dyDescent="0.25">
      <c r="A730" s="160" t="s">
        <v>1436</v>
      </c>
      <c r="B730" s="7" t="s">
        <v>1436</v>
      </c>
      <c r="C730" s="8">
        <v>1</v>
      </c>
      <c r="D730" s="26">
        <v>7.6607779999999996</v>
      </c>
      <c r="E730" s="26">
        <v>-7.6870260000000004</v>
      </c>
      <c r="F730" s="170" t="b">
        <f>IF(ISBLANK(FarmUnit[[#This Row],[1. Identifiant interne d’exploitation agricole*]]),"",IF(ISERROR(MATCH(FarmUnit[[#This Row],[1. Identifiant interne d’exploitation agricole*]],GroupMember[1. Identifiant interne d’exploitation agricole*],0)),FALSE,TRUE))</f>
        <v>1</v>
      </c>
      <c r="G730" s="5">
        <f t="shared" si="22"/>
        <v>7.6607779999999996</v>
      </c>
      <c r="H730" s="5">
        <f t="shared" si="23"/>
        <v>-7.6870260000000004</v>
      </c>
      <c r="I730" s="177" t="str">
        <f t="array" ref="I730">IF(ISBLANK(C730),"",IF(C730=MAX(IF(FarmUnit[1. Identifiant interne d’exploitation agricole*]=A730,FarmUnit[3. Superficie de l’unité agricole (ha)*])),"!","-"))</f>
        <v>!</v>
      </c>
      <c r="J730" s="11" t="str">
        <f>IFERROR(CONCATENATE(VLOOKUP(A730,GM_Table,12,FALSE)," ",(VLOOKUP(A730,GM_Table,13,FALSE))),"")</f>
        <v/>
      </c>
    </row>
    <row r="731" spans="1:10" x14ac:dyDescent="0.25">
      <c r="A731" s="160" t="s">
        <v>1438</v>
      </c>
      <c r="B731" s="7" t="s">
        <v>1438</v>
      </c>
      <c r="C731" s="8">
        <v>1</v>
      </c>
      <c r="D731" s="26">
        <v>7.6530820000000004</v>
      </c>
      <c r="E731" s="26">
        <v>-7.6408360000000002</v>
      </c>
      <c r="F731" s="170" t="b">
        <f>IF(ISBLANK(FarmUnit[[#This Row],[1. Identifiant interne d’exploitation agricole*]]),"",IF(ISERROR(MATCH(FarmUnit[[#This Row],[1. Identifiant interne d’exploitation agricole*]],GroupMember[1. Identifiant interne d’exploitation agricole*],0)),FALSE,TRUE))</f>
        <v>1</v>
      </c>
      <c r="G731" s="5">
        <f t="shared" si="22"/>
        <v>7.6530820000000004</v>
      </c>
      <c r="H731" s="5">
        <f t="shared" si="23"/>
        <v>-7.6408360000000002</v>
      </c>
      <c r="I731" s="177" t="str">
        <f t="array" ref="I731">IF(ISBLANK(C731),"",IF(C731=MAX(IF(FarmUnit[1. Identifiant interne d’exploitation agricole*]=A731,FarmUnit[3. Superficie de l’unité agricole (ha)*])),"!","-"))</f>
        <v>!</v>
      </c>
      <c r="J731" s="11" t="str">
        <f>IFERROR(CONCATENATE(VLOOKUP(A731,GM_Table,12,FALSE)," ",(VLOOKUP(A731,GM_Table,13,FALSE))),"")</f>
        <v/>
      </c>
    </row>
    <row r="732" spans="1:10" x14ac:dyDescent="0.25">
      <c r="A732" s="160" t="s">
        <v>1442</v>
      </c>
      <c r="B732" s="7" t="s">
        <v>1442</v>
      </c>
      <c r="C732" s="8">
        <v>2</v>
      </c>
      <c r="D732" s="26">
        <v>7.6525090000000002</v>
      </c>
      <c r="E732" s="26">
        <v>-7.6378370000000002</v>
      </c>
      <c r="F732" s="170" t="b">
        <f>IF(ISBLANK(FarmUnit[[#This Row],[1. Identifiant interne d’exploitation agricole*]]),"",IF(ISERROR(MATCH(FarmUnit[[#This Row],[1. Identifiant interne d’exploitation agricole*]],GroupMember[1. Identifiant interne d’exploitation agricole*],0)),FALSE,TRUE))</f>
        <v>1</v>
      </c>
      <c r="G732" s="5">
        <f t="shared" si="22"/>
        <v>7.6525090000000002</v>
      </c>
      <c r="H732" s="5">
        <f t="shared" si="23"/>
        <v>-7.6378370000000002</v>
      </c>
      <c r="I732" s="177" t="str">
        <f t="array" ref="I732">IF(ISBLANK(C732),"",IF(C732=MAX(IF(FarmUnit[1. Identifiant interne d’exploitation agricole*]=A732,FarmUnit[3. Superficie de l’unité agricole (ha)*])),"!","-"))</f>
        <v>!</v>
      </c>
      <c r="J732" s="11" t="str">
        <f>IFERROR(CONCATENATE(VLOOKUP(A732,GM_Table,12,FALSE)," ",(VLOOKUP(A732,GM_Table,13,FALSE))),"")</f>
        <v/>
      </c>
    </row>
    <row r="733" spans="1:10" x14ac:dyDescent="0.25">
      <c r="A733" s="160" t="s">
        <v>1446</v>
      </c>
      <c r="B733" s="7" t="s">
        <v>1446</v>
      </c>
      <c r="C733" s="8">
        <v>2</v>
      </c>
      <c r="D733" s="26">
        <v>7.6444879999999999</v>
      </c>
      <c r="E733" s="26">
        <v>-7.6593689999999999</v>
      </c>
      <c r="F733" s="170" t="b">
        <f>IF(ISBLANK(FarmUnit[[#This Row],[1. Identifiant interne d’exploitation agricole*]]),"",IF(ISERROR(MATCH(FarmUnit[[#This Row],[1. Identifiant interne d’exploitation agricole*]],GroupMember[1. Identifiant interne d’exploitation agricole*],0)),FALSE,TRUE))</f>
        <v>1</v>
      </c>
      <c r="G733" s="5">
        <f t="shared" si="22"/>
        <v>7.6444879999999999</v>
      </c>
      <c r="H733" s="5">
        <f t="shared" si="23"/>
        <v>-7.6593689999999999</v>
      </c>
      <c r="I733" s="177" t="str">
        <f t="array" ref="I733">IF(ISBLANK(C733),"",IF(C733=MAX(IF(FarmUnit[1. Identifiant interne d’exploitation agricole*]=A733,FarmUnit[3. Superficie de l’unité agricole (ha)*])),"!","-"))</f>
        <v>!</v>
      </c>
      <c r="J733" s="11" t="str">
        <f>IFERROR(CONCATENATE(VLOOKUP(A733,GM_Table,12,FALSE)," ",(VLOOKUP(A733,GM_Table,13,FALSE))),"")</f>
        <v/>
      </c>
    </row>
    <row r="734" spans="1:10" x14ac:dyDescent="0.25">
      <c r="A734" s="160" t="s">
        <v>1449</v>
      </c>
      <c r="B734" s="7" t="s">
        <v>1449</v>
      </c>
      <c r="C734" s="8">
        <v>3</v>
      </c>
      <c r="D734" s="26">
        <v>7.6440359999999998</v>
      </c>
      <c r="E734" s="26">
        <v>-7.6581250000000001</v>
      </c>
      <c r="F734" s="170" t="b">
        <f>IF(ISBLANK(FarmUnit[[#This Row],[1. Identifiant interne d’exploitation agricole*]]),"",IF(ISERROR(MATCH(FarmUnit[[#This Row],[1. Identifiant interne d’exploitation agricole*]],GroupMember[1. Identifiant interne d’exploitation agricole*],0)),FALSE,TRUE))</f>
        <v>1</v>
      </c>
      <c r="G734" s="5">
        <f t="shared" si="22"/>
        <v>7.6440359999999998</v>
      </c>
      <c r="H734" s="5">
        <f t="shared" si="23"/>
        <v>-7.6581250000000001</v>
      </c>
      <c r="I734" s="177" t="str">
        <f t="array" ref="I734">IF(ISBLANK(C734),"",IF(C734=MAX(IF(FarmUnit[1. Identifiant interne d’exploitation agricole*]=A734,FarmUnit[3. Superficie de l’unité agricole (ha)*])),"!","-"))</f>
        <v>!</v>
      </c>
      <c r="J734" s="11" t="str">
        <f>IFERROR(CONCATENATE(VLOOKUP(A734,GM_Table,12,FALSE)," ",(VLOOKUP(A734,GM_Table,13,FALSE))),"")</f>
        <v/>
      </c>
    </row>
    <row r="735" spans="1:10" x14ac:dyDescent="0.25">
      <c r="A735" s="160" t="s">
        <v>1451</v>
      </c>
      <c r="B735" s="7" t="s">
        <v>1451</v>
      </c>
      <c r="C735" s="8">
        <v>2</v>
      </c>
      <c r="D735" s="26">
        <v>7.6586280000000002</v>
      </c>
      <c r="E735" s="26">
        <v>-7.6486179999999999</v>
      </c>
      <c r="F735" s="170" t="b">
        <f>IF(ISBLANK(FarmUnit[[#This Row],[1. Identifiant interne d’exploitation agricole*]]),"",IF(ISERROR(MATCH(FarmUnit[[#This Row],[1. Identifiant interne d’exploitation agricole*]],GroupMember[1. Identifiant interne d’exploitation agricole*],0)),FALSE,TRUE))</f>
        <v>1</v>
      </c>
      <c r="G735" s="5">
        <f t="shared" si="22"/>
        <v>7.6586280000000002</v>
      </c>
      <c r="H735" s="5">
        <f t="shared" si="23"/>
        <v>-7.6486179999999999</v>
      </c>
      <c r="I735" s="177" t="str">
        <f t="array" ref="I735">IF(ISBLANK(C735),"",IF(C735=MAX(IF(FarmUnit[1. Identifiant interne d’exploitation agricole*]=A735,FarmUnit[3. Superficie de l’unité agricole (ha)*])),"!","-"))</f>
        <v>!</v>
      </c>
      <c r="J735" s="11" t="str">
        <f>IFERROR(CONCATENATE(VLOOKUP(A735,GM_Table,12,FALSE)," ",(VLOOKUP(A735,GM_Table,13,FALSE))),"")</f>
        <v/>
      </c>
    </row>
    <row r="736" spans="1:10" x14ac:dyDescent="0.25">
      <c r="A736" s="160" t="s">
        <v>1452</v>
      </c>
      <c r="B736" s="7" t="s">
        <v>1452</v>
      </c>
      <c r="C736" s="8">
        <v>4</v>
      </c>
      <c r="D736" s="26">
        <v>7.6585859999999997</v>
      </c>
      <c r="E736" s="26">
        <v>-7.6480920000000001</v>
      </c>
      <c r="F736" s="170" t="b">
        <f>IF(ISBLANK(FarmUnit[[#This Row],[1. Identifiant interne d’exploitation agricole*]]),"",IF(ISERROR(MATCH(FarmUnit[[#This Row],[1. Identifiant interne d’exploitation agricole*]],GroupMember[1. Identifiant interne d’exploitation agricole*],0)),FALSE,TRUE))</f>
        <v>1</v>
      </c>
      <c r="G736" s="5">
        <f t="shared" si="22"/>
        <v>7.6585859999999997</v>
      </c>
      <c r="H736" s="5">
        <f t="shared" si="23"/>
        <v>-7.6480920000000001</v>
      </c>
      <c r="I736" s="177" t="str">
        <f t="array" ref="I736">IF(ISBLANK(C736),"",IF(C736=MAX(IF(FarmUnit[1. Identifiant interne d’exploitation agricole*]=A736,FarmUnit[3. Superficie de l’unité agricole (ha)*])),"!","-"))</f>
        <v>!</v>
      </c>
      <c r="J736" s="11" t="str">
        <f>IFERROR(CONCATENATE(VLOOKUP(A736,GM_Table,12,FALSE)," ",(VLOOKUP(A736,GM_Table,13,FALSE))),"")</f>
        <v/>
      </c>
    </row>
    <row r="737" spans="1:10" x14ac:dyDescent="0.25">
      <c r="A737" s="160" t="s">
        <v>1454</v>
      </c>
      <c r="B737" s="7" t="s">
        <v>1454</v>
      </c>
      <c r="C737" s="8">
        <v>1</v>
      </c>
      <c r="D737" s="26">
        <v>7.6395</v>
      </c>
      <c r="E737" s="26">
        <v>-7.7481999999999998</v>
      </c>
      <c r="F737" s="170" t="b">
        <f>IF(ISBLANK(FarmUnit[[#This Row],[1. Identifiant interne d’exploitation agricole*]]),"",IF(ISERROR(MATCH(FarmUnit[[#This Row],[1. Identifiant interne d’exploitation agricole*]],GroupMember[1. Identifiant interne d’exploitation agricole*],0)),FALSE,TRUE))</f>
        <v>1</v>
      </c>
      <c r="G737" s="5">
        <f t="shared" si="22"/>
        <v>7.6395</v>
      </c>
      <c r="H737" s="5">
        <f t="shared" si="23"/>
        <v>-7.7481999999999998</v>
      </c>
      <c r="I737" s="177" t="str">
        <f t="array" ref="I737">IF(ISBLANK(C737),"",IF(C737=MAX(IF(FarmUnit[1. Identifiant interne d’exploitation agricole*]=A737,FarmUnit[3. Superficie de l’unité agricole (ha)*])),"!","-"))</f>
        <v>!</v>
      </c>
      <c r="J737" s="11" t="str">
        <f>IFERROR(CONCATENATE(VLOOKUP(A737,GM_Table,12,FALSE)," ",(VLOOKUP(A737,GM_Table,13,FALSE))),"")</f>
        <v/>
      </c>
    </row>
    <row r="738" spans="1:10" x14ac:dyDescent="0.25">
      <c r="A738" s="160" t="s">
        <v>1457</v>
      </c>
      <c r="B738" s="7" t="s">
        <v>1457</v>
      </c>
      <c r="C738" s="8">
        <v>1</v>
      </c>
      <c r="D738" s="26">
        <v>7.655265</v>
      </c>
      <c r="E738" s="26">
        <v>-7.6804750000000004</v>
      </c>
      <c r="F738" s="170" t="b">
        <f>IF(ISBLANK(FarmUnit[[#This Row],[1. Identifiant interne d’exploitation agricole*]]),"",IF(ISERROR(MATCH(FarmUnit[[#This Row],[1. Identifiant interne d’exploitation agricole*]],GroupMember[1. Identifiant interne d’exploitation agricole*],0)),FALSE,TRUE))</f>
        <v>1</v>
      </c>
      <c r="G738" s="5">
        <f t="shared" si="22"/>
        <v>7.655265</v>
      </c>
      <c r="H738" s="5">
        <f t="shared" si="23"/>
        <v>-7.6804750000000004</v>
      </c>
      <c r="I738" s="177" t="str">
        <f t="array" ref="I738">IF(ISBLANK(C738),"",IF(C738=MAX(IF(FarmUnit[1. Identifiant interne d’exploitation agricole*]=A738,FarmUnit[3. Superficie de l’unité agricole (ha)*])),"!","-"))</f>
        <v>!</v>
      </c>
      <c r="J738" s="11" t="str">
        <f>IFERROR(CONCATENATE(VLOOKUP(A738,GM_Table,12,FALSE)," ",(VLOOKUP(A738,GM_Table,13,FALSE))),"")</f>
        <v/>
      </c>
    </row>
    <row r="739" spans="1:10" x14ac:dyDescent="0.25">
      <c r="A739" s="160" t="s">
        <v>1460</v>
      </c>
      <c r="B739" s="7" t="s">
        <v>1460</v>
      </c>
      <c r="C739" s="8">
        <v>1</v>
      </c>
      <c r="D739" s="26">
        <v>7.6574679999999997</v>
      </c>
      <c r="E739" s="26">
        <v>-7.6830730000000003</v>
      </c>
      <c r="F739" s="170" t="b">
        <f>IF(ISBLANK(FarmUnit[[#This Row],[1. Identifiant interne d’exploitation agricole*]]),"",IF(ISERROR(MATCH(FarmUnit[[#This Row],[1. Identifiant interne d’exploitation agricole*]],GroupMember[1. Identifiant interne d’exploitation agricole*],0)),FALSE,TRUE))</f>
        <v>1</v>
      </c>
      <c r="G739" s="5">
        <f t="shared" si="22"/>
        <v>7.6574679999999997</v>
      </c>
      <c r="H739" s="5">
        <f t="shared" si="23"/>
        <v>-7.6830730000000003</v>
      </c>
      <c r="I739" s="177" t="str">
        <f t="array" ref="I739">IF(ISBLANK(C739),"",IF(C739=MAX(IF(FarmUnit[1. Identifiant interne d’exploitation agricole*]=A739,FarmUnit[3. Superficie de l’unité agricole (ha)*])),"!","-"))</f>
        <v>!</v>
      </c>
      <c r="J739" s="11" t="str">
        <f>IFERROR(CONCATENATE(VLOOKUP(A739,GM_Table,12,FALSE)," ",(VLOOKUP(A739,GM_Table,13,FALSE))),"")</f>
        <v/>
      </c>
    </row>
    <row r="740" spans="1:10" x14ac:dyDescent="0.25">
      <c r="A740" s="160" t="s">
        <v>1462</v>
      </c>
      <c r="B740" s="7" t="s">
        <v>1462</v>
      </c>
      <c r="C740" s="8">
        <v>1</v>
      </c>
      <c r="D740" s="26">
        <v>7.6791359999999997</v>
      </c>
      <c r="E740" s="26">
        <v>-7.5757640000000004</v>
      </c>
      <c r="F740" s="170" t="b">
        <f>IF(ISBLANK(FarmUnit[[#This Row],[1. Identifiant interne d’exploitation agricole*]]),"",IF(ISERROR(MATCH(FarmUnit[[#This Row],[1. Identifiant interne d’exploitation agricole*]],GroupMember[1. Identifiant interne d’exploitation agricole*],0)),FALSE,TRUE))</f>
        <v>1</v>
      </c>
      <c r="G740" s="5">
        <f t="shared" si="22"/>
        <v>7.6791359999999997</v>
      </c>
      <c r="H740" s="5">
        <f t="shared" si="23"/>
        <v>-7.5757640000000004</v>
      </c>
      <c r="I740" s="177" t="str">
        <f t="array" ref="I740">IF(ISBLANK(C740),"",IF(C740=MAX(IF(FarmUnit[1. Identifiant interne d’exploitation agricole*]=A740,FarmUnit[3. Superficie de l’unité agricole (ha)*])),"!","-"))</f>
        <v>!</v>
      </c>
      <c r="J740" s="11" t="str">
        <f>IFERROR(CONCATENATE(VLOOKUP(A740,GM_Table,12,FALSE)," ",(VLOOKUP(A740,GM_Table,13,FALSE))),"")</f>
        <v/>
      </c>
    </row>
    <row r="741" spans="1:10" x14ac:dyDescent="0.25">
      <c r="A741" s="160" t="s">
        <v>1465</v>
      </c>
      <c r="B741" s="7" t="s">
        <v>1465</v>
      </c>
      <c r="C741" s="8">
        <v>1</v>
      </c>
      <c r="D741" s="26">
        <v>7.7151870000000002</v>
      </c>
      <c r="E741" s="26">
        <v>-7.5636850000000004</v>
      </c>
      <c r="F741" s="170" t="b">
        <f>IF(ISBLANK(FarmUnit[[#This Row],[1. Identifiant interne d’exploitation agricole*]]),"",IF(ISERROR(MATCH(FarmUnit[[#This Row],[1. Identifiant interne d’exploitation agricole*]],GroupMember[1. Identifiant interne d’exploitation agricole*],0)),FALSE,TRUE))</f>
        <v>1</v>
      </c>
      <c r="G741" s="5">
        <f t="shared" si="22"/>
        <v>7.7151870000000002</v>
      </c>
      <c r="H741" s="5">
        <f t="shared" si="23"/>
        <v>-7.5636850000000004</v>
      </c>
      <c r="I741" s="177" t="str">
        <f t="array" ref="I741">IF(ISBLANK(C741),"",IF(C741=MAX(IF(FarmUnit[1. Identifiant interne d’exploitation agricole*]=A741,FarmUnit[3. Superficie de l’unité agricole (ha)*])),"!","-"))</f>
        <v>!</v>
      </c>
      <c r="J741" s="11" t="str">
        <f>IFERROR(CONCATENATE(VLOOKUP(A741,GM_Table,12,FALSE)," ",(VLOOKUP(A741,GM_Table,13,FALSE))),"")</f>
        <v/>
      </c>
    </row>
    <row r="742" spans="1:10" x14ac:dyDescent="0.25">
      <c r="A742" s="160" t="s">
        <v>1466</v>
      </c>
      <c r="B742" s="7" t="s">
        <v>1466</v>
      </c>
      <c r="C742" s="8">
        <v>1</v>
      </c>
      <c r="D742" s="26">
        <v>7.6766519999999998</v>
      </c>
      <c r="E742" s="26">
        <v>-7.6096630000000003</v>
      </c>
      <c r="F742" s="170" t="b">
        <f>IF(ISBLANK(FarmUnit[[#This Row],[1. Identifiant interne d’exploitation agricole*]]),"",IF(ISERROR(MATCH(FarmUnit[[#This Row],[1. Identifiant interne d’exploitation agricole*]],GroupMember[1. Identifiant interne d’exploitation agricole*],0)),FALSE,TRUE))</f>
        <v>1</v>
      </c>
      <c r="G742" s="5">
        <f t="shared" si="22"/>
        <v>7.6766519999999998</v>
      </c>
      <c r="H742" s="5">
        <f t="shared" si="23"/>
        <v>-7.6096630000000003</v>
      </c>
      <c r="I742" s="177" t="str">
        <f t="array" ref="I742">IF(ISBLANK(C742),"",IF(C742=MAX(IF(FarmUnit[1. Identifiant interne d’exploitation agricole*]=A742,FarmUnit[3. Superficie de l’unité agricole (ha)*])),"!","-"))</f>
        <v>!</v>
      </c>
      <c r="J742" s="11" t="str">
        <f>IFERROR(CONCATENATE(VLOOKUP(A742,GM_Table,12,FALSE)," ",(VLOOKUP(A742,GM_Table,13,FALSE))),"")</f>
        <v/>
      </c>
    </row>
    <row r="743" spans="1:10" x14ac:dyDescent="0.25">
      <c r="A743" s="160" t="s">
        <v>1469</v>
      </c>
      <c r="B743" s="7" t="s">
        <v>1469</v>
      </c>
      <c r="C743" s="8">
        <v>1</v>
      </c>
      <c r="D743" s="26">
        <v>7.7007919999999999</v>
      </c>
      <c r="E743" s="26">
        <v>-7.5734370000000002</v>
      </c>
      <c r="F743" s="170" t="b">
        <f>IF(ISBLANK(FarmUnit[[#This Row],[1. Identifiant interne d’exploitation agricole*]]),"",IF(ISERROR(MATCH(FarmUnit[[#This Row],[1. Identifiant interne d’exploitation agricole*]],GroupMember[1. Identifiant interne d’exploitation agricole*],0)),FALSE,TRUE))</f>
        <v>1</v>
      </c>
      <c r="G743" s="5">
        <f t="shared" si="22"/>
        <v>7.7007919999999999</v>
      </c>
      <c r="H743" s="5">
        <f t="shared" si="23"/>
        <v>-7.5734370000000002</v>
      </c>
      <c r="I743" s="177" t="str">
        <f t="array" ref="I743">IF(ISBLANK(C743),"",IF(C743=MAX(IF(FarmUnit[1. Identifiant interne d’exploitation agricole*]=A743,FarmUnit[3. Superficie de l’unité agricole (ha)*])),"!","-"))</f>
        <v>!</v>
      </c>
      <c r="J743" s="11" t="str">
        <f>IFERROR(CONCATENATE(VLOOKUP(A743,GM_Table,12,FALSE)," ",(VLOOKUP(A743,GM_Table,13,FALSE))),"")</f>
        <v/>
      </c>
    </row>
    <row r="744" spans="1:10" s="188" customFormat="1" x14ac:dyDescent="0.25">
      <c r="A744" s="160" t="s">
        <v>1471</v>
      </c>
      <c r="B744" s="7" t="s">
        <v>1471</v>
      </c>
      <c r="C744" s="8">
        <v>1</v>
      </c>
      <c r="D744" s="26">
        <v>7.6526439999999996</v>
      </c>
      <c r="E744" s="26">
        <v>-7.6053629999999997</v>
      </c>
      <c r="F744" s="170" t="b">
        <f>IF(ISBLANK(FarmUnit[[#This Row],[1. Identifiant interne d’exploitation agricole*]]),"",IF(ISERROR(MATCH(FarmUnit[[#This Row],[1. Identifiant interne d’exploitation agricole*]],GroupMember[1. Identifiant interne d’exploitation agricole*],0)),FALSE,TRUE))</f>
        <v>1</v>
      </c>
      <c r="G744" s="5">
        <f t="shared" si="22"/>
        <v>7.6526439999999996</v>
      </c>
      <c r="H744" s="5">
        <f t="shared" si="23"/>
        <v>-7.6053629999999997</v>
      </c>
      <c r="I744" s="177" t="str">
        <f t="array" ref="I744">IF(ISBLANK(C744),"",IF(C744=MAX(IF(FarmUnit[1. Identifiant interne d’exploitation agricole*]=A744,FarmUnit[3. Superficie de l’unité agricole (ha)*])),"!","-"))</f>
        <v>!</v>
      </c>
      <c r="J744" s="11" t="str">
        <f>IFERROR(CONCATENATE(VLOOKUP(A744,GM_Table,12,FALSE)," ",(VLOOKUP(A744,GM_Table,13,FALSE))),"")</f>
        <v/>
      </c>
    </row>
    <row r="745" spans="1:10" x14ac:dyDescent="0.25">
      <c r="A745" s="160" t="s">
        <v>1476</v>
      </c>
      <c r="B745" s="7" t="s">
        <v>1476</v>
      </c>
      <c r="C745" s="8">
        <v>2</v>
      </c>
      <c r="D745" s="26">
        <v>7.6171920000000002</v>
      </c>
      <c r="E745" s="26">
        <v>-7.576028</v>
      </c>
      <c r="F745" s="170" t="b">
        <f>IF(ISBLANK(FarmUnit[[#This Row],[1. Identifiant interne d’exploitation agricole*]]),"",IF(ISERROR(MATCH(FarmUnit[[#This Row],[1. Identifiant interne d’exploitation agricole*]],GroupMember[1. Identifiant interne d’exploitation agricole*],0)),FALSE,TRUE))</f>
        <v>1</v>
      </c>
      <c r="G745" s="5">
        <f t="shared" si="22"/>
        <v>7.6171920000000002</v>
      </c>
      <c r="H745" s="5">
        <f t="shared" si="23"/>
        <v>-7.576028</v>
      </c>
      <c r="I745" s="177" t="str">
        <f t="array" ref="I745">IF(ISBLANK(C745),"",IF(C745=MAX(IF(FarmUnit[1. Identifiant interne d’exploitation agricole*]=A745,FarmUnit[3. Superficie de l’unité agricole (ha)*])),"!","-"))</f>
        <v>!</v>
      </c>
      <c r="J745" s="11" t="str">
        <f>IFERROR(CONCATENATE(VLOOKUP(A745,GM_Table,12,FALSE)," ",(VLOOKUP(A745,GM_Table,13,FALSE))),"")</f>
        <v/>
      </c>
    </row>
    <row r="746" spans="1:10" x14ac:dyDescent="0.25">
      <c r="A746" s="160" t="s">
        <v>1481</v>
      </c>
      <c r="B746" s="7" t="s">
        <v>1481</v>
      </c>
      <c r="C746" s="8">
        <v>2</v>
      </c>
      <c r="D746" s="26">
        <v>7.651834</v>
      </c>
      <c r="E746" s="26">
        <v>-7.6077599999999999</v>
      </c>
      <c r="F746" s="170" t="b">
        <f>IF(ISBLANK(FarmUnit[[#This Row],[1. Identifiant interne d’exploitation agricole*]]),"",IF(ISERROR(MATCH(FarmUnit[[#This Row],[1. Identifiant interne d’exploitation agricole*]],GroupMember[1. Identifiant interne d’exploitation agricole*],0)),FALSE,TRUE))</f>
        <v>1</v>
      </c>
      <c r="G746" s="5">
        <f t="shared" si="22"/>
        <v>7.651834</v>
      </c>
      <c r="H746" s="5">
        <f t="shared" si="23"/>
        <v>-7.6077599999999999</v>
      </c>
      <c r="I746" s="177" t="str">
        <f t="array" ref="I746">IF(ISBLANK(C746),"",IF(C746=MAX(IF(FarmUnit[1. Identifiant interne d’exploitation agricole*]=A746,FarmUnit[3. Superficie de l’unité agricole (ha)*])),"!","-"))</f>
        <v>!</v>
      </c>
      <c r="J746" s="11" t="str">
        <f>IFERROR(CONCATENATE(VLOOKUP(A746,GM_Table,12,FALSE)," ",(VLOOKUP(A746,GM_Table,13,FALSE))),"")</f>
        <v/>
      </c>
    </row>
    <row r="747" spans="1:10" x14ac:dyDescent="0.25">
      <c r="A747" s="160" t="s">
        <v>1482</v>
      </c>
      <c r="B747" s="7" t="s">
        <v>1482</v>
      </c>
      <c r="C747" s="8">
        <v>2</v>
      </c>
      <c r="D747" s="26">
        <v>7.6542300000000001</v>
      </c>
      <c r="E747" s="26">
        <v>-7.6356200000000003</v>
      </c>
      <c r="F747" s="170" t="b">
        <f>IF(ISBLANK(FarmUnit[[#This Row],[1. Identifiant interne d’exploitation agricole*]]),"",IF(ISERROR(MATCH(FarmUnit[[#This Row],[1. Identifiant interne d’exploitation agricole*]],GroupMember[1. Identifiant interne d’exploitation agricole*],0)),FALSE,TRUE))</f>
        <v>1</v>
      </c>
      <c r="G747" s="5">
        <f t="shared" si="22"/>
        <v>7.6542300000000001</v>
      </c>
      <c r="H747" s="5">
        <f t="shared" si="23"/>
        <v>-7.6356200000000003</v>
      </c>
      <c r="I747" s="177" t="str">
        <f t="array" ref="I747">IF(ISBLANK(C747),"",IF(C747=MAX(IF(FarmUnit[1. Identifiant interne d’exploitation agricole*]=A747,FarmUnit[3. Superficie de l’unité agricole (ha)*])),"!","-"))</f>
        <v>!</v>
      </c>
      <c r="J747" s="11" t="str">
        <f>IFERROR(CONCATENATE(VLOOKUP(A747,GM_Table,12,FALSE)," ",(VLOOKUP(A747,GM_Table,13,FALSE))),"")</f>
        <v/>
      </c>
    </row>
    <row r="748" spans="1:10" x14ac:dyDescent="0.25">
      <c r="A748" s="62" t="s">
        <v>2194</v>
      </c>
      <c r="B748" s="7" t="s">
        <v>2194</v>
      </c>
      <c r="C748" s="8">
        <v>2.46</v>
      </c>
      <c r="D748" s="26">
        <v>7.7639149999999999</v>
      </c>
      <c r="E748" s="26">
        <v>-7.5225989999999996</v>
      </c>
      <c r="F748" s="170" t="b">
        <f>IF(ISBLANK(FarmUnit[[#This Row],[1. Identifiant interne d’exploitation agricole*]]),"",IF(ISERROR(MATCH(FarmUnit[[#This Row],[1. Identifiant interne d’exploitation agricole*]],GroupMember[1. Identifiant interne d’exploitation agricole*],0)),FALSE,TRUE))</f>
        <v>1</v>
      </c>
      <c r="G748" s="5">
        <f t="shared" si="22"/>
        <v>7.7639149999999999</v>
      </c>
      <c r="H748" s="5">
        <f t="shared" si="23"/>
        <v>-7.5225989999999996</v>
      </c>
      <c r="I748" s="177" t="str">
        <f t="array" ref="I748">IF(ISBLANK(C748),"",IF(C748=MAX(IF(FarmUnit[1. Identifiant interne d’exploitation agricole*]=A748,FarmUnit[3. Superficie de l’unité agricole (ha)*])),"!","-"))</f>
        <v>!</v>
      </c>
      <c r="J748" s="11" t="str">
        <f>IFERROR(CONCATENATE(VLOOKUP(A748,GM_Table,12,FALSE)," ",(VLOOKUP(A748,GM_Table,13,FALSE))),"")</f>
        <v/>
      </c>
    </row>
    <row r="749" spans="1:10" x14ac:dyDescent="0.25">
      <c r="A749" s="62" t="s">
        <v>2199</v>
      </c>
      <c r="B749" s="7" t="s">
        <v>2199</v>
      </c>
      <c r="C749" s="8">
        <v>1.0077</v>
      </c>
      <c r="D749" s="26">
        <v>7.7249379999999999</v>
      </c>
      <c r="E749" s="26">
        <v>-7.5243149999999996</v>
      </c>
      <c r="F749" s="170" t="b">
        <f>IF(ISBLANK(FarmUnit[[#This Row],[1. Identifiant interne d’exploitation agricole*]]),"",IF(ISERROR(MATCH(FarmUnit[[#This Row],[1. Identifiant interne d’exploitation agricole*]],GroupMember[1. Identifiant interne d’exploitation agricole*],0)),FALSE,TRUE))</f>
        <v>1</v>
      </c>
      <c r="G749" s="5">
        <f t="shared" si="22"/>
        <v>7.7249379999999999</v>
      </c>
      <c r="H749" s="5">
        <f t="shared" si="23"/>
        <v>-7.5243149999999996</v>
      </c>
      <c r="I749" s="177" t="str">
        <f t="array" ref="I749">IF(ISBLANK(C749),"",IF(C749=MAX(IF(FarmUnit[1. Identifiant interne d’exploitation agricole*]=A749,FarmUnit[3. Superficie de l’unité agricole (ha)*])),"!","-"))</f>
        <v>!</v>
      </c>
      <c r="J749" s="11" t="str">
        <f>IFERROR(CONCATENATE(VLOOKUP(A749,GM_Table,12,FALSE)," ",(VLOOKUP(A749,GM_Table,13,FALSE))),"")</f>
        <v/>
      </c>
    </row>
    <row r="750" spans="1:10" x14ac:dyDescent="0.25">
      <c r="A750" s="62" t="s">
        <v>2202</v>
      </c>
      <c r="B750" s="7" t="s">
        <v>2202</v>
      </c>
      <c r="C750" s="8">
        <v>4.0949999999999998</v>
      </c>
      <c r="D750" s="26">
        <v>7.7431270000000003</v>
      </c>
      <c r="E750" s="26">
        <v>-7.5705629999999999</v>
      </c>
      <c r="F750" s="170" t="b">
        <f>IF(ISBLANK(FarmUnit[[#This Row],[1. Identifiant interne d’exploitation agricole*]]),"",IF(ISERROR(MATCH(FarmUnit[[#This Row],[1. Identifiant interne d’exploitation agricole*]],GroupMember[1. Identifiant interne d’exploitation agricole*],0)),FALSE,TRUE))</f>
        <v>1</v>
      </c>
      <c r="G750" s="5">
        <f t="shared" si="22"/>
        <v>7.7431270000000003</v>
      </c>
      <c r="H750" s="5">
        <f t="shared" si="23"/>
        <v>-7.5705629999999999</v>
      </c>
      <c r="I750" s="177" t="str">
        <f t="array" ref="I750">IF(ISBLANK(C750),"",IF(C750=MAX(IF(FarmUnit[1. Identifiant interne d’exploitation agricole*]=A750,FarmUnit[3. Superficie de l’unité agricole (ha)*])),"!","-"))</f>
        <v>!</v>
      </c>
      <c r="J750" s="11" t="str">
        <f>IFERROR(CONCATENATE(VLOOKUP(A750,GM_Table,12,FALSE)," ",(VLOOKUP(A750,GM_Table,13,FALSE))),"")</f>
        <v/>
      </c>
    </row>
    <row r="751" spans="1:10" s="188" customFormat="1" x14ac:dyDescent="0.25">
      <c r="A751" s="62" t="s">
        <v>2206</v>
      </c>
      <c r="B751" s="7" t="s">
        <v>2206</v>
      </c>
      <c r="C751" s="8">
        <v>2.9</v>
      </c>
      <c r="D751" s="26">
        <v>7.7520049999999996</v>
      </c>
      <c r="E751" s="26">
        <v>-7.5422130000000003</v>
      </c>
      <c r="F751" s="170" t="b">
        <f>IF(ISBLANK(FarmUnit[[#This Row],[1. Identifiant interne d’exploitation agricole*]]),"",IF(ISERROR(MATCH(FarmUnit[[#This Row],[1. Identifiant interne d’exploitation agricole*]],GroupMember[1. Identifiant interne d’exploitation agricole*],0)),FALSE,TRUE))</f>
        <v>1</v>
      </c>
      <c r="G751" s="5">
        <f t="shared" si="22"/>
        <v>7.7520049999999996</v>
      </c>
      <c r="H751" s="5">
        <f t="shared" si="23"/>
        <v>-7.5422130000000003</v>
      </c>
      <c r="I751" s="177" t="str">
        <f t="array" ref="I751">IF(ISBLANK(C751),"",IF(C751=MAX(IF(FarmUnit[1. Identifiant interne d’exploitation agricole*]=A751,FarmUnit[3. Superficie de l’unité agricole (ha)*])),"!","-"))</f>
        <v>!</v>
      </c>
      <c r="J751" s="11" t="str">
        <f>IFERROR(CONCATENATE(VLOOKUP(A751,GM_Table,12,FALSE)," ",(VLOOKUP(A751,GM_Table,13,FALSE))),"")</f>
        <v/>
      </c>
    </row>
    <row r="752" spans="1:10" s="188" customFormat="1" x14ac:dyDescent="0.25">
      <c r="A752" s="62" t="s">
        <v>2210</v>
      </c>
      <c r="B752" s="7" t="s">
        <v>2210</v>
      </c>
      <c r="C752" s="8">
        <v>1.23</v>
      </c>
      <c r="D752" s="26">
        <v>7.7595229999999997</v>
      </c>
      <c r="E752" s="26">
        <v>-7.5312260000000002</v>
      </c>
      <c r="F752" s="170" t="b">
        <f>IF(ISBLANK(FarmUnit[[#This Row],[1. Identifiant interne d’exploitation agricole*]]),"",IF(ISERROR(MATCH(FarmUnit[[#This Row],[1. Identifiant interne d’exploitation agricole*]],GroupMember[1. Identifiant interne d’exploitation agricole*],0)),FALSE,TRUE))</f>
        <v>1</v>
      </c>
      <c r="G752" s="5">
        <f t="shared" si="22"/>
        <v>7.7595229999999997</v>
      </c>
      <c r="H752" s="5">
        <f t="shared" si="23"/>
        <v>-7.5312260000000002</v>
      </c>
      <c r="I752" s="177" t="str">
        <f t="array" ref="I752">IF(ISBLANK(C752),"",IF(C752=MAX(IF(FarmUnit[1. Identifiant interne d’exploitation agricole*]=A752,FarmUnit[3. Superficie de l’unité agricole (ha)*])),"!","-"))</f>
        <v>!</v>
      </c>
      <c r="J752" s="11" t="str">
        <f>IFERROR(CONCATENATE(VLOOKUP(A752,GM_Table,12,FALSE)," ",(VLOOKUP(A752,GM_Table,13,FALSE))),"")</f>
        <v/>
      </c>
    </row>
    <row r="753" spans="1:10" x14ac:dyDescent="0.25">
      <c r="A753" s="62" t="s">
        <v>2215</v>
      </c>
      <c r="B753" s="7" t="s">
        <v>2215</v>
      </c>
      <c r="C753" s="8">
        <v>2.4700000000000002</v>
      </c>
      <c r="D753" s="26">
        <v>7.7439169999999997</v>
      </c>
      <c r="E753" s="26">
        <v>-7.5382389999999999</v>
      </c>
      <c r="F753" s="170" t="b">
        <f>IF(ISBLANK(FarmUnit[[#This Row],[1. Identifiant interne d’exploitation agricole*]]),"",IF(ISERROR(MATCH(FarmUnit[[#This Row],[1. Identifiant interne d’exploitation agricole*]],GroupMember[1. Identifiant interne d’exploitation agricole*],0)),FALSE,TRUE))</f>
        <v>1</v>
      </c>
      <c r="G753" s="5">
        <f t="shared" si="22"/>
        <v>7.7439169999999997</v>
      </c>
      <c r="H753" s="5">
        <f t="shared" si="23"/>
        <v>-7.5382389999999999</v>
      </c>
      <c r="I753" s="177" t="str">
        <f t="array" ref="I753">IF(ISBLANK(C753),"",IF(C753=MAX(IF(FarmUnit[1. Identifiant interne d’exploitation agricole*]=A753,FarmUnit[3. Superficie de l’unité agricole (ha)*])),"!","-"))</f>
        <v>!</v>
      </c>
      <c r="J753" s="11" t="str">
        <f>IFERROR(CONCATENATE(VLOOKUP(A753,GM_Table,12,FALSE)," ",(VLOOKUP(A753,GM_Table,13,FALSE))),"")</f>
        <v/>
      </c>
    </row>
    <row r="754" spans="1:10" s="188" customFormat="1" x14ac:dyDescent="0.25">
      <c r="A754" s="62" t="s">
        <v>2217</v>
      </c>
      <c r="B754" s="7" t="s">
        <v>2217</v>
      </c>
      <c r="C754" s="8">
        <v>1.17</v>
      </c>
      <c r="D754" s="26">
        <v>7.7430659999999998</v>
      </c>
      <c r="E754" s="26">
        <v>-7.5284800000000001</v>
      </c>
      <c r="F754" s="170" t="b">
        <f>IF(ISBLANK(FarmUnit[[#This Row],[1. Identifiant interne d’exploitation agricole*]]),"",IF(ISERROR(MATCH(FarmUnit[[#This Row],[1. Identifiant interne d’exploitation agricole*]],GroupMember[1. Identifiant interne d’exploitation agricole*],0)),FALSE,TRUE))</f>
        <v>1</v>
      </c>
      <c r="G754" s="5">
        <f t="shared" si="22"/>
        <v>7.7430659999999998</v>
      </c>
      <c r="H754" s="5">
        <f t="shared" si="23"/>
        <v>-7.5284800000000001</v>
      </c>
      <c r="I754" s="177" t="str">
        <f t="array" ref="I754">IF(ISBLANK(C754),"",IF(C754=MAX(IF(FarmUnit[1. Identifiant interne d’exploitation agricole*]=A754,FarmUnit[3. Superficie de l’unité agricole (ha)*])),"!","-"))</f>
        <v>!</v>
      </c>
      <c r="J754" s="11" t="str">
        <f>IFERROR(CONCATENATE(VLOOKUP(A754,GM_Table,12,FALSE)," ",(VLOOKUP(A754,GM_Table,13,FALSE))),"")</f>
        <v/>
      </c>
    </row>
    <row r="755" spans="1:10" x14ac:dyDescent="0.25">
      <c r="A755" s="62" t="s">
        <v>2221</v>
      </c>
      <c r="B755" s="7" t="s">
        <v>2221</v>
      </c>
      <c r="C755" s="8">
        <v>1.46</v>
      </c>
      <c r="D755" s="26">
        <v>7.7245330000000001</v>
      </c>
      <c r="E755" s="26">
        <v>-7.522977</v>
      </c>
      <c r="F755" s="170" t="b">
        <f>IF(ISBLANK(FarmUnit[[#This Row],[1. Identifiant interne d’exploitation agricole*]]),"",IF(ISERROR(MATCH(FarmUnit[[#This Row],[1. Identifiant interne d’exploitation agricole*]],GroupMember[1. Identifiant interne d’exploitation agricole*],0)),FALSE,TRUE))</f>
        <v>1</v>
      </c>
      <c r="G755" s="5">
        <f t="shared" si="22"/>
        <v>7.7245330000000001</v>
      </c>
      <c r="H755" s="5">
        <f t="shared" si="23"/>
        <v>-7.522977</v>
      </c>
      <c r="I755" s="177" t="str">
        <f t="array" ref="I755">IF(ISBLANK(C755),"",IF(C755=MAX(IF(FarmUnit[1. Identifiant interne d’exploitation agricole*]=A755,FarmUnit[3. Superficie de l’unité agricole (ha)*])),"!","-"))</f>
        <v>!</v>
      </c>
      <c r="J755" s="11" t="str">
        <f>IFERROR(CONCATENATE(VLOOKUP(A755,GM_Table,12,FALSE)," ",(VLOOKUP(A755,GM_Table,13,FALSE))),"")</f>
        <v/>
      </c>
    </row>
    <row r="756" spans="1:10" x14ac:dyDescent="0.25">
      <c r="A756" s="62" t="s">
        <v>2224</v>
      </c>
      <c r="B756" s="7" t="s">
        <v>2224</v>
      </c>
      <c r="C756" s="8">
        <v>1.2</v>
      </c>
      <c r="D756" s="26">
        <v>7.7019719999999996</v>
      </c>
      <c r="E756" s="26">
        <v>-7.5017399999999999</v>
      </c>
      <c r="F756" s="170" t="b">
        <f>IF(ISBLANK(FarmUnit[[#This Row],[1. Identifiant interne d’exploitation agricole*]]),"",IF(ISERROR(MATCH(FarmUnit[[#This Row],[1. Identifiant interne d’exploitation agricole*]],GroupMember[1. Identifiant interne d’exploitation agricole*],0)),FALSE,TRUE))</f>
        <v>1</v>
      </c>
      <c r="G756" s="5">
        <f t="shared" si="22"/>
        <v>7.7019719999999996</v>
      </c>
      <c r="H756" s="5">
        <f t="shared" si="23"/>
        <v>-7.5017399999999999</v>
      </c>
      <c r="I756" s="177" t="str">
        <f t="array" ref="I756">IF(ISBLANK(C756),"",IF(C756=MAX(IF(FarmUnit[1. Identifiant interne d’exploitation agricole*]=A756,FarmUnit[3. Superficie de l’unité agricole (ha)*])),"!","-"))</f>
        <v>!</v>
      </c>
      <c r="J756" s="11" t="str">
        <f>IFERROR(CONCATENATE(VLOOKUP(A756,GM_Table,12,FALSE)," ",(VLOOKUP(A756,GM_Table,13,FALSE))),"")</f>
        <v/>
      </c>
    </row>
    <row r="757" spans="1:10" x14ac:dyDescent="0.25">
      <c r="A757" s="62" t="s">
        <v>2226</v>
      </c>
      <c r="B757" s="7" t="s">
        <v>2226</v>
      </c>
      <c r="C757" s="8">
        <v>1.98</v>
      </c>
      <c r="D757" s="26">
        <v>7.7016299999999998</v>
      </c>
      <c r="E757" s="26">
        <v>-7.496804</v>
      </c>
      <c r="F757" s="170" t="b">
        <f>IF(ISBLANK(FarmUnit[[#This Row],[1. Identifiant interne d’exploitation agricole*]]),"",IF(ISERROR(MATCH(FarmUnit[[#This Row],[1. Identifiant interne d’exploitation agricole*]],GroupMember[1. Identifiant interne d’exploitation agricole*],0)),FALSE,TRUE))</f>
        <v>1</v>
      </c>
      <c r="G757" s="5">
        <f t="shared" si="22"/>
        <v>7.7016299999999998</v>
      </c>
      <c r="H757" s="5">
        <f t="shared" si="23"/>
        <v>-7.496804</v>
      </c>
      <c r="I757" s="177" t="str">
        <f t="array" ref="I757">IF(ISBLANK(C757),"",IF(C757=MAX(IF(FarmUnit[1. Identifiant interne d’exploitation agricole*]=A757,FarmUnit[3. Superficie de l’unité agricole (ha)*])),"!","-"))</f>
        <v>!</v>
      </c>
      <c r="J757" s="11" t="str">
        <f>IFERROR(CONCATENATE(VLOOKUP(A757,GM_Table,12,FALSE)," ",(VLOOKUP(A757,GM_Table,13,FALSE))),"")</f>
        <v/>
      </c>
    </row>
    <row r="758" spans="1:10" x14ac:dyDescent="0.25">
      <c r="A758" s="62" t="s">
        <v>2230</v>
      </c>
      <c r="B758" s="7" t="s">
        <v>2230</v>
      </c>
      <c r="C758" s="8">
        <v>1.0649999999999999</v>
      </c>
      <c r="D758" s="26">
        <v>7.704078</v>
      </c>
      <c r="E758" s="26">
        <v>-7.497871</v>
      </c>
      <c r="F758" s="170" t="b">
        <f>IF(ISBLANK(FarmUnit[[#This Row],[1. Identifiant interne d’exploitation agricole*]]),"",IF(ISERROR(MATCH(FarmUnit[[#This Row],[1. Identifiant interne d’exploitation agricole*]],GroupMember[1. Identifiant interne d’exploitation agricole*],0)),FALSE,TRUE))</f>
        <v>1</v>
      </c>
      <c r="G758" s="5">
        <f t="shared" si="22"/>
        <v>7.704078</v>
      </c>
      <c r="H758" s="5">
        <f t="shared" si="23"/>
        <v>-7.497871</v>
      </c>
      <c r="I758" s="177" t="str">
        <f t="array" ref="I758">IF(ISBLANK(C758),"",IF(C758=MAX(IF(FarmUnit[1. Identifiant interne d’exploitation agricole*]=A758,FarmUnit[3. Superficie de l’unité agricole (ha)*])),"!","-"))</f>
        <v>!</v>
      </c>
      <c r="J758" s="11" t="str">
        <f>IFERROR(CONCATENATE(VLOOKUP(A758,GM_Table,12,FALSE)," ",(VLOOKUP(A758,GM_Table,13,FALSE))),"")</f>
        <v/>
      </c>
    </row>
    <row r="759" spans="1:10" x14ac:dyDescent="0.25">
      <c r="A759" s="62" t="s">
        <v>2234</v>
      </c>
      <c r="B759" s="7" t="s">
        <v>2234</v>
      </c>
      <c r="C759" s="8">
        <v>1.73</v>
      </c>
      <c r="D759" s="26">
        <v>7.7106120000000002</v>
      </c>
      <c r="E759" s="26">
        <v>-7.508845</v>
      </c>
      <c r="F759" s="170" t="b">
        <f>IF(ISBLANK(FarmUnit[[#This Row],[1. Identifiant interne d’exploitation agricole*]]),"",IF(ISERROR(MATCH(FarmUnit[[#This Row],[1. Identifiant interne d’exploitation agricole*]],GroupMember[1. Identifiant interne d’exploitation agricole*],0)),FALSE,TRUE))</f>
        <v>1</v>
      </c>
      <c r="G759" s="5">
        <f t="shared" si="22"/>
        <v>7.7106120000000002</v>
      </c>
      <c r="H759" s="5">
        <f t="shared" si="23"/>
        <v>-7.508845</v>
      </c>
      <c r="I759" s="177" t="str">
        <f t="array" ref="I759">IF(ISBLANK(C759),"",IF(C759=MAX(IF(FarmUnit[1. Identifiant interne d’exploitation agricole*]=A759,FarmUnit[3. Superficie de l’unité agricole (ha)*])),"!","-"))</f>
        <v>!</v>
      </c>
      <c r="J759" s="11" t="str">
        <f>IFERROR(CONCATENATE(VLOOKUP(A759,GM_Table,12,FALSE)," ",(VLOOKUP(A759,GM_Table,13,FALSE))),"")</f>
        <v/>
      </c>
    </row>
    <row r="760" spans="1:10" x14ac:dyDescent="0.25">
      <c r="A760" s="62" t="s">
        <v>2237</v>
      </c>
      <c r="B760" s="7" t="s">
        <v>2237</v>
      </c>
      <c r="C760" s="8">
        <v>1.97</v>
      </c>
      <c r="D760" s="26">
        <v>7.7162550000000003</v>
      </c>
      <c r="E760" s="26">
        <v>-7.5091840000000003</v>
      </c>
      <c r="F760" s="170" t="b">
        <f>IF(ISBLANK(FarmUnit[[#This Row],[1. Identifiant interne d’exploitation agricole*]]),"",IF(ISERROR(MATCH(FarmUnit[[#This Row],[1. Identifiant interne d’exploitation agricole*]],GroupMember[1. Identifiant interne d’exploitation agricole*],0)),FALSE,TRUE))</f>
        <v>1</v>
      </c>
      <c r="G760" s="5">
        <f t="shared" si="22"/>
        <v>7.7162550000000003</v>
      </c>
      <c r="H760" s="5">
        <f t="shared" si="23"/>
        <v>-7.5091840000000003</v>
      </c>
      <c r="I760" s="177" t="str">
        <f t="array" ref="I760">IF(ISBLANK(C760),"",IF(C760=MAX(IF(FarmUnit[1. Identifiant interne d’exploitation agricole*]=A760,FarmUnit[3. Superficie de l’unité agricole (ha)*])),"!","-"))</f>
        <v>!</v>
      </c>
      <c r="J760" s="11" t="str">
        <f>IFERROR(CONCATENATE(VLOOKUP(A760,GM_Table,12,FALSE)," ",(VLOOKUP(A760,GM_Table,13,FALSE))),"")</f>
        <v/>
      </c>
    </row>
    <row r="761" spans="1:10" s="188" customFormat="1" x14ac:dyDescent="0.25">
      <c r="A761" s="62" t="s">
        <v>2240</v>
      </c>
      <c r="B761" s="7" t="s">
        <v>2240</v>
      </c>
      <c r="C761" s="8">
        <v>1.63</v>
      </c>
      <c r="D761" s="26">
        <v>7.7082389999999998</v>
      </c>
      <c r="E761" s="26">
        <v>-7.5151180000000002</v>
      </c>
      <c r="F761" s="170" t="b">
        <f>IF(ISBLANK(FarmUnit[[#This Row],[1. Identifiant interne d’exploitation agricole*]]),"",IF(ISERROR(MATCH(FarmUnit[[#This Row],[1. Identifiant interne d’exploitation agricole*]],GroupMember[1. Identifiant interne d’exploitation agricole*],0)),FALSE,TRUE))</f>
        <v>1</v>
      </c>
      <c r="G761" s="5">
        <f t="shared" si="22"/>
        <v>7.7082389999999998</v>
      </c>
      <c r="H761" s="5">
        <f t="shared" si="23"/>
        <v>-7.5151180000000002</v>
      </c>
      <c r="I761" s="177" t="str">
        <f t="array" ref="I761">IF(ISBLANK(C761),"",IF(C761=MAX(IF(FarmUnit[1. Identifiant interne d’exploitation agricole*]=A761,FarmUnit[3. Superficie de l’unité agricole (ha)*])),"!","-"))</f>
        <v>!</v>
      </c>
      <c r="J761" s="11" t="str">
        <f>IFERROR(CONCATENATE(VLOOKUP(A761,GM_Table,12,FALSE)," ",(VLOOKUP(A761,GM_Table,13,FALSE))),"")</f>
        <v/>
      </c>
    </row>
    <row r="762" spans="1:10" x14ac:dyDescent="0.25">
      <c r="A762" s="62" t="s">
        <v>2242</v>
      </c>
      <c r="B762" s="7" t="s">
        <v>2242</v>
      </c>
      <c r="C762" s="8">
        <v>2.1800000000000002</v>
      </c>
      <c r="D762" s="26">
        <v>7.7249869999999996</v>
      </c>
      <c r="E762" s="26">
        <v>-7.5252080000000001</v>
      </c>
      <c r="F762" s="170" t="b">
        <f>IF(ISBLANK(FarmUnit[[#This Row],[1. Identifiant interne d’exploitation agricole*]]),"",IF(ISERROR(MATCH(FarmUnit[[#This Row],[1. Identifiant interne d’exploitation agricole*]],GroupMember[1. Identifiant interne d’exploitation agricole*],0)),FALSE,TRUE))</f>
        <v>1</v>
      </c>
      <c r="G762" s="5">
        <f t="shared" si="22"/>
        <v>7.7249869999999996</v>
      </c>
      <c r="H762" s="5">
        <f t="shared" si="23"/>
        <v>-7.5252080000000001</v>
      </c>
      <c r="I762" s="177" t="str">
        <f t="array" ref="I762">IF(ISBLANK(C762),"",IF(C762=MAX(IF(FarmUnit[1. Identifiant interne d’exploitation agricole*]=A762,FarmUnit[3. Superficie de l’unité agricole (ha)*])),"!","-"))</f>
        <v>!</v>
      </c>
      <c r="J762" s="11" t="str">
        <f>IFERROR(CONCATENATE(VLOOKUP(A762,GM_Table,12,FALSE)," ",(VLOOKUP(A762,GM_Table,13,FALSE))),"")</f>
        <v/>
      </c>
    </row>
    <row r="763" spans="1:10" x14ac:dyDescent="0.25">
      <c r="A763" s="62" t="s">
        <v>2246</v>
      </c>
      <c r="B763" s="7" t="s">
        <v>2246</v>
      </c>
      <c r="C763" s="8">
        <v>1.1499999999999999</v>
      </c>
      <c r="D763" s="26">
        <v>7.7536319999999996</v>
      </c>
      <c r="E763" s="26">
        <v>-7.5400780000000003</v>
      </c>
      <c r="F763" s="170" t="b">
        <f>IF(ISBLANK(FarmUnit[[#This Row],[1. Identifiant interne d’exploitation agricole*]]),"",IF(ISERROR(MATCH(FarmUnit[[#This Row],[1. Identifiant interne d’exploitation agricole*]],GroupMember[1. Identifiant interne d’exploitation agricole*],0)),FALSE,TRUE))</f>
        <v>1</v>
      </c>
      <c r="G763" s="5">
        <f t="shared" si="22"/>
        <v>7.7536319999999996</v>
      </c>
      <c r="H763" s="5">
        <f t="shared" si="23"/>
        <v>-7.5400780000000003</v>
      </c>
      <c r="I763" s="177" t="str">
        <f t="array" ref="I763">IF(ISBLANK(C763),"",IF(C763=MAX(IF(FarmUnit[1. Identifiant interne d’exploitation agricole*]=A763,FarmUnit[3. Superficie de l’unité agricole (ha)*])),"!","-"))</f>
        <v>!</v>
      </c>
      <c r="J763" s="11" t="str">
        <f>IFERROR(CONCATENATE(VLOOKUP(A763,GM_Table,12,FALSE)," ",(VLOOKUP(A763,GM_Table,13,FALSE))),"")</f>
        <v/>
      </c>
    </row>
    <row r="764" spans="1:10" x14ac:dyDescent="0.25">
      <c r="A764" s="62" t="s">
        <v>2253</v>
      </c>
      <c r="B764" s="7" t="s">
        <v>2253</v>
      </c>
      <c r="C764" s="8">
        <v>1.17</v>
      </c>
      <c r="D764" s="26">
        <v>7.725282</v>
      </c>
      <c r="E764" s="26">
        <v>-7.524648</v>
      </c>
      <c r="F764" s="170" t="b">
        <f>IF(ISBLANK(FarmUnit[[#This Row],[1. Identifiant interne d’exploitation agricole*]]),"",IF(ISERROR(MATCH(FarmUnit[[#This Row],[1. Identifiant interne d’exploitation agricole*]],GroupMember[1. Identifiant interne d’exploitation agricole*],0)),FALSE,TRUE))</f>
        <v>1</v>
      </c>
      <c r="G764" s="5">
        <f t="shared" si="22"/>
        <v>7.725282</v>
      </c>
      <c r="H764" s="5">
        <f t="shared" si="23"/>
        <v>-7.524648</v>
      </c>
      <c r="I764" s="177" t="str">
        <f t="array" ref="I764">IF(ISBLANK(C764),"",IF(C764=MAX(IF(FarmUnit[1. Identifiant interne d’exploitation agricole*]=A764,FarmUnit[3. Superficie de l’unité agricole (ha)*])),"!","-"))</f>
        <v>!</v>
      </c>
      <c r="J764" s="11" t="str">
        <f>IFERROR(CONCATENATE(VLOOKUP(A764,GM_Table,12,FALSE)," ",(VLOOKUP(A764,GM_Table,13,FALSE))),"")</f>
        <v/>
      </c>
    </row>
    <row r="765" spans="1:10" s="188" customFormat="1" x14ac:dyDescent="0.25">
      <c r="A765" s="62" t="s">
        <v>2258</v>
      </c>
      <c r="B765" s="7" t="s">
        <v>2258</v>
      </c>
      <c r="C765" s="8">
        <v>1.077</v>
      </c>
      <c r="D765" s="26">
        <v>7.72492</v>
      </c>
      <c r="E765" s="26">
        <v>-7.5231919999999999</v>
      </c>
      <c r="F765" s="170" t="b">
        <f>IF(ISBLANK(FarmUnit[[#This Row],[1. Identifiant interne d’exploitation agricole*]]),"",IF(ISERROR(MATCH(FarmUnit[[#This Row],[1. Identifiant interne d’exploitation agricole*]],GroupMember[1. Identifiant interne d’exploitation agricole*],0)),FALSE,TRUE))</f>
        <v>1</v>
      </c>
      <c r="G765" s="5">
        <f t="shared" si="22"/>
        <v>7.72492</v>
      </c>
      <c r="H765" s="5">
        <f t="shared" si="23"/>
        <v>-7.5231919999999999</v>
      </c>
      <c r="I765" s="177" t="str">
        <f t="array" ref="I765">IF(ISBLANK(C765),"",IF(C765=MAX(IF(FarmUnit[1. Identifiant interne d’exploitation agricole*]=A765,FarmUnit[3. Superficie de l’unité agricole (ha)*])),"!","-"))</f>
        <v>!</v>
      </c>
      <c r="J765" s="11" t="str">
        <f>IFERROR(CONCATENATE(VLOOKUP(A765,GM_Table,12,FALSE)," ",(VLOOKUP(A765,GM_Table,13,FALSE))),"")</f>
        <v/>
      </c>
    </row>
    <row r="766" spans="1:10" x14ac:dyDescent="0.25">
      <c r="A766" s="62" t="s">
        <v>2260</v>
      </c>
      <c r="B766" s="7" t="s">
        <v>2260</v>
      </c>
      <c r="C766" s="8">
        <v>3</v>
      </c>
      <c r="D766" s="26">
        <v>7.7584400000000002</v>
      </c>
      <c r="E766" s="26">
        <v>-7.5406339999999998</v>
      </c>
      <c r="F766" s="170" t="b">
        <f>IF(ISBLANK(FarmUnit[[#This Row],[1. Identifiant interne d’exploitation agricole*]]),"",IF(ISERROR(MATCH(FarmUnit[[#This Row],[1. Identifiant interne d’exploitation agricole*]],GroupMember[1. Identifiant interne d’exploitation agricole*],0)),FALSE,TRUE))</f>
        <v>1</v>
      </c>
      <c r="G766" s="5">
        <f t="shared" si="22"/>
        <v>7.7584400000000002</v>
      </c>
      <c r="H766" s="5">
        <f t="shared" si="23"/>
        <v>-7.5406339999999998</v>
      </c>
      <c r="I766" s="177" t="str">
        <f t="array" ref="I766">IF(ISBLANK(C766),"",IF(C766=MAX(IF(FarmUnit[1. Identifiant interne d’exploitation agricole*]=A766,FarmUnit[3. Superficie de l’unité agricole (ha)*])),"!","-"))</f>
        <v>!</v>
      </c>
      <c r="J766" s="11" t="str">
        <f>IFERROR(CONCATENATE(VLOOKUP(A766,GM_Table,12,FALSE)," ",(VLOOKUP(A766,GM_Table,13,FALSE))),"")</f>
        <v/>
      </c>
    </row>
    <row r="767" spans="1:10" x14ac:dyDescent="0.25">
      <c r="A767" s="62" t="s">
        <v>2263</v>
      </c>
      <c r="B767" s="7" t="s">
        <v>2263</v>
      </c>
      <c r="C767" s="8">
        <v>1.75</v>
      </c>
      <c r="D767" s="26">
        <v>7.746067</v>
      </c>
      <c r="E767" s="26">
        <v>-7.5252520000000001</v>
      </c>
      <c r="F767" s="170" t="b">
        <f>IF(ISBLANK(FarmUnit[[#This Row],[1. Identifiant interne d’exploitation agricole*]]),"",IF(ISERROR(MATCH(FarmUnit[[#This Row],[1. Identifiant interne d’exploitation agricole*]],GroupMember[1. Identifiant interne d’exploitation agricole*],0)),FALSE,TRUE))</f>
        <v>1</v>
      </c>
      <c r="G767" s="5">
        <f t="shared" si="22"/>
        <v>7.746067</v>
      </c>
      <c r="H767" s="5">
        <f t="shared" si="23"/>
        <v>-7.5252520000000001</v>
      </c>
      <c r="I767" s="177" t="str">
        <f t="array" ref="I767">IF(ISBLANK(C767),"",IF(C767=MAX(IF(FarmUnit[1. Identifiant interne d’exploitation agricole*]=A767,FarmUnit[3. Superficie de l’unité agricole (ha)*])),"!","-"))</f>
        <v>!</v>
      </c>
      <c r="J767" s="11" t="str">
        <f>IFERROR(CONCATENATE(VLOOKUP(A767,GM_Table,12,FALSE)," ",(VLOOKUP(A767,GM_Table,13,FALSE))),"")</f>
        <v/>
      </c>
    </row>
    <row r="768" spans="1:10" x14ac:dyDescent="0.25">
      <c r="A768" s="62" t="s">
        <v>2265</v>
      </c>
      <c r="B768" s="7" t="s">
        <v>2265</v>
      </c>
      <c r="C768" s="8">
        <v>1.28</v>
      </c>
      <c r="D768" s="26">
        <v>7.7242769999999998</v>
      </c>
      <c r="E768" s="26">
        <v>-7.5250199999999996</v>
      </c>
      <c r="F768" s="170" t="b">
        <f>IF(ISBLANK(FarmUnit[[#This Row],[1. Identifiant interne d’exploitation agricole*]]),"",IF(ISERROR(MATCH(FarmUnit[[#This Row],[1. Identifiant interne d’exploitation agricole*]],GroupMember[1. Identifiant interne d’exploitation agricole*],0)),FALSE,TRUE))</f>
        <v>1</v>
      </c>
      <c r="G768" s="5">
        <f t="shared" si="22"/>
        <v>7.7242769999999998</v>
      </c>
      <c r="H768" s="5">
        <f t="shared" si="23"/>
        <v>-7.5250199999999996</v>
      </c>
      <c r="I768" s="177" t="str">
        <f t="array" ref="I768">IF(ISBLANK(C768),"",IF(C768=MAX(IF(FarmUnit[1. Identifiant interne d’exploitation agricole*]=A768,FarmUnit[3. Superficie de l’unité agricole (ha)*])),"!","-"))</f>
        <v>!</v>
      </c>
      <c r="J768" s="11" t="str">
        <f>IFERROR(CONCATENATE(VLOOKUP(A768,GM_Table,12,FALSE)," ",(VLOOKUP(A768,GM_Table,13,FALSE))),"")</f>
        <v/>
      </c>
    </row>
    <row r="769" spans="1:10" x14ac:dyDescent="0.25">
      <c r="A769" s="62" t="s">
        <v>2272</v>
      </c>
      <c r="B769" s="7" t="s">
        <v>2272</v>
      </c>
      <c r="C769" s="8">
        <v>2.75</v>
      </c>
      <c r="D769" s="26">
        <v>7.7446599999999997</v>
      </c>
      <c r="E769" s="26">
        <v>-7.5236599999999996</v>
      </c>
      <c r="F769" s="170" t="b">
        <f>IF(ISBLANK(FarmUnit[[#This Row],[1. Identifiant interne d’exploitation agricole*]]),"",IF(ISERROR(MATCH(FarmUnit[[#This Row],[1. Identifiant interne d’exploitation agricole*]],GroupMember[1. Identifiant interne d’exploitation agricole*],0)),FALSE,TRUE))</f>
        <v>1</v>
      </c>
      <c r="G769" s="5">
        <f t="shared" si="22"/>
        <v>7.7446599999999997</v>
      </c>
      <c r="H769" s="5">
        <f t="shared" si="23"/>
        <v>-7.5236599999999996</v>
      </c>
      <c r="I769" s="177" t="str">
        <f t="array" ref="I769">IF(ISBLANK(C769),"",IF(C769=MAX(IF(FarmUnit[1. Identifiant interne d’exploitation agricole*]=A769,FarmUnit[3. Superficie de l’unité agricole (ha)*])),"!","-"))</f>
        <v>!</v>
      </c>
      <c r="J769" s="11" t="str">
        <f>IFERROR(CONCATENATE(VLOOKUP(A769,GM_Table,12,FALSE)," ",(VLOOKUP(A769,GM_Table,13,FALSE))),"")</f>
        <v/>
      </c>
    </row>
    <row r="770" spans="1:10" s="188" customFormat="1" x14ac:dyDescent="0.25">
      <c r="A770" s="62" t="s">
        <v>2274</v>
      </c>
      <c r="B770" s="7" t="s">
        <v>2274</v>
      </c>
      <c r="C770" s="8">
        <v>3</v>
      </c>
      <c r="D770" s="26">
        <v>7.748373</v>
      </c>
      <c r="E770" s="26">
        <v>-7.5266900000000003</v>
      </c>
      <c r="F770" s="170" t="b">
        <f>IF(ISBLANK(FarmUnit[[#This Row],[1. Identifiant interne d’exploitation agricole*]]),"",IF(ISERROR(MATCH(FarmUnit[[#This Row],[1. Identifiant interne d’exploitation agricole*]],GroupMember[1. Identifiant interne d’exploitation agricole*],0)),FALSE,TRUE))</f>
        <v>1</v>
      </c>
      <c r="G770" s="5">
        <f t="shared" si="22"/>
        <v>7.748373</v>
      </c>
      <c r="H770" s="5">
        <f t="shared" si="23"/>
        <v>-7.5266900000000003</v>
      </c>
      <c r="I770" s="177" t="str">
        <f t="array" ref="I770">IF(ISBLANK(C770),"",IF(C770=MAX(IF(FarmUnit[1. Identifiant interne d’exploitation agricole*]=A770,FarmUnit[3. Superficie de l’unité agricole (ha)*])),"!","-"))</f>
        <v>!</v>
      </c>
      <c r="J770" s="11" t="str">
        <f>IFERROR(CONCATENATE(VLOOKUP(A770,GM_Table,12,FALSE)," ",(VLOOKUP(A770,GM_Table,13,FALSE))),"")</f>
        <v/>
      </c>
    </row>
    <row r="771" spans="1:10" x14ac:dyDescent="0.25">
      <c r="A771" s="62" t="s">
        <v>2277</v>
      </c>
      <c r="B771" s="7" t="s">
        <v>2277</v>
      </c>
      <c r="C771" s="8">
        <v>3.75</v>
      </c>
      <c r="D771" s="26">
        <v>7.7587200000000003</v>
      </c>
      <c r="E771" s="26">
        <v>-7.5927499999999997</v>
      </c>
      <c r="F771" s="170" t="b">
        <f>IF(ISBLANK(FarmUnit[[#This Row],[1. Identifiant interne d’exploitation agricole*]]),"",IF(ISERROR(MATCH(FarmUnit[[#This Row],[1. Identifiant interne d’exploitation agricole*]],GroupMember[1. Identifiant interne d’exploitation agricole*],0)),FALSE,TRUE))</f>
        <v>1</v>
      </c>
      <c r="G771" s="5">
        <f t="shared" ref="G771:G834" si="24">IF(D771=0,"",D771)</f>
        <v>7.7587200000000003</v>
      </c>
      <c r="H771" s="5">
        <f t="shared" ref="H771:H834" si="25">IF(E771=0,"",E771)</f>
        <v>-7.5927499999999997</v>
      </c>
      <c r="I771" s="177" t="str">
        <f t="array" ref="I771">IF(ISBLANK(C771),"",IF(C771=MAX(IF(FarmUnit[1. Identifiant interne d’exploitation agricole*]=A771,FarmUnit[3. Superficie de l’unité agricole (ha)*])),"!","-"))</f>
        <v>!</v>
      </c>
      <c r="J771" s="11" t="str">
        <f>IFERROR(CONCATENATE(VLOOKUP(A771,GM_Table,12,FALSE)," ",(VLOOKUP(A771,GM_Table,13,FALSE))),"")</f>
        <v/>
      </c>
    </row>
    <row r="772" spans="1:10" x14ac:dyDescent="0.25">
      <c r="A772" s="62" t="s">
        <v>2280</v>
      </c>
      <c r="B772" s="7" t="s">
        <v>2280</v>
      </c>
      <c r="C772" s="8">
        <v>4</v>
      </c>
      <c r="D772" s="26">
        <v>7.7500270000000002</v>
      </c>
      <c r="E772" s="26">
        <v>-7.56975</v>
      </c>
      <c r="F772" s="170" t="b">
        <f>IF(ISBLANK(FarmUnit[[#This Row],[1. Identifiant interne d’exploitation agricole*]]),"",IF(ISERROR(MATCH(FarmUnit[[#This Row],[1. Identifiant interne d’exploitation agricole*]],GroupMember[1. Identifiant interne d’exploitation agricole*],0)),FALSE,TRUE))</f>
        <v>1</v>
      </c>
      <c r="G772" s="5">
        <f t="shared" si="24"/>
        <v>7.7500270000000002</v>
      </c>
      <c r="H772" s="5">
        <f t="shared" si="25"/>
        <v>-7.56975</v>
      </c>
      <c r="I772" s="177" t="str">
        <f t="array" ref="I772">IF(ISBLANK(C772),"",IF(C772=MAX(IF(FarmUnit[1. Identifiant interne d’exploitation agricole*]=A772,FarmUnit[3. Superficie de l’unité agricole (ha)*])),"!","-"))</f>
        <v>!</v>
      </c>
      <c r="J772" s="11" t="str">
        <f>IFERROR(CONCATENATE(VLOOKUP(A772,GM_Table,12,FALSE)," ",(VLOOKUP(A772,GM_Table,13,FALSE))),"")</f>
        <v/>
      </c>
    </row>
    <row r="773" spans="1:10" x14ac:dyDescent="0.25">
      <c r="A773" s="62" t="s">
        <v>2282</v>
      </c>
      <c r="B773" s="7" t="s">
        <v>2282</v>
      </c>
      <c r="C773" s="8">
        <v>2.95</v>
      </c>
      <c r="D773" s="26">
        <v>7.7599900000000002</v>
      </c>
      <c r="E773" s="26">
        <v>-7.5729100000000003</v>
      </c>
      <c r="F773" s="170" t="b">
        <f>IF(ISBLANK(FarmUnit[[#This Row],[1. Identifiant interne d’exploitation agricole*]]),"",IF(ISERROR(MATCH(FarmUnit[[#This Row],[1. Identifiant interne d’exploitation agricole*]],GroupMember[1. Identifiant interne d’exploitation agricole*],0)),FALSE,TRUE))</f>
        <v>1</v>
      </c>
      <c r="G773" s="5">
        <f t="shared" si="24"/>
        <v>7.7599900000000002</v>
      </c>
      <c r="H773" s="5">
        <f t="shared" si="25"/>
        <v>-7.5729100000000003</v>
      </c>
      <c r="I773" s="177" t="str">
        <f t="array" ref="I773">IF(ISBLANK(C773),"",IF(C773=MAX(IF(FarmUnit[1. Identifiant interne d’exploitation agricole*]=A773,FarmUnit[3. Superficie de l’unité agricole (ha)*])),"!","-"))</f>
        <v>!</v>
      </c>
      <c r="J773" s="11" t="str">
        <f>IFERROR(CONCATENATE(VLOOKUP(A773,GM_Table,12,FALSE)," ",(VLOOKUP(A773,GM_Table,13,FALSE))),"")</f>
        <v/>
      </c>
    </row>
    <row r="774" spans="1:10" x14ac:dyDescent="0.25">
      <c r="A774" s="62" t="s">
        <v>2285</v>
      </c>
      <c r="B774" s="7" t="s">
        <v>2285</v>
      </c>
      <c r="C774" s="8">
        <v>3</v>
      </c>
      <c r="D774" s="26">
        <v>7.7896999999999998</v>
      </c>
      <c r="E774" s="26">
        <v>-7.5937200000000002</v>
      </c>
      <c r="F774" s="170" t="b">
        <f>IF(ISBLANK(FarmUnit[[#This Row],[1. Identifiant interne d’exploitation agricole*]]),"",IF(ISERROR(MATCH(FarmUnit[[#This Row],[1. Identifiant interne d’exploitation agricole*]],GroupMember[1. Identifiant interne d’exploitation agricole*],0)),FALSE,TRUE))</f>
        <v>1</v>
      </c>
      <c r="G774" s="5">
        <f t="shared" si="24"/>
        <v>7.7896999999999998</v>
      </c>
      <c r="H774" s="5">
        <f t="shared" si="25"/>
        <v>-7.5937200000000002</v>
      </c>
      <c r="I774" s="177" t="str">
        <f t="array" ref="I774">IF(ISBLANK(C774),"",IF(C774=MAX(IF(FarmUnit[1. Identifiant interne d’exploitation agricole*]=A774,FarmUnit[3. Superficie de l’unité agricole (ha)*])),"!","-"))</f>
        <v>!</v>
      </c>
      <c r="J774" s="11" t="str">
        <f>IFERROR(CONCATENATE(VLOOKUP(A774,GM_Table,12,FALSE)," ",(VLOOKUP(A774,GM_Table,13,FALSE))),"")</f>
        <v/>
      </c>
    </row>
    <row r="775" spans="1:10" s="188" customFormat="1" x14ac:dyDescent="0.25">
      <c r="A775" s="62" t="s">
        <v>2287</v>
      </c>
      <c r="B775" s="7" t="s">
        <v>2287</v>
      </c>
      <c r="C775" s="8">
        <v>3.25</v>
      </c>
      <c r="D775" s="26">
        <v>7.76342</v>
      </c>
      <c r="E775" s="26">
        <v>-7.5544000000000002</v>
      </c>
      <c r="F775" s="170" t="b">
        <f>IF(ISBLANK(FarmUnit[[#This Row],[1. Identifiant interne d’exploitation agricole*]]),"",IF(ISERROR(MATCH(FarmUnit[[#This Row],[1. Identifiant interne d’exploitation agricole*]],GroupMember[1. Identifiant interne d’exploitation agricole*],0)),FALSE,TRUE))</f>
        <v>1</v>
      </c>
      <c r="G775" s="5">
        <f t="shared" si="24"/>
        <v>7.76342</v>
      </c>
      <c r="H775" s="5">
        <f t="shared" si="25"/>
        <v>-7.5544000000000002</v>
      </c>
      <c r="I775" s="177" t="str">
        <f t="array" ref="I775">IF(ISBLANK(C775),"",IF(C775=MAX(IF(FarmUnit[1. Identifiant interne d’exploitation agricole*]=A775,FarmUnit[3. Superficie de l’unité agricole (ha)*])),"!","-"))</f>
        <v>!</v>
      </c>
      <c r="J775" s="11" t="str">
        <f>IFERROR(CONCATENATE(VLOOKUP(A775,GM_Table,12,FALSE)," ",(VLOOKUP(A775,GM_Table,13,FALSE))),"")</f>
        <v/>
      </c>
    </row>
    <row r="776" spans="1:10" x14ac:dyDescent="0.25">
      <c r="A776" s="62" t="s">
        <v>2289</v>
      </c>
      <c r="B776" s="7" t="s">
        <v>2289</v>
      </c>
      <c r="C776" s="8">
        <v>2</v>
      </c>
      <c r="D776" s="26">
        <v>7.7607999999999997</v>
      </c>
      <c r="E776" s="26">
        <v>-7.5255000000000001</v>
      </c>
      <c r="F776" s="170" t="b">
        <f>IF(ISBLANK(FarmUnit[[#This Row],[1. Identifiant interne d’exploitation agricole*]]),"",IF(ISERROR(MATCH(FarmUnit[[#This Row],[1. Identifiant interne d’exploitation agricole*]],GroupMember[1. Identifiant interne d’exploitation agricole*],0)),FALSE,TRUE))</f>
        <v>1</v>
      </c>
      <c r="G776" s="5">
        <f t="shared" si="24"/>
        <v>7.7607999999999997</v>
      </c>
      <c r="H776" s="5">
        <f t="shared" si="25"/>
        <v>-7.5255000000000001</v>
      </c>
      <c r="I776" s="177" t="str">
        <f t="array" ref="I776">IF(ISBLANK(C776),"",IF(C776=MAX(IF(FarmUnit[1. Identifiant interne d’exploitation agricole*]=A776,FarmUnit[3. Superficie de l’unité agricole (ha)*])),"!","-"))</f>
        <v>!</v>
      </c>
      <c r="J776" s="11" t="str">
        <f>IFERROR(CONCATENATE(VLOOKUP(A776,GM_Table,12,FALSE)," ",(VLOOKUP(A776,GM_Table,13,FALSE))),"")</f>
        <v/>
      </c>
    </row>
    <row r="777" spans="1:10" x14ac:dyDescent="0.25">
      <c r="A777" s="62" t="s">
        <v>2291</v>
      </c>
      <c r="B777" s="7" t="s">
        <v>2291</v>
      </c>
      <c r="C777" s="8">
        <v>2</v>
      </c>
      <c r="D777" s="26">
        <v>7.7508600000000003</v>
      </c>
      <c r="E777" s="26">
        <v>-7.5354999999999999</v>
      </c>
      <c r="F777" s="170" t="b">
        <f>IF(ISBLANK(FarmUnit[[#This Row],[1. Identifiant interne d’exploitation agricole*]]),"",IF(ISERROR(MATCH(FarmUnit[[#This Row],[1. Identifiant interne d’exploitation agricole*]],GroupMember[1. Identifiant interne d’exploitation agricole*],0)),FALSE,TRUE))</f>
        <v>1</v>
      </c>
      <c r="G777" s="5">
        <f t="shared" si="24"/>
        <v>7.7508600000000003</v>
      </c>
      <c r="H777" s="5">
        <f t="shared" si="25"/>
        <v>-7.5354999999999999</v>
      </c>
      <c r="I777" s="177" t="str">
        <f t="array" ref="I777">IF(ISBLANK(C777),"",IF(C777=MAX(IF(FarmUnit[1. Identifiant interne d’exploitation agricole*]=A777,FarmUnit[3. Superficie de l’unité agricole (ha)*])),"!","-"))</f>
        <v>!</v>
      </c>
      <c r="J777" s="11" t="str">
        <f>IFERROR(CONCATENATE(VLOOKUP(A777,GM_Table,12,FALSE)," ",(VLOOKUP(A777,GM_Table,13,FALSE))),"")</f>
        <v/>
      </c>
    </row>
    <row r="778" spans="1:10" x14ac:dyDescent="0.25">
      <c r="A778" s="62" t="s">
        <v>2293</v>
      </c>
      <c r="B778" s="7" t="s">
        <v>2293</v>
      </c>
      <c r="C778" s="8">
        <v>3</v>
      </c>
      <c r="D778" s="26">
        <v>7.7595999999999998</v>
      </c>
      <c r="E778" s="26">
        <v>-7.5427999999999997</v>
      </c>
      <c r="F778" s="170" t="b">
        <f>IF(ISBLANK(FarmUnit[[#This Row],[1. Identifiant interne d’exploitation agricole*]]),"",IF(ISERROR(MATCH(FarmUnit[[#This Row],[1. Identifiant interne d’exploitation agricole*]],GroupMember[1. Identifiant interne d’exploitation agricole*],0)),FALSE,TRUE))</f>
        <v>1</v>
      </c>
      <c r="G778" s="5">
        <f t="shared" si="24"/>
        <v>7.7595999999999998</v>
      </c>
      <c r="H778" s="5">
        <f t="shared" si="25"/>
        <v>-7.5427999999999997</v>
      </c>
      <c r="I778" s="177" t="str">
        <f t="array" ref="I778">IF(ISBLANK(C778),"",IF(C778=MAX(IF(FarmUnit[1. Identifiant interne d’exploitation agricole*]=A778,FarmUnit[3. Superficie de l’unité agricole (ha)*])),"!","-"))</f>
        <v>!</v>
      </c>
      <c r="J778" s="11" t="str">
        <f>IFERROR(CONCATENATE(VLOOKUP(A778,GM_Table,12,FALSE)," ",(VLOOKUP(A778,GM_Table,13,FALSE))),"")</f>
        <v/>
      </c>
    </row>
    <row r="779" spans="1:10" x14ac:dyDescent="0.25">
      <c r="A779" s="62" t="s">
        <v>2295</v>
      </c>
      <c r="B779" s="7" t="s">
        <v>2295</v>
      </c>
      <c r="C779" s="8">
        <v>3</v>
      </c>
      <c r="D779" s="26">
        <v>7.7697000000000003</v>
      </c>
      <c r="E779" s="26">
        <v>-7.5308999999999999</v>
      </c>
      <c r="F779" s="170" t="b">
        <f>IF(ISBLANK(FarmUnit[[#This Row],[1. Identifiant interne d’exploitation agricole*]]),"",IF(ISERROR(MATCH(FarmUnit[[#This Row],[1. Identifiant interne d’exploitation agricole*]],GroupMember[1. Identifiant interne d’exploitation agricole*],0)),FALSE,TRUE))</f>
        <v>1</v>
      </c>
      <c r="G779" s="5">
        <f t="shared" si="24"/>
        <v>7.7697000000000003</v>
      </c>
      <c r="H779" s="5">
        <f t="shared" si="25"/>
        <v>-7.5308999999999999</v>
      </c>
      <c r="I779" s="177" t="str">
        <f t="array" ref="I779">IF(ISBLANK(C779),"",IF(C779=MAX(IF(FarmUnit[1. Identifiant interne d’exploitation agricole*]=A779,FarmUnit[3. Superficie de l’unité agricole (ha)*])),"!","-"))</f>
        <v>!</v>
      </c>
      <c r="J779" s="11" t="str">
        <f>IFERROR(CONCATENATE(VLOOKUP(A779,GM_Table,12,FALSE)," ",(VLOOKUP(A779,GM_Table,13,FALSE))),"")</f>
        <v/>
      </c>
    </row>
    <row r="780" spans="1:10" x14ac:dyDescent="0.25">
      <c r="A780" s="62" t="s">
        <v>2297</v>
      </c>
      <c r="B780" s="7" t="s">
        <v>2297</v>
      </c>
      <c r="C780" s="8">
        <v>2</v>
      </c>
      <c r="D780" s="26">
        <v>7.7512800000000004</v>
      </c>
      <c r="E780" s="26">
        <v>-7.5710199999999999</v>
      </c>
      <c r="F780" s="170" t="b">
        <f>IF(ISBLANK(FarmUnit[[#This Row],[1. Identifiant interne d’exploitation agricole*]]),"",IF(ISERROR(MATCH(FarmUnit[[#This Row],[1. Identifiant interne d’exploitation agricole*]],GroupMember[1. Identifiant interne d’exploitation agricole*],0)),FALSE,TRUE))</f>
        <v>1</v>
      </c>
      <c r="G780" s="5">
        <f t="shared" si="24"/>
        <v>7.7512800000000004</v>
      </c>
      <c r="H780" s="5">
        <f t="shared" si="25"/>
        <v>-7.5710199999999999</v>
      </c>
      <c r="I780" s="177" t="str">
        <f t="array" ref="I780">IF(ISBLANK(C780),"",IF(C780=MAX(IF(FarmUnit[1. Identifiant interne d’exploitation agricole*]=A780,FarmUnit[3. Superficie de l’unité agricole (ha)*])),"!","-"))</f>
        <v>!</v>
      </c>
      <c r="J780" s="11" t="str">
        <f>IFERROR(CONCATENATE(VLOOKUP(A780,GM_Table,12,FALSE)," ",(VLOOKUP(A780,GM_Table,13,FALSE))),"")</f>
        <v/>
      </c>
    </row>
    <row r="781" spans="1:10" x14ac:dyDescent="0.25">
      <c r="A781" s="62" t="s">
        <v>2299</v>
      </c>
      <c r="B781" s="7" t="s">
        <v>2299</v>
      </c>
      <c r="C781" s="8">
        <v>3</v>
      </c>
      <c r="D781" s="26">
        <v>7.7480200000000004</v>
      </c>
      <c r="E781" s="26">
        <v>-7.5378999999999996</v>
      </c>
      <c r="F781" s="170" t="b">
        <f>IF(ISBLANK(FarmUnit[[#This Row],[1. Identifiant interne d’exploitation agricole*]]),"",IF(ISERROR(MATCH(FarmUnit[[#This Row],[1. Identifiant interne d’exploitation agricole*]],GroupMember[1. Identifiant interne d’exploitation agricole*],0)),FALSE,TRUE))</f>
        <v>1</v>
      </c>
      <c r="G781" s="5">
        <f t="shared" si="24"/>
        <v>7.7480200000000004</v>
      </c>
      <c r="H781" s="5">
        <f t="shared" si="25"/>
        <v>-7.5378999999999996</v>
      </c>
      <c r="I781" s="177" t="str">
        <f t="array" ref="I781">IF(ISBLANK(C781),"",IF(C781=MAX(IF(FarmUnit[1. Identifiant interne d’exploitation agricole*]=A781,FarmUnit[3. Superficie de l’unité agricole (ha)*])),"!","-"))</f>
        <v>!</v>
      </c>
      <c r="J781" s="11" t="str">
        <f>IFERROR(CONCATENATE(VLOOKUP(A781,GM_Table,12,FALSE)," ",(VLOOKUP(A781,GM_Table,13,FALSE))),"")</f>
        <v/>
      </c>
    </row>
    <row r="782" spans="1:10" x14ac:dyDescent="0.25">
      <c r="A782" s="62" t="s">
        <v>2301</v>
      </c>
      <c r="B782" s="7" t="s">
        <v>2301</v>
      </c>
      <c r="C782" s="8">
        <v>1.25</v>
      </c>
      <c r="D782" s="26">
        <v>7.7453380000000003</v>
      </c>
      <c r="E782" s="26">
        <v>-7.5268269999999999</v>
      </c>
      <c r="F782" s="170" t="b">
        <f>IF(ISBLANK(FarmUnit[[#This Row],[1. Identifiant interne d’exploitation agricole*]]),"",IF(ISERROR(MATCH(FarmUnit[[#This Row],[1. Identifiant interne d’exploitation agricole*]],GroupMember[1. Identifiant interne d’exploitation agricole*],0)),FALSE,TRUE))</f>
        <v>1</v>
      </c>
      <c r="G782" s="5">
        <f t="shared" si="24"/>
        <v>7.7453380000000003</v>
      </c>
      <c r="H782" s="5">
        <f t="shared" si="25"/>
        <v>-7.5268269999999999</v>
      </c>
      <c r="I782" s="177" t="str">
        <f t="array" ref="I782">IF(ISBLANK(C782),"",IF(C782=MAX(IF(FarmUnit[1. Identifiant interne d’exploitation agricole*]=A782,FarmUnit[3. Superficie de l’unité agricole (ha)*])),"!","-"))</f>
        <v>!</v>
      </c>
      <c r="J782" s="11" t="str">
        <f>IFERROR(CONCATENATE(VLOOKUP(A782,GM_Table,12,FALSE)," ",(VLOOKUP(A782,GM_Table,13,FALSE))),"")</f>
        <v/>
      </c>
    </row>
    <row r="783" spans="1:10" x14ac:dyDescent="0.25">
      <c r="A783" s="62" t="s">
        <v>2304</v>
      </c>
      <c r="B783" s="7" t="s">
        <v>2304</v>
      </c>
      <c r="C783" s="8">
        <v>2.68</v>
      </c>
      <c r="D783" s="26">
        <v>7.7357149999999999</v>
      </c>
      <c r="E783" s="26">
        <v>-7.5379259999999997</v>
      </c>
      <c r="F783" s="170" t="b">
        <f>IF(ISBLANK(FarmUnit[[#This Row],[1. Identifiant interne d’exploitation agricole*]]),"",IF(ISERROR(MATCH(FarmUnit[[#This Row],[1. Identifiant interne d’exploitation agricole*]],GroupMember[1. Identifiant interne d’exploitation agricole*],0)),FALSE,TRUE))</f>
        <v>1</v>
      </c>
      <c r="G783" s="5">
        <f t="shared" si="24"/>
        <v>7.7357149999999999</v>
      </c>
      <c r="H783" s="5">
        <f t="shared" si="25"/>
        <v>-7.5379259999999997</v>
      </c>
      <c r="I783" s="177" t="str">
        <f t="array" ref="I783">IF(ISBLANK(C783),"",IF(C783=MAX(IF(FarmUnit[1. Identifiant interne d’exploitation agricole*]=A783,FarmUnit[3. Superficie de l’unité agricole (ha)*])),"!","-"))</f>
        <v>!</v>
      </c>
      <c r="J783" s="11" t="str">
        <f>IFERROR(CONCATENATE(VLOOKUP(A783,GM_Table,12,FALSE)," ",(VLOOKUP(A783,GM_Table,13,FALSE))),"")</f>
        <v/>
      </c>
    </row>
    <row r="784" spans="1:10" x14ac:dyDescent="0.25">
      <c r="A784" s="62" t="s">
        <v>2306</v>
      </c>
      <c r="B784" s="7" t="s">
        <v>2306</v>
      </c>
      <c r="C784" s="8">
        <v>1.66</v>
      </c>
      <c r="D784" s="26">
        <v>7.7639570000000004</v>
      </c>
      <c r="E784" s="26">
        <v>-7.5193859999999999</v>
      </c>
      <c r="F784" s="170" t="b">
        <f>IF(ISBLANK(FarmUnit[[#This Row],[1. Identifiant interne d’exploitation agricole*]]),"",IF(ISERROR(MATCH(FarmUnit[[#This Row],[1. Identifiant interne d’exploitation agricole*]],GroupMember[1. Identifiant interne d’exploitation agricole*],0)),FALSE,TRUE))</f>
        <v>1</v>
      </c>
      <c r="G784" s="5">
        <f t="shared" si="24"/>
        <v>7.7639570000000004</v>
      </c>
      <c r="H784" s="5">
        <f t="shared" si="25"/>
        <v>-7.5193859999999999</v>
      </c>
      <c r="I784" s="177" t="str">
        <f t="array" ref="I784">IF(ISBLANK(C784),"",IF(C784=MAX(IF(FarmUnit[1. Identifiant interne d’exploitation agricole*]=A784,FarmUnit[3. Superficie de l’unité agricole (ha)*])),"!","-"))</f>
        <v>!</v>
      </c>
      <c r="J784" s="11" t="str">
        <f>IFERROR(CONCATENATE(VLOOKUP(A784,GM_Table,12,FALSE)," ",(VLOOKUP(A784,GM_Table,13,FALSE))),"")</f>
        <v/>
      </c>
    </row>
    <row r="785" spans="1:10" x14ac:dyDescent="0.25">
      <c r="A785" s="62" t="s">
        <v>2308</v>
      </c>
      <c r="B785" s="7" t="s">
        <v>2308</v>
      </c>
      <c r="C785" s="8">
        <v>1.73</v>
      </c>
      <c r="D785" s="26">
        <v>7.7596319999999999</v>
      </c>
      <c r="E785" s="26">
        <v>-7.5196449999999997</v>
      </c>
      <c r="F785" s="170" t="b">
        <f>IF(ISBLANK(FarmUnit[[#This Row],[1. Identifiant interne d’exploitation agricole*]]),"",IF(ISERROR(MATCH(FarmUnit[[#This Row],[1. Identifiant interne d’exploitation agricole*]],GroupMember[1. Identifiant interne d’exploitation agricole*],0)),FALSE,TRUE))</f>
        <v>1</v>
      </c>
      <c r="G785" s="5">
        <f t="shared" si="24"/>
        <v>7.7596319999999999</v>
      </c>
      <c r="H785" s="5">
        <f t="shared" si="25"/>
        <v>-7.5196449999999997</v>
      </c>
      <c r="I785" s="177" t="str">
        <f t="array" ref="I785">IF(ISBLANK(C785),"",IF(C785=MAX(IF(FarmUnit[1. Identifiant interne d’exploitation agricole*]=A785,FarmUnit[3. Superficie de l’unité agricole (ha)*])),"!","-"))</f>
        <v>!</v>
      </c>
      <c r="J785" s="11" t="str">
        <f>IFERROR(CONCATENATE(VLOOKUP(A785,GM_Table,12,FALSE)," ",(VLOOKUP(A785,GM_Table,13,FALSE))),"")</f>
        <v/>
      </c>
    </row>
    <row r="786" spans="1:10" x14ac:dyDescent="0.25">
      <c r="A786" s="62" t="s">
        <v>2314</v>
      </c>
      <c r="B786" s="7" t="s">
        <v>2314</v>
      </c>
      <c r="C786" s="8">
        <v>1.077</v>
      </c>
      <c r="D786" s="26">
        <v>7.7244820000000001</v>
      </c>
      <c r="E786" s="26">
        <v>-7.5234019999999999</v>
      </c>
      <c r="F786" s="170" t="b">
        <f>IF(ISBLANK(FarmUnit[[#This Row],[1. Identifiant interne d’exploitation agricole*]]),"",IF(ISERROR(MATCH(FarmUnit[[#This Row],[1. Identifiant interne d’exploitation agricole*]],GroupMember[1. Identifiant interne d’exploitation agricole*],0)),FALSE,TRUE))</f>
        <v>1</v>
      </c>
      <c r="G786" s="5">
        <f t="shared" si="24"/>
        <v>7.7244820000000001</v>
      </c>
      <c r="H786" s="5">
        <f t="shared" si="25"/>
        <v>-7.5234019999999999</v>
      </c>
      <c r="I786" s="177" t="str">
        <f t="array" ref="I786">IF(ISBLANK(C786),"",IF(C786=MAX(IF(FarmUnit[1. Identifiant interne d’exploitation agricole*]=A786,FarmUnit[3. Superficie de l’unité agricole (ha)*])),"!","-"))</f>
        <v>!</v>
      </c>
      <c r="J786" s="11" t="str">
        <f>IFERROR(CONCATENATE(VLOOKUP(A786,GM_Table,12,FALSE)," ",(VLOOKUP(A786,GM_Table,13,FALSE))),"")</f>
        <v/>
      </c>
    </row>
    <row r="787" spans="1:10" x14ac:dyDescent="0.25">
      <c r="A787" s="62" t="s">
        <v>2315</v>
      </c>
      <c r="B787" s="7" t="s">
        <v>2315</v>
      </c>
      <c r="C787" s="8">
        <v>3</v>
      </c>
      <c r="D787" s="26">
        <v>7.73177</v>
      </c>
      <c r="E787" s="26">
        <v>-7.5488</v>
      </c>
      <c r="F787" s="170" t="b">
        <f>IF(ISBLANK(FarmUnit[[#This Row],[1. Identifiant interne d’exploitation agricole*]]),"",IF(ISERROR(MATCH(FarmUnit[[#This Row],[1. Identifiant interne d’exploitation agricole*]],GroupMember[1. Identifiant interne d’exploitation agricole*],0)),FALSE,TRUE))</f>
        <v>1</v>
      </c>
      <c r="G787" s="5">
        <f t="shared" si="24"/>
        <v>7.73177</v>
      </c>
      <c r="H787" s="5">
        <f t="shared" si="25"/>
        <v>-7.5488</v>
      </c>
      <c r="I787" s="177" t="str">
        <f t="array" ref="I787">IF(ISBLANK(C787),"",IF(C787=MAX(IF(FarmUnit[1. Identifiant interne d’exploitation agricole*]=A787,FarmUnit[3. Superficie de l’unité agricole (ha)*])),"!","-"))</f>
        <v>!</v>
      </c>
      <c r="J787" s="11" t="str">
        <f>IFERROR(CONCATENATE(VLOOKUP(A787,GM_Table,12,FALSE)," ",(VLOOKUP(A787,GM_Table,13,FALSE))),"")</f>
        <v/>
      </c>
    </row>
    <row r="788" spans="1:10" x14ac:dyDescent="0.25">
      <c r="A788" s="62" t="s">
        <v>2318</v>
      </c>
      <c r="B788" s="7" t="s">
        <v>2318</v>
      </c>
      <c r="C788" s="8">
        <v>1.66</v>
      </c>
      <c r="D788" s="26">
        <v>7.7320799999999998</v>
      </c>
      <c r="E788" s="26">
        <v>-7.5373999999999999</v>
      </c>
      <c r="F788" s="170" t="b">
        <f>IF(ISBLANK(FarmUnit[[#This Row],[1. Identifiant interne d’exploitation agricole*]]),"",IF(ISERROR(MATCH(FarmUnit[[#This Row],[1. Identifiant interne d’exploitation agricole*]],GroupMember[1. Identifiant interne d’exploitation agricole*],0)),FALSE,TRUE))</f>
        <v>1</v>
      </c>
      <c r="G788" s="5">
        <f t="shared" si="24"/>
        <v>7.7320799999999998</v>
      </c>
      <c r="H788" s="5">
        <f t="shared" si="25"/>
        <v>-7.5373999999999999</v>
      </c>
      <c r="I788" s="177" t="str">
        <f t="array" ref="I788">IF(ISBLANK(C788),"",IF(C788=MAX(IF(FarmUnit[1. Identifiant interne d’exploitation agricole*]=A788,FarmUnit[3. Superficie de l’unité agricole (ha)*])),"!","-"))</f>
        <v>!</v>
      </c>
      <c r="J788" s="11" t="str">
        <f>IFERROR(CONCATENATE(VLOOKUP(A788,GM_Table,12,FALSE)," ",(VLOOKUP(A788,GM_Table,13,FALSE))),"")</f>
        <v/>
      </c>
    </row>
    <row r="789" spans="1:10" x14ac:dyDescent="0.25">
      <c r="A789" s="62" t="s">
        <v>2321</v>
      </c>
      <c r="B789" s="7" t="s">
        <v>2321</v>
      </c>
      <c r="C789" s="8">
        <v>2.46</v>
      </c>
      <c r="D789" s="26">
        <v>7.7264949999999999</v>
      </c>
      <c r="E789" s="26">
        <v>-7.5241569999999998</v>
      </c>
      <c r="F789" s="170" t="b">
        <f>IF(ISBLANK(FarmUnit[[#This Row],[1. Identifiant interne d’exploitation agricole*]]),"",IF(ISERROR(MATCH(FarmUnit[[#This Row],[1. Identifiant interne d’exploitation agricole*]],GroupMember[1. Identifiant interne d’exploitation agricole*],0)),FALSE,TRUE))</f>
        <v>1</v>
      </c>
      <c r="G789" s="5">
        <f t="shared" si="24"/>
        <v>7.7264949999999999</v>
      </c>
      <c r="H789" s="5">
        <f t="shared" si="25"/>
        <v>-7.5241569999999998</v>
      </c>
      <c r="I789" s="177" t="str">
        <f t="array" ref="I789">IF(ISBLANK(C789),"",IF(C789=MAX(IF(FarmUnit[1. Identifiant interne d’exploitation agricole*]=A789,FarmUnit[3. Superficie de l’unité agricole (ha)*])),"!","-"))</f>
        <v>!</v>
      </c>
      <c r="J789" s="11" t="str">
        <f>IFERROR(CONCATENATE(VLOOKUP(A789,GM_Table,12,FALSE)," ",(VLOOKUP(A789,GM_Table,13,FALSE))),"")</f>
        <v/>
      </c>
    </row>
    <row r="790" spans="1:10" x14ac:dyDescent="0.25">
      <c r="A790" s="62" t="s">
        <v>2327</v>
      </c>
      <c r="B790" s="7" t="s">
        <v>2327</v>
      </c>
      <c r="C790" s="8">
        <v>1</v>
      </c>
      <c r="D790" s="26">
        <v>7.7518729999999998</v>
      </c>
      <c r="E790" s="26">
        <v>-7.5155799999999999</v>
      </c>
      <c r="F790" s="170" t="b">
        <f>IF(ISBLANK(FarmUnit[[#This Row],[1. Identifiant interne d’exploitation agricole*]]),"",IF(ISERROR(MATCH(FarmUnit[[#This Row],[1. Identifiant interne d’exploitation agricole*]],GroupMember[1. Identifiant interne d’exploitation agricole*],0)),FALSE,TRUE))</f>
        <v>1</v>
      </c>
      <c r="G790" s="5">
        <f t="shared" si="24"/>
        <v>7.7518729999999998</v>
      </c>
      <c r="H790" s="5">
        <f t="shared" si="25"/>
        <v>-7.5155799999999999</v>
      </c>
      <c r="I790" s="177" t="str">
        <f t="array" ref="I790">IF(ISBLANK(C790),"",IF(C790=MAX(IF(FarmUnit[1. Identifiant interne d’exploitation agricole*]=A790,FarmUnit[3. Superficie de l’unité agricole (ha)*])),"!","-"))</f>
        <v>!</v>
      </c>
      <c r="J790" s="11" t="str">
        <f>IFERROR(CONCATENATE(VLOOKUP(A790,GM_Table,12,FALSE)," ",(VLOOKUP(A790,GM_Table,13,FALSE))),"")</f>
        <v/>
      </c>
    </row>
    <row r="791" spans="1:10" x14ac:dyDescent="0.25">
      <c r="A791" s="62" t="s">
        <v>2331</v>
      </c>
      <c r="B791" s="7" t="s">
        <v>2331</v>
      </c>
      <c r="C791" s="8">
        <v>1.17</v>
      </c>
      <c r="D791" s="26">
        <v>7.7480270000000004</v>
      </c>
      <c r="E791" s="26">
        <v>-7.5192329999999998</v>
      </c>
      <c r="F791" s="170" t="b">
        <f>IF(ISBLANK(FarmUnit[[#This Row],[1. Identifiant interne d’exploitation agricole*]]),"",IF(ISERROR(MATCH(FarmUnit[[#This Row],[1. Identifiant interne d’exploitation agricole*]],GroupMember[1. Identifiant interne d’exploitation agricole*],0)),FALSE,TRUE))</f>
        <v>1</v>
      </c>
      <c r="G791" s="5">
        <f t="shared" si="24"/>
        <v>7.7480270000000004</v>
      </c>
      <c r="H791" s="5">
        <f t="shared" si="25"/>
        <v>-7.5192329999999998</v>
      </c>
      <c r="I791" s="177" t="str">
        <f t="array" ref="I791">IF(ISBLANK(C791),"",IF(C791=MAX(IF(FarmUnit[1. Identifiant interne d’exploitation agricole*]=A791,FarmUnit[3. Superficie de l’unité agricole (ha)*])),"!","-"))</f>
        <v>!</v>
      </c>
      <c r="J791" s="11" t="str">
        <f>IFERROR(CONCATENATE(VLOOKUP(A791,GM_Table,12,FALSE)," ",(VLOOKUP(A791,GM_Table,13,FALSE))),"")</f>
        <v/>
      </c>
    </row>
    <row r="792" spans="1:10" x14ac:dyDescent="0.25">
      <c r="A792" s="62" t="s">
        <v>2333</v>
      </c>
      <c r="B792" s="7" t="s">
        <v>2333</v>
      </c>
      <c r="C792" s="8">
        <v>1.85</v>
      </c>
      <c r="D792" s="26">
        <v>7.7607020000000002</v>
      </c>
      <c r="E792" s="26">
        <v>-7.5234779999999999</v>
      </c>
      <c r="F792" s="170" t="b">
        <f>IF(ISBLANK(FarmUnit[[#This Row],[1. Identifiant interne d’exploitation agricole*]]),"",IF(ISERROR(MATCH(FarmUnit[[#This Row],[1. Identifiant interne d’exploitation agricole*]],GroupMember[1. Identifiant interne d’exploitation agricole*],0)),FALSE,TRUE))</f>
        <v>1</v>
      </c>
      <c r="G792" s="5">
        <f t="shared" si="24"/>
        <v>7.7607020000000002</v>
      </c>
      <c r="H792" s="5">
        <f t="shared" si="25"/>
        <v>-7.5234779999999999</v>
      </c>
      <c r="I792" s="177" t="str">
        <f t="array" ref="I792">IF(ISBLANK(C792),"",IF(C792=MAX(IF(FarmUnit[1. Identifiant interne d’exploitation agricole*]=A792,FarmUnit[3. Superficie de l’unité agricole (ha)*])),"!","-"))</f>
        <v>!</v>
      </c>
      <c r="J792" s="11" t="str">
        <f>IFERROR(CONCATENATE(VLOOKUP(A792,GM_Table,12,FALSE)," ",(VLOOKUP(A792,GM_Table,13,FALSE))),"")</f>
        <v/>
      </c>
    </row>
    <row r="793" spans="1:10" x14ac:dyDescent="0.25">
      <c r="A793" s="62" t="s">
        <v>2335</v>
      </c>
      <c r="B793" s="7" t="s">
        <v>2335</v>
      </c>
      <c r="C793" s="8">
        <v>1.02</v>
      </c>
      <c r="D793" s="26">
        <v>7.7604629999999997</v>
      </c>
      <c r="E793" s="26">
        <v>-7.5274150000000004</v>
      </c>
      <c r="F793" s="170" t="b">
        <f>IF(ISBLANK(FarmUnit[[#This Row],[1. Identifiant interne d’exploitation agricole*]]),"",IF(ISERROR(MATCH(FarmUnit[[#This Row],[1. Identifiant interne d’exploitation agricole*]],GroupMember[1. Identifiant interne d’exploitation agricole*],0)),FALSE,TRUE))</f>
        <v>1</v>
      </c>
      <c r="G793" s="5">
        <f t="shared" si="24"/>
        <v>7.7604629999999997</v>
      </c>
      <c r="H793" s="5">
        <f t="shared" si="25"/>
        <v>-7.5274150000000004</v>
      </c>
      <c r="I793" s="177" t="str">
        <f t="array" ref="I793">IF(ISBLANK(C793),"",IF(C793=MAX(IF(FarmUnit[1. Identifiant interne d’exploitation agricole*]=A793,FarmUnit[3. Superficie de l’unité agricole (ha)*])),"!","-"))</f>
        <v>!</v>
      </c>
      <c r="J793" s="11" t="str">
        <f>IFERROR(CONCATENATE(VLOOKUP(A793,GM_Table,12,FALSE)," ",(VLOOKUP(A793,GM_Table,13,FALSE))),"")</f>
        <v/>
      </c>
    </row>
    <row r="794" spans="1:10" x14ac:dyDescent="0.25">
      <c r="A794" s="62" t="s">
        <v>2337</v>
      </c>
      <c r="B794" s="7" t="s">
        <v>2337</v>
      </c>
      <c r="C794" s="8">
        <v>3.85</v>
      </c>
      <c r="D794" s="26">
        <v>7.7520129999999998</v>
      </c>
      <c r="E794" s="26">
        <v>-7.51769</v>
      </c>
      <c r="F794" s="170" t="b">
        <f>IF(ISBLANK(FarmUnit[[#This Row],[1. Identifiant interne d’exploitation agricole*]]),"",IF(ISERROR(MATCH(FarmUnit[[#This Row],[1. Identifiant interne d’exploitation agricole*]],GroupMember[1. Identifiant interne d’exploitation agricole*],0)),FALSE,TRUE))</f>
        <v>1</v>
      </c>
      <c r="G794" s="5">
        <f t="shared" si="24"/>
        <v>7.7520129999999998</v>
      </c>
      <c r="H794" s="5">
        <f t="shared" si="25"/>
        <v>-7.51769</v>
      </c>
      <c r="I794" s="177" t="str">
        <f t="array" ref="I794">IF(ISBLANK(C794),"",IF(C794=MAX(IF(FarmUnit[1. Identifiant interne d’exploitation agricole*]=A794,FarmUnit[3. Superficie de l’unité agricole (ha)*])),"!","-"))</f>
        <v>!</v>
      </c>
      <c r="J794" s="11" t="str">
        <f>IFERROR(CONCATENATE(VLOOKUP(A794,GM_Table,12,FALSE)," ",(VLOOKUP(A794,GM_Table,13,FALSE))),"")</f>
        <v/>
      </c>
    </row>
    <row r="795" spans="1:10" x14ac:dyDescent="0.25">
      <c r="A795" s="62" t="s">
        <v>2340</v>
      </c>
      <c r="B795" s="7" t="s">
        <v>2340</v>
      </c>
      <c r="C795" s="8">
        <v>1</v>
      </c>
      <c r="D795" s="26">
        <v>7.7423330000000004</v>
      </c>
      <c r="E795" s="26">
        <v>-7.5268249999999997</v>
      </c>
      <c r="F795" s="170" t="b">
        <f>IF(ISBLANK(FarmUnit[[#This Row],[1. Identifiant interne d’exploitation agricole*]]),"",IF(ISERROR(MATCH(FarmUnit[[#This Row],[1. Identifiant interne d’exploitation agricole*]],GroupMember[1. Identifiant interne d’exploitation agricole*],0)),FALSE,TRUE))</f>
        <v>1</v>
      </c>
      <c r="G795" s="5">
        <f t="shared" si="24"/>
        <v>7.7423330000000004</v>
      </c>
      <c r="H795" s="5">
        <f t="shared" si="25"/>
        <v>-7.5268249999999997</v>
      </c>
      <c r="I795" s="177" t="str">
        <f t="array" ref="I795">IF(ISBLANK(C795),"",IF(C795=MAX(IF(FarmUnit[1. Identifiant interne d’exploitation agricole*]=A795,FarmUnit[3. Superficie de l’unité agricole (ha)*])),"!","-"))</f>
        <v>!</v>
      </c>
      <c r="J795" s="11" t="str">
        <f>IFERROR(CONCATENATE(VLOOKUP(A795,GM_Table,12,FALSE)," ",(VLOOKUP(A795,GM_Table,13,FALSE))),"")</f>
        <v/>
      </c>
    </row>
    <row r="796" spans="1:10" x14ac:dyDescent="0.25">
      <c r="A796" s="62" t="s">
        <v>2342</v>
      </c>
      <c r="B796" s="7" t="s">
        <v>2342</v>
      </c>
      <c r="C796" s="8">
        <v>1.17</v>
      </c>
      <c r="D796" s="26">
        <v>7.7418800000000001</v>
      </c>
      <c r="E796" s="26">
        <v>-7.5269180000000002</v>
      </c>
      <c r="F796" s="170" t="b">
        <f>IF(ISBLANK(FarmUnit[[#This Row],[1. Identifiant interne d’exploitation agricole*]]),"",IF(ISERROR(MATCH(FarmUnit[[#This Row],[1. Identifiant interne d’exploitation agricole*]],GroupMember[1. Identifiant interne d’exploitation agricole*],0)),FALSE,TRUE))</f>
        <v>1</v>
      </c>
      <c r="G796" s="5">
        <f t="shared" si="24"/>
        <v>7.7418800000000001</v>
      </c>
      <c r="H796" s="5">
        <f t="shared" si="25"/>
        <v>-7.5269180000000002</v>
      </c>
      <c r="I796" s="177" t="str">
        <f t="array" ref="I796">IF(ISBLANK(C796),"",IF(C796=MAX(IF(FarmUnit[1. Identifiant interne d’exploitation agricole*]=A796,FarmUnit[3. Superficie de l’unité agricole (ha)*])),"!","-"))</f>
        <v>!</v>
      </c>
      <c r="J796" s="11" t="str">
        <f>IFERROR(CONCATENATE(VLOOKUP(A796,GM_Table,12,FALSE)," ",(VLOOKUP(A796,GM_Table,13,FALSE))),"")</f>
        <v/>
      </c>
    </row>
    <row r="797" spans="1:10" x14ac:dyDescent="0.25">
      <c r="A797" s="62" t="s">
        <v>2344</v>
      </c>
      <c r="B797" s="7" t="s">
        <v>2344</v>
      </c>
      <c r="C797" s="8">
        <v>1.85</v>
      </c>
      <c r="D797" s="26">
        <v>7.7477349999999996</v>
      </c>
      <c r="E797" s="26">
        <v>-7.5275340000000002</v>
      </c>
      <c r="F797" s="170" t="b">
        <f>IF(ISBLANK(FarmUnit[[#This Row],[1. Identifiant interne d’exploitation agricole*]]),"",IF(ISERROR(MATCH(FarmUnit[[#This Row],[1. Identifiant interne d’exploitation agricole*]],GroupMember[1. Identifiant interne d’exploitation agricole*],0)),FALSE,TRUE))</f>
        <v>1</v>
      </c>
      <c r="G797" s="5">
        <f t="shared" si="24"/>
        <v>7.7477349999999996</v>
      </c>
      <c r="H797" s="5">
        <f t="shared" si="25"/>
        <v>-7.5275340000000002</v>
      </c>
      <c r="I797" s="177" t="str">
        <f t="array" ref="I797">IF(ISBLANK(C797),"",IF(C797=MAX(IF(FarmUnit[1. Identifiant interne d’exploitation agricole*]=A797,FarmUnit[3. Superficie de l’unité agricole (ha)*])),"!","-"))</f>
        <v>!</v>
      </c>
      <c r="J797" s="11" t="str">
        <f>IFERROR(CONCATENATE(VLOOKUP(A797,GM_Table,12,FALSE)," ",(VLOOKUP(A797,GM_Table,13,FALSE))),"")</f>
        <v/>
      </c>
    </row>
    <row r="798" spans="1:10" x14ac:dyDescent="0.25">
      <c r="A798" s="62" t="s">
        <v>2346</v>
      </c>
      <c r="B798" s="7" t="s">
        <v>2346</v>
      </c>
      <c r="C798" s="8">
        <v>4</v>
      </c>
      <c r="D798" s="26">
        <v>7.7213820000000002</v>
      </c>
      <c r="E798" s="26">
        <v>-7.4981270000000002</v>
      </c>
      <c r="F798" s="170" t="b">
        <f>IF(ISBLANK(FarmUnit[[#This Row],[1. Identifiant interne d’exploitation agricole*]]),"",IF(ISERROR(MATCH(FarmUnit[[#This Row],[1. Identifiant interne d’exploitation agricole*]],GroupMember[1. Identifiant interne d’exploitation agricole*],0)),FALSE,TRUE))</f>
        <v>1</v>
      </c>
      <c r="G798" s="5">
        <f t="shared" si="24"/>
        <v>7.7213820000000002</v>
      </c>
      <c r="H798" s="5">
        <f t="shared" si="25"/>
        <v>-7.4981270000000002</v>
      </c>
      <c r="I798" s="177" t="str">
        <f t="array" ref="I798">IF(ISBLANK(C798),"",IF(C798=MAX(IF(FarmUnit[1. Identifiant interne d’exploitation agricole*]=A798,FarmUnit[3. Superficie de l’unité agricole (ha)*])),"!","-"))</f>
        <v>!</v>
      </c>
      <c r="J798" s="11" t="str">
        <f>IFERROR(CONCATENATE(VLOOKUP(A798,GM_Table,12,FALSE)," ",(VLOOKUP(A798,GM_Table,13,FALSE))),"")</f>
        <v/>
      </c>
    </row>
    <row r="799" spans="1:10" x14ac:dyDescent="0.25">
      <c r="A799" s="62" t="s">
        <v>2349</v>
      </c>
      <c r="B799" s="7" t="s">
        <v>2349</v>
      </c>
      <c r="C799" s="8">
        <v>2</v>
      </c>
      <c r="D799" s="26">
        <v>7.72302</v>
      </c>
      <c r="E799" s="26">
        <v>-7.4981530000000003</v>
      </c>
      <c r="F799" s="170" t="b">
        <f>IF(ISBLANK(FarmUnit[[#This Row],[1. Identifiant interne d’exploitation agricole*]]),"",IF(ISERROR(MATCH(FarmUnit[[#This Row],[1. Identifiant interne d’exploitation agricole*]],GroupMember[1. Identifiant interne d’exploitation agricole*],0)),FALSE,TRUE))</f>
        <v>1</v>
      </c>
      <c r="G799" s="5">
        <f t="shared" si="24"/>
        <v>7.72302</v>
      </c>
      <c r="H799" s="5">
        <f t="shared" si="25"/>
        <v>-7.4981530000000003</v>
      </c>
      <c r="I799" s="177" t="str">
        <f t="array" ref="I799">IF(ISBLANK(C799),"",IF(C799=MAX(IF(FarmUnit[1. Identifiant interne d’exploitation agricole*]=A799,FarmUnit[3. Superficie de l’unité agricole (ha)*])),"!","-"))</f>
        <v>!</v>
      </c>
      <c r="J799" s="11" t="str">
        <f>IFERROR(CONCATENATE(VLOOKUP(A799,GM_Table,12,FALSE)," ",(VLOOKUP(A799,GM_Table,13,FALSE))),"")</f>
        <v/>
      </c>
    </row>
    <row r="800" spans="1:10" x14ac:dyDescent="0.25">
      <c r="A800" s="62" t="s">
        <v>2353</v>
      </c>
      <c r="B800" s="7" t="s">
        <v>2353</v>
      </c>
      <c r="C800" s="8">
        <v>4</v>
      </c>
      <c r="D800" s="26">
        <v>7.7268920000000003</v>
      </c>
      <c r="E800" s="26">
        <v>-7.5249180000000004</v>
      </c>
      <c r="F800" s="170" t="b">
        <f>IF(ISBLANK(FarmUnit[[#This Row],[1. Identifiant interne d’exploitation agricole*]]),"",IF(ISERROR(MATCH(FarmUnit[[#This Row],[1. Identifiant interne d’exploitation agricole*]],GroupMember[1. Identifiant interne d’exploitation agricole*],0)),FALSE,TRUE))</f>
        <v>1</v>
      </c>
      <c r="G800" s="5">
        <f t="shared" si="24"/>
        <v>7.7268920000000003</v>
      </c>
      <c r="H800" s="5">
        <f t="shared" si="25"/>
        <v>-7.5249180000000004</v>
      </c>
      <c r="I800" s="177" t="str">
        <f t="array" ref="I800">IF(ISBLANK(C800),"",IF(C800=MAX(IF(FarmUnit[1. Identifiant interne d’exploitation agricole*]=A800,FarmUnit[3. Superficie de l’unité agricole (ha)*])),"!","-"))</f>
        <v>!</v>
      </c>
      <c r="J800" s="11" t="str">
        <f>IFERROR(CONCATENATE(VLOOKUP(A800,GM_Table,12,FALSE)," ",(VLOOKUP(A800,GM_Table,13,FALSE))),"")</f>
        <v/>
      </c>
    </row>
    <row r="801" spans="1:10" x14ac:dyDescent="0.25">
      <c r="A801" s="62" t="s">
        <v>2357</v>
      </c>
      <c r="B801" s="7" t="s">
        <v>2357</v>
      </c>
      <c r="C801" s="8">
        <v>2.75</v>
      </c>
      <c r="D801" s="26">
        <v>7.7395300000000002</v>
      </c>
      <c r="E801" s="26">
        <v>-7.53979</v>
      </c>
      <c r="F801" s="170" t="b">
        <f>IF(ISBLANK(FarmUnit[[#This Row],[1. Identifiant interne d’exploitation agricole*]]),"",IF(ISERROR(MATCH(FarmUnit[[#This Row],[1. Identifiant interne d’exploitation agricole*]],GroupMember[1. Identifiant interne d’exploitation agricole*],0)),FALSE,TRUE))</f>
        <v>1</v>
      </c>
      <c r="G801" s="5">
        <f t="shared" si="24"/>
        <v>7.7395300000000002</v>
      </c>
      <c r="H801" s="5">
        <f t="shared" si="25"/>
        <v>-7.53979</v>
      </c>
      <c r="I801" s="177" t="str">
        <f t="array" ref="I801">IF(ISBLANK(C801),"",IF(C801=MAX(IF(FarmUnit[1. Identifiant interne d’exploitation agricole*]=A801,FarmUnit[3. Superficie de l’unité agricole (ha)*])),"!","-"))</f>
        <v>!</v>
      </c>
      <c r="J801" s="11" t="str">
        <f>IFERROR(CONCATENATE(VLOOKUP(A801,GM_Table,12,FALSE)," ",(VLOOKUP(A801,GM_Table,13,FALSE))),"")</f>
        <v/>
      </c>
    </row>
    <row r="802" spans="1:10" x14ac:dyDescent="0.25">
      <c r="A802" s="62" t="s">
        <v>2359</v>
      </c>
      <c r="B802" s="7" t="s">
        <v>2359</v>
      </c>
      <c r="C802" s="8">
        <v>1.7</v>
      </c>
      <c r="D802" s="26">
        <v>7.7119080000000002</v>
      </c>
      <c r="E802" s="26">
        <v>-7.5081119999999997</v>
      </c>
      <c r="F802" s="170" t="b">
        <f>IF(ISBLANK(FarmUnit[[#This Row],[1. Identifiant interne d’exploitation agricole*]]),"",IF(ISERROR(MATCH(FarmUnit[[#This Row],[1. Identifiant interne d’exploitation agricole*]],GroupMember[1. Identifiant interne d’exploitation agricole*],0)),FALSE,TRUE))</f>
        <v>1</v>
      </c>
      <c r="G802" s="5">
        <f t="shared" si="24"/>
        <v>7.7119080000000002</v>
      </c>
      <c r="H802" s="5">
        <f t="shared" si="25"/>
        <v>-7.5081119999999997</v>
      </c>
      <c r="I802" s="177" t="str">
        <f t="array" ref="I802">IF(ISBLANK(C802),"",IF(C802=MAX(IF(FarmUnit[1. Identifiant interne d’exploitation agricole*]=A802,FarmUnit[3. Superficie de l’unité agricole (ha)*])),"!","-"))</f>
        <v>!</v>
      </c>
      <c r="J802" s="11" t="str">
        <f>IFERROR(CONCATENATE(VLOOKUP(A802,GM_Table,12,FALSE)," ",(VLOOKUP(A802,GM_Table,13,FALSE))),"")</f>
        <v/>
      </c>
    </row>
    <row r="803" spans="1:10" x14ac:dyDescent="0.25">
      <c r="A803" s="62" t="s">
        <v>2362</v>
      </c>
      <c r="B803" s="7" t="s">
        <v>2362</v>
      </c>
      <c r="C803" s="8">
        <v>2.1800000000000002</v>
      </c>
      <c r="D803" s="26">
        <v>7.7246420000000002</v>
      </c>
      <c r="E803" s="26">
        <v>-7.5238079999999998</v>
      </c>
      <c r="F803" s="170" t="b">
        <f>IF(ISBLANK(FarmUnit[[#This Row],[1. Identifiant interne d’exploitation agricole*]]),"",IF(ISERROR(MATCH(FarmUnit[[#This Row],[1. Identifiant interne d’exploitation agricole*]],GroupMember[1. Identifiant interne d’exploitation agricole*],0)),FALSE,TRUE))</f>
        <v>1</v>
      </c>
      <c r="G803" s="5">
        <f t="shared" si="24"/>
        <v>7.7246420000000002</v>
      </c>
      <c r="H803" s="5">
        <f t="shared" si="25"/>
        <v>-7.5238079999999998</v>
      </c>
      <c r="I803" s="177" t="str">
        <f t="array" ref="I803">IF(ISBLANK(C803),"",IF(C803=MAX(IF(FarmUnit[1. Identifiant interne d’exploitation agricole*]=A803,FarmUnit[3. Superficie de l’unité agricole (ha)*])),"!","-"))</f>
        <v>!</v>
      </c>
      <c r="J803" s="11" t="str">
        <f>IFERROR(CONCATENATE(VLOOKUP(A803,GM_Table,12,FALSE)," ",(VLOOKUP(A803,GM_Table,13,FALSE))),"")</f>
        <v/>
      </c>
    </row>
    <row r="804" spans="1:10" x14ac:dyDescent="0.25">
      <c r="A804" s="62" t="s">
        <v>2366</v>
      </c>
      <c r="B804" s="7" t="s">
        <v>2366</v>
      </c>
      <c r="C804" s="8">
        <v>1.85</v>
      </c>
      <c r="D804" s="26">
        <v>7.7145789999999996</v>
      </c>
      <c r="E804" s="26">
        <v>-7.5286059999999999</v>
      </c>
      <c r="F804" s="170" t="b">
        <f>IF(ISBLANK(FarmUnit[[#This Row],[1. Identifiant interne d’exploitation agricole*]]),"",IF(ISERROR(MATCH(FarmUnit[[#This Row],[1. Identifiant interne d’exploitation agricole*]],GroupMember[1. Identifiant interne d’exploitation agricole*],0)),FALSE,TRUE))</f>
        <v>1</v>
      </c>
      <c r="G804" s="5">
        <f t="shared" si="24"/>
        <v>7.7145789999999996</v>
      </c>
      <c r="H804" s="5">
        <f t="shared" si="25"/>
        <v>-7.5286059999999999</v>
      </c>
      <c r="I804" s="177" t="str">
        <f t="array" ref="I804">IF(ISBLANK(C804),"",IF(C804=MAX(IF(FarmUnit[1. Identifiant interne d’exploitation agricole*]=A804,FarmUnit[3. Superficie de l’unité agricole (ha)*])),"!","-"))</f>
        <v>!</v>
      </c>
      <c r="J804" s="11" t="str">
        <f>IFERROR(CONCATENATE(VLOOKUP(A804,GM_Table,12,FALSE)," ",(VLOOKUP(A804,GM_Table,13,FALSE))),"")</f>
        <v/>
      </c>
    </row>
    <row r="805" spans="1:10" x14ac:dyDescent="0.25">
      <c r="A805" s="62" t="s">
        <v>2370</v>
      </c>
      <c r="B805" s="7" t="s">
        <v>2370</v>
      </c>
      <c r="C805" s="8">
        <v>1.25</v>
      </c>
      <c r="D805" s="26">
        <v>7.7146650000000001</v>
      </c>
      <c r="E805" s="26">
        <v>-7.5298610000000004</v>
      </c>
      <c r="F805" s="170" t="b">
        <f>IF(ISBLANK(FarmUnit[[#This Row],[1. Identifiant interne d’exploitation agricole*]]),"",IF(ISERROR(MATCH(FarmUnit[[#This Row],[1. Identifiant interne d’exploitation agricole*]],GroupMember[1. Identifiant interne d’exploitation agricole*],0)),FALSE,TRUE))</f>
        <v>1</v>
      </c>
      <c r="G805" s="5">
        <f t="shared" si="24"/>
        <v>7.7146650000000001</v>
      </c>
      <c r="H805" s="5">
        <f t="shared" si="25"/>
        <v>-7.5298610000000004</v>
      </c>
      <c r="I805" s="177" t="str">
        <f t="array" ref="I805">IF(ISBLANK(C805),"",IF(C805=MAX(IF(FarmUnit[1. Identifiant interne d’exploitation agricole*]=A805,FarmUnit[3. Superficie de l’unité agricole (ha)*])),"!","-"))</f>
        <v>!</v>
      </c>
      <c r="J805" s="11" t="str">
        <f>IFERROR(CONCATENATE(VLOOKUP(A805,GM_Table,12,FALSE)," ",(VLOOKUP(A805,GM_Table,13,FALSE))),"")</f>
        <v/>
      </c>
    </row>
    <row r="806" spans="1:10" x14ac:dyDescent="0.25">
      <c r="A806" s="62" t="s">
        <v>2375</v>
      </c>
      <c r="B806" s="7" t="s">
        <v>2375</v>
      </c>
      <c r="C806" s="8">
        <v>1.06</v>
      </c>
      <c r="D806" s="26">
        <v>7.7604559999999996</v>
      </c>
      <c r="E806" s="26">
        <v>-7.5372769999999996</v>
      </c>
      <c r="F806" s="170" t="b">
        <f>IF(ISBLANK(FarmUnit[[#This Row],[1. Identifiant interne d’exploitation agricole*]]),"",IF(ISERROR(MATCH(FarmUnit[[#This Row],[1. Identifiant interne d’exploitation agricole*]],GroupMember[1. Identifiant interne d’exploitation agricole*],0)),FALSE,TRUE))</f>
        <v>1</v>
      </c>
      <c r="G806" s="5">
        <f t="shared" si="24"/>
        <v>7.7604559999999996</v>
      </c>
      <c r="H806" s="5">
        <f t="shared" si="25"/>
        <v>-7.5372769999999996</v>
      </c>
      <c r="I806" s="177" t="str">
        <f t="array" ref="I806">IF(ISBLANK(C806),"",IF(C806=MAX(IF(FarmUnit[1. Identifiant interne d’exploitation agricole*]=A806,FarmUnit[3. Superficie de l’unité agricole (ha)*])),"!","-"))</f>
        <v>!</v>
      </c>
      <c r="J806" s="11" t="str">
        <f>IFERROR(CONCATENATE(VLOOKUP(A806,GM_Table,12,FALSE)," ",(VLOOKUP(A806,GM_Table,13,FALSE))),"")</f>
        <v/>
      </c>
    </row>
    <row r="807" spans="1:10" x14ac:dyDescent="0.25">
      <c r="A807" s="62" t="s">
        <v>2376</v>
      </c>
      <c r="B807" s="7" t="s">
        <v>2376</v>
      </c>
      <c r="C807" s="8">
        <v>1.0880000000000001</v>
      </c>
      <c r="D807" s="26">
        <v>7.7281500000000003</v>
      </c>
      <c r="E807" s="26">
        <v>-7.5256319999999999</v>
      </c>
      <c r="F807" s="170" t="b">
        <f>IF(ISBLANK(FarmUnit[[#This Row],[1. Identifiant interne d’exploitation agricole*]]),"",IF(ISERROR(MATCH(FarmUnit[[#This Row],[1. Identifiant interne d’exploitation agricole*]],GroupMember[1. Identifiant interne d’exploitation agricole*],0)),FALSE,TRUE))</f>
        <v>1</v>
      </c>
      <c r="G807" s="5">
        <f t="shared" si="24"/>
        <v>7.7281500000000003</v>
      </c>
      <c r="H807" s="5">
        <f t="shared" si="25"/>
        <v>-7.5256319999999999</v>
      </c>
      <c r="I807" s="177" t="str">
        <f t="array" ref="I807">IF(ISBLANK(C807),"",IF(C807=MAX(IF(FarmUnit[1. Identifiant interne d’exploitation agricole*]=A807,FarmUnit[3. Superficie de l’unité agricole (ha)*])),"!","-"))</f>
        <v>!</v>
      </c>
      <c r="J807" s="11" t="str">
        <f>IFERROR(CONCATENATE(VLOOKUP(A807,GM_Table,12,FALSE)," ",(VLOOKUP(A807,GM_Table,13,FALSE))),"")</f>
        <v/>
      </c>
    </row>
    <row r="808" spans="1:10" x14ac:dyDescent="0.25">
      <c r="A808" s="62" t="s">
        <v>2380</v>
      </c>
      <c r="B808" s="7" t="s">
        <v>2380</v>
      </c>
      <c r="C808" s="8">
        <v>1.25</v>
      </c>
      <c r="D808" s="26">
        <v>7.7507349999999997</v>
      </c>
      <c r="E808" s="26">
        <v>-7.5183679999999997</v>
      </c>
      <c r="F808" s="170" t="b">
        <f>IF(ISBLANK(FarmUnit[[#This Row],[1. Identifiant interne d’exploitation agricole*]]),"",IF(ISERROR(MATCH(FarmUnit[[#This Row],[1. Identifiant interne d’exploitation agricole*]],GroupMember[1. Identifiant interne d’exploitation agricole*],0)),FALSE,TRUE))</f>
        <v>1</v>
      </c>
      <c r="G808" s="5">
        <f t="shared" si="24"/>
        <v>7.7507349999999997</v>
      </c>
      <c r="H808" s="5">
        <f t="shared" si="25"/>
        <v>-7.5183679999999997</v>
      </c>
      <c r="I808" s="177" t="str">
        <f t="array" ref="I808">IF(ISBLANK(C808),"",IF(C808=MAX(IF(FarmUnit[1. Identifiant interne d’exploitation agricole*]=A808,FarmUnit[3. Superficie de l’unité agricole (ha)*])),"!","-"))</f>
        <v>!</v>
      </c>
      <c r="J808" s="11" t="str">
        <f>IFERROR(CONCATENATE(VLOOKUP(A808,GM_Table,12,FALSE)," ",(VLOOKUP(A808,GM_Table,13,FALSE))),"")</f>
        <v/>
      </c>
    </row>
    <row r="809" spans="1:10" x14ac:dyDescent="0.25">
      <c r="A809" s="62" t="s">
        <v>2381</v>
      </c>
      <c r="B809" s="7" t="s">
        <v>2381</v>
      </c>
      <c r="C809" s="8">
        <v>1.06</v>
      </c>
      <c r="D809" s="26">
        <v>7.7383300000000004</v>
      </c>
      <c r="E809" s="26">
        <v>-7.5377900000000002</v>
      </c>
      <c r="F809" s="170" t="b">
        <f>IF(ISBLANK(FarmUnit[[#This Row],[1. Identifiant interne d’exploitation agricole*]]),"",IF(ISERROR(MATCH(FarmUnit[[#This Row],[1. Identifiant interne d’exploitation agricole*]],GroupMember[1. Identifiant interne d’exploitation agricole*],0)),FALSE,TRUE))</f>
        <v>1</v>
      </c>
      <c r="G809" s="5">
        <f t="shared" si="24"/>
        <v>7.7383300000000004</v>
      </c>
      <c r="H809" s="5">
        <f t="shared" si="25"/>
        <v>-7.5377900000000002</v>
      </c>
      <c r="I809" s="177" t="str">
        <f t="array" ref="I809">IF(ISBLANK(C809),"",IF(C809=MAX(IF(FarmUnit[1. Identifiant interne d’exploitation agricole*]=A809,FarmUnit[3. Superficie de l’unité agricole (ha)*])),"!","-"))</f>
        <v>!</v>
      </c>
      <c r="J809" s="11" t="str">
        <f>IFERROR(CONCATENATE(VLOOKUP(A809,GM_Table,12,FALSE)," ",(VLOOKUP(A809,GM_Table,13,FALSE))),"")</f>
        <v/>
      </c>
    </row>
    <row r="810" spans="1:10" x14ac:dyDescent="0.25">
      <c r="A810" s="62" t="s">
        <v>2382</v>
      </c>
      <c r="B810" s="7" t="s">
        <v>2382</v>
      </c>
      <c r="C810" s="8">
        <v>1.05</v>
      </c>
      <c r="D810" s="26">
        <v>7.74918</v>
      </c>
      <c r="E810" s="26">
        <v>-7.5397999999999996</v>
      </c>
      <c r="F810" s="170" t="b">
        <f>IF(ISBLANK(FarmUnit[[#This Row],[1. Identifiant interne d’exploitation agricole*]]),"",IF(ISERROR(MATCH(FarmUnit[[#This Row],[1. Identifiant interne d’exploitation agricole*]],GroupMember[1. Identifiant interne d’exploitation agricole*],0)),FALSE,TRUE))</f>
        <v>1</v>
      </c>
      <c r="G810" s="5">
        <f t="shared" si="24"/>
        <v>7.74918</v>
      </c>
      <c r="H810" s="5">
        <f t="shared" si="25"/>
        <v>-7.5397999999999996</v>
      </c>
      <c r="I810" s="177" t="str">
        <f t="array" ref="I810">IF(ISBLANK(C810),"",IF(C810=MAX(IF(FarmUnit[1. Identifiant interne d’exploitation agricole*]=A810,FarmUnit[3. Superficie de l’unité agricole (ha)*])),"!","-"))</f>
        <v>!</v>
      </c>
      <c r="J810" s="11" t="str">
        <f>IFERROR(CONCATENATE(VLOOKUP(A810,GM_Table,12,FALSE)," ",(VLOOKUP(A810,GM_Table,13,FALSE))),"")</f>
        <v/>
      </c>
    </row>
    <row r="811" spans="1:10" x14ac:dyDescent="0.25">
      <c r="A811" s="62" t="s">
        <v>2385</v>
      </c>
      <c r="B811" s="7" t="s">
        <v>2385</v>
      </c>
      <c r="C811" s="8">
        <v>1.35</v>
      </c>
      <c r="D811" s="26">
        <v>7.7403899999999997</v>
      </c>
      <c r="E811" s="26">
        <v>-7.53111</v>
      </c>
      <c r="F811" s="170" t="b">
        <f>IF(ISBLANK(FarmUnit[[#This Row],[1. Identifiant interne d’exploitation agricole*]]),"",IF(ISERROR(MATCH(FarmUnit[[#This Row],[1. Identifiant interne d’exploitation agricole*]],GroupMember[1. Identifiant interne d’exploitation agricole*],0)),FALSE,TRUE))</f>
        <v>1</v>
      </c>
      <c r="G811" s="5">
        <f t="shared" si="24"/>
        <v>7.7403899999999997</v>
      </c>
      <c r="H811" s="5">
        <f t="shared" si="25"/>
        <v>-7.53111</v>
      </c>
      <c r="I811" s="177" t="str">
        <f t="array" ref="I811">IF(ISBLANK(C811),"",IF(C811=MAX(IF(FarmUnit[1. Identifiant interne d’exploitation agricole*]=A811,FarmUnit[3. Superficie de l’unité agricole (ha)*])),"!","-"))</f>
        <v>!</v>
      </c>
      <c r="J811" s="11" t="str">
        <f>IFERROR(CONCATENATE(VLOOKUP(A811,GM_Table,12,FALSE)," ",(VLOOKUP(A811,GM_Table,13,FALSE))),"")</f>
        <v/>
      </c>
    </row>
    <row r="812" spans="1:10" x14ac:dyDescent="0.25">
      <c r="A812" s="62" t="s">
        <v>2387</v>
      </c>
      <c r="B812" s="7" t="s">
        <v>2387</v>
      </c>
      <c r="C812" s="8">
        <v>1.35</v>
      </c>
      <c r="D812" s="26">
        <v>7.7251450000000004</v>
      </c>
      <c r="E812" s="26">
        <v>-7.5236029999999996</v>
      </c>
      <c r="F812" s="170" t="b">
        <f>IF(ISBLANK(FarmUnit[[#This Row],[1. Identifiant interne d’exploitation agricole*]]),"",IF(ISERROR(MATCH(FarmUnit[[#This Row],[1. Identifiant interne d’exploitation agricole*]],GroupMember[1. Identifiant interne d’exploitation agricole*],0)),FALSE,TRUE))</f>
        <v>1</v>
      </c>
      <c r="G812" s="5">
        <f t="shared" si="24"/>
        <v>7.7251450000000004</v>
      </c>
      <c r="H812" s="5">
        <f t="shared" si="25"/>
        <v>-7.5236029999999996</v>
      </c>
      <c r="I812" s="177" t="str">
        <f t="array" ref="I812">IF(ISBLANK(C812),"",IF(C812=MAX(IF(FarmUnit[1. Identifiant interne d’exploitation agricole*]=A812,FarmUnit[3. Superficie de l’unité agricole (ha)*])),"!","-"))</f>
        <v>!</v>
      </c>
      <c r="J812" s="11" t="str">
        <f>IFERROR(CONCATENATE(VLOOKUP(A812,GM_Table,12,FALSE)," ",(VLOOKUP(A812,GM_Table,13,FALSE))),"")</f>
        <v/>
      </c>
    </row>
    <row r="813" spans="1:10" x14ac:dyDescent="0.25">
      <c r="A813" s="62" t="s">
        <v>2389</v>
      </c>
      <c r="B813" s="7" t="s">
        <v>2389</v>
      </c>
      <c r="C813" s="8">
        <v>1</v>
      </c>
      <c r="D813" s="26">
        <v>7.7597899999999997</v>
      </c>
      <c r="E813" s="26">
        <v>-7.53714</v>
      </c>
      <c r="F813" s="170" t="b">
        <f>IF(ISBLANK(FarmUnit[[#This Row],[1. Identifiant interne d’exploitation agricole*]]),"",IF(ISERROR(MATCH(FarmUnit[[#This Row],[1. Identifiant interne d’exploitation agricole*]],GroupMember[1. Identifiant interne d’exploitation agricole*],0)),FALSE,TRUE))</f>
        <v>1</v>
      </c>
      <c r="G813" s="5">
        <f t="shared" si="24"/>
        <v>7.7597899999999997</v>
      </c>
      <c r="H813" s="5">
        <f t="shared" si="25"/>
        <v>-7.53714</v>
      </c>
      <c r="I813" s="177" t="str">
        <f t="array" ref="I813">IF(ISBLANK(C813),"",IF(C813=MAX(IF(FarmUnit[1. Identifiant interne d’exploitation agricole*]=A813,FarmUnit[3. Superficie de l’unité agricole (ha)*])),"!","-"))</f>
        <v>!</v>
      </c>
      <c r="J813" s="11" t="str">
        <f>IFERROR(CONCATENATE(VLOOKUP(A813,GM_Table,12,FALSE)," ",(VLOOKUP(A813,GM_Table,13,FALSE))),"")</f>
        <v/>
      </c>
    </row>
    <row r="814" spans="1:10" x14ac:dyDescent="0.25">
      <c r="A814" s="62" t="s">
        <v>2390</v>
      </c>
      <c r="B814" s="7" t="s">
        <v>2390</v>
      </c>
      <c r="C814" s="8">
        <v>1.05</v>
      </c>
      <c r="D814" s="26">
        <v>7.71373</v>
      </c>
      <c r="E814" s="26">
        <v>-7.5299290000000001</v>
      </c>
      <c r="F814" s="170" t="b">
        <f>IF(ISBLANK(FarmUnit[[#This Row],[1. Identifiant interne d’exploitation agricole*]]),"",IF(ISERROR(MATCH(FarmUnit[[#This Row],[1. Identifiant interne d’exploitation agricole*]],GroupMember[1. Identifiant interne d’exploitation agricole*],0)),FALSE,TRUE))</f>
        <v>1</v>
      </c>
      <c r="G814" s="5">
        <f t="shared" si="24"/>
        <v>7.71373</v>
      </c>
      <c r="H814" s="5">
        <f t="shared" si="25"/>
        <v>-7.5299290000000001</v>
      </c>
      <c r="I814" s="177" t="str">
        <f t="array" ref="I814">IF(ISBLANK(C814),"",IF(C814=MAX(IF(FarmUnit[1. Identifiant interne d’exploitation agricole*]=A814,FarmUnit[3. Superficie de l’unité agricole (ha)*])),"!","-"))</f>
        <v>!</v>
      </c>
      <c r="J814" s="11" t="str">
        <f>IFERROR(CONCATENATE(VLOOKUP(A814,GM_Table,12,FALSE)," ",(VLOOKUP(A814,GM_Table,13,FALSE))),"")</f>
        <v/>
      </c>
    </row>
    <row r="815" spans="1:10" x14ac:dyDescent="0.25">
      <c r="A815" s="62" t="s">
        <v>2392</v>
      </c>
      <c r="B815" s="7" t="s">
        <v>2392</v>
      </c>
      <c r="C815" s="8">
        <v>1</v>
      </c>
      <c r="D815" s="26">
        <v>7.7212810000000003</v>
      </c>
      <c r="E815" s="26">
        <v>-7.5811599999999997</v>
      </c>
      <c r="F815" s="170" t="b">
        <f>IF(ISBLANK(FarmUnit[[#This Row],[1. Identifiant interne d’exploitation agricole*]]),"",IF(ISERROR(MATCH(FarmUnit[[#This Row],[1. Identifiant interne d’exploitation agricole*]],GroupMember[1. Identifiant interne d’exploitation agricole*],0)),FALSE,TRUE))</f>
        <v>1</v>
      </c>
      <c r="G815" s="5">
        <f t="shared" si="24"/>
        <v>7.7212810000000003</v>
      </c>
      <c r="H815" s="5">
        <f t="shared" si="25"/>
        <v>-7.5811599999999997</v>
      </c>
      <c r="I815" s="177" t="str">
        <f t="array" ref="I815">IF(ISBLANK(C815),"",IF(C815=MAX(IF(FarmUnit[1. Identifiant interne d’exploitation agricole*]=A815,FarmUnit[3. Superficie de l’unité agricole (ha)*])),"!","-"))</f>
        <v>!</v>
      </c>
      <c r="J815" s="11" t="str">
        <f>IFERROR(CONCATENATE(VLOOKUP(A815,GM_Table,12,FALSE)," ",(VLOOKUP(A815,GM_Table,13,FALSE))),"")</f>
        <v/>
      </c>
    </row>
    <row r="816" spans="1:10" x14ac:dyDescent="0.25">
      <c r="A816" s="62" t="s">
        <v>2395</v>
      </c>
      <c r="B816" s="7" t="s">
        <v>2395</v>
      </c>
      <c r="C816" s="8">
        <v>1</v>
      </c>
      <c r="D816" s="26">
        <v>7.7317819999999999</v>
      </c>
      <c r="E816" s="26">
        <v>-7.5891260000000003</v>
      </c>
      <c r="F816" s="170" t="b">
        <f>IF(ISBLANK(FarmUnit[[#This Row],[1. Identifiant interne d’exploitation agricole*]]),"",IF(ISERROR(MATCH(FarmUnit[[#This Row],[1. Identifiant interne d’exploitation agricole*]],GroupMember[1. Identifiant interne d’exploitation agricole*],0)),FALSE,TRUE))</f>
        <v>1</v>
      </c>
      <c r="G816" s="5">
        <f t="shared" si="24"/>
        <v>7.7317819999999999</v>
      </c>
      <c r="H816" s="5">
        <f t="shared" si="25"/>
        <v>-7.5891260000000003</v>
      </c>
      <c r="I816" s="177" t="str">
        <f t="array" ref="I816">IF(ISBLANK(C816),"",IF(C816=MAX(IF(FarmUnit[1. Identifiant interne d’exploitation agricole*]=A816,FarmUnit[3. Superficie de l’unité agricole (ha)*])),"!","-"))</f>
        <v>!</v>
      </c>
      <c r="J816" s="11" t="str">
        <f>IFERROR(CONCATENATE(VLOOKUP(A816,GM_Table,12,FALSE)," ",(VLOOKUP(A816,GM_Table,13,FALSE))),"")</f>
        <v/>
      </c>
    </row>
    <row r="817" spans="1:10" x14ac:dyDescent="0.25">
      <c r="A817" s="62" t="s">
        <v>2397</v>
      </c>
      <c r="B817" s="7" t="s">
        <v>2397</v>
      </c>
      <c r="C817" s="8">
        <v>1</v>
      </c>
      <c r="D817" s="26">
        <v>7.7501300000000004</v>
      </c>
      <c r="E817" s="26">
        <v>-7.5399799999999999</v>
      </c>
      <c r="F817" s="170" t="b">
        <f>IF(ISBLANK(FarmUnit[[#This Row],[1. Identifiant interne d’exploitation agricole*]]),"",IF(ISERROR(MATCH(FarmUnit[[#This Row],[1. Identifiant interne d’exploitation agricole*]],GroupMember[1. Identifiant interne d’exploitation agricole*],0)),FALSE,TRUE))</f>
        <v>1</v>
      </c>
      <c r="G817" s="5">
        <f t="shared" si="24"/>
        <v>7.7501300000000004</v>
      </c>
      <c r="H817" s="5">
        <f t="shared" si="25"/>
        <v>-7.5399799999999999</v>
      </c>
      <c r="I817" s="177" t="str">
        <f t="array" ref="I817">IF(ISBLANK(C817),"",IF(C817=MAX(IF(FarmUnit[1. Identifiant interne d’exploitation agricole*]=A817,FarmUnit[3. Superficie de l’unité agricole (ha)*])),"!","-"))</f>
        <v>!</v>
      </c>
      <c r="J817" s="11" t="str">
        <f>IFERROR(CONCATENATE(VLOOKUP(A817,GM_Table,12,FALSE)," ",(VLOOKUP(A817,GM_Table,13,FALSE))),"")</f>
        <v/>
      </c>
    </row>
    <row r="818" spans="1:10" x14ac:dyDescent="0.25">
      <c r="A818" s="62" t="s">
        <v>2399</v>
      </c>
      <c r="B818" s="7" t="s">
        <v>2399</v>
      </c>
      <c r="C818" s="8">
        <v>4</v>
      </c>
      <c r="D818" s="26">
        <v>7.7465080000000004</v>
      </c>
      <c r="E818" s="26">
        <v>-7.536251</v>
      </c>
      <c r="F818" s="170" t="b">
        <f>IF(ISBLANK(FarmUnit[[#This Row],[1. Identifiant interne d’exploitation agricole*]]),"",IF(ISERROR(MATCH(FarmUnit[[#This Row],[1. Identifiant interne d’exploitation agricole*]],GroupMember[1. Identifiant interne d’exploitation agricole*],0)),FALSE,TRUE))</f>
        <v>1</v>
      </c>
      <c r="G818" s="5">
        <f t="shared" si="24"/>
        <v>7.7465080000000004</v>
      </c>
      <c r="H818" s="5">
        <f t="shared" si="25"/>
        <v>-7.536251</v>
      </c>
      <c r="I818" s="177" t="str">
        <f t="array" ref="I818">IF(ISBLANK(C818),"",IF(C818=MAX(IF(FarmUnit[1. Identifiant interne d’exploitation agricole*]=A818,FarmUnit[3. Superficie de l’unité agricole (ha)*])),"!","-"))</f>
        <v>!</v>
      </c>
      <c r="J818" s="11" t="str">
        <f>IFERROR(CONCATENATE(VLOOKUP(A818,GM_Table,12,FALSE)," ",(VLOOKUP(A818,GM_Table,13,FALSE))),"")</f>
        <v/>
      </c>
    </row>
    <row r="819" spans="1:10" x14ac:dyDescent="0.25">
      <c r="A819" s="62" t="s">
        <v>2402</v>
      </c>
      <c r="B819" s="7" t="s">
        <v>2402</v>
      </c>
      <c r="C819" s="8">
        <v>3</v>
      </c>
      <c r="D819" s="26">
        <v>7.737412</v>
      </c>
      <c r="E819" s="26">
        <v>-7.5383019999999998</v>
      </c>
      <c r="F819" s="170" t="b">
        <f>IF(ISBLANK(FarmUnit[[#This Row],[1. Identifiant interne d’exploitation agricole*]]),"",IF(ISERROR(MATCH(FarmUnit[[#This Row],[1. Identifiant interne d’exploitation agricole*]],GroupMember[1. Identifiant interne d’exploitation agricole*],0)),FALSE,TRUE))</f>
        <v>1</v>
      </c>
      <c r="G819" s="5">
        <f t="shared" si="24"/>
        <v>7.737412</v>
      </c>
      <c r="H819" s="5">
        <f t="shared" si="25"/>
        <v>-7.5383019999999998</v>
      </c>
      <c r="I819" s="177" t="str">
        <f t="array" ref="I819">IF(ISBLANK(C819),"",IF(C819=MAX(IF(FarmUnit[1. Identifiant interne d’exploitation agricole*]=A819,FarmUnit[3. Superficie de l’unité agricole (ha)*])),"!","-"))</f>
        <v>!</v>
      </c>
      <c r="J819" s="11" t="str">
        <f>IFERROR(CONCATENATE(VLOOKUP(A819,GM_Table,12,FALSE)," ",(VLOOKUP(A819,GM_Table,13,FALSE))),"")</f>
        <v/>
      </c>
    </row>
    <row r="820" spans="1:10" x14ac:dyDescent="0.25">
      <c r="A820" s="62" t="s">
        <v>2407</v>
      </c>
      <c r="B820" s="7" t="s">
        <v>2407</v>
      </c>
      <c r="C820" s="8">
        <v>2</v>
      </c>
      <c r="D820" s="26">
        <v>7.7317799999999997</v>
      </c>
      <c r="E820" s="26">
        <v>-7.5258180000000001</v>
      </c>
      <c r="F820" s="170" t="b">
        <f>IF(ISBLANK(FarmUnit[[#This Row],[1. Identifiant interne d’exploitation agricole*]]),"",IF(ISERROR(MATCH(FarmUnit[[#This Row],[1. Identifiant interne d’exploitation agricole*]],GroupMember[1. Identifiant interne d’exploitation agricole*],0)),FALSE,TRUE))</f>
        <v>1</v>
      </c>
      <c r="G820" s="5">
        <f t="shared" si="24"/>
        <v>7.7317799999999997</v>
      </c>
      <c r="H820" s="5">
        <f t="shared" si="25"/>
        <v>-7.5258180000000001</v>
      </c>
      <c r="I820" s="177" t="str">
        <f t="array" ref="I820">IF(ISBLANK(C820),"",IF(C820=MAX(IF(FarmUnit[1. Identifiant interne d’exploitation agricole*]=A820,FarmUnit[3. Superficie de l’unité agricole (ha)*])),"!","-"))</f>
        <v>!</v>
      </c>
      <c r="J820" s="11" t="str">
        <f>IFERROR(CONCATENATE(VLOOKUP(A820,GM_Table,12,FALSE)," ",(VLOOKUP(A820,GM_Table,13,FALSE))),"")</f>
        <v/>
      </c>
    </row>
    <row r="821" spans="1:10" x14ac:dyDescent="0.25">
      <c r="A821" s="62" t="s">
        <v>2411</v>
      </c>
      <c r="B821" s="7" t="s">
        <v>2411</v>
      </c>
      <c r="C821" s="8">
        <v>4</v>
      </c>
      <c r="D821" s="26">
        <v>7.7435600000000004</v>
      </c>
      <c r="E821" s="26">
        <v>-7.5326599999999999</v>
      </c>
      <c r="F821" s="170" t="b">
        <f>IF(ISBLANK(FarmUnit[[#This Row],[1. Identifiant interne d’exploitation agricole*]]),"",IF(ISERROR(MATCH(FarmUnit[[#This Row],[1. Identifiant interne d’exploitation agricole*]],GroupMember[1. Identifiant interne d’exploitation agricole*],0)),FALSE,TRUE))</f>
        <v>1</v>
      </c>
      <c r="G821" s="5">
        <f t="shared" si="24"/>
        <v>7.7435600000000004</v>
      </c>
      <c r="H821" s="5">
        <f t="shared" si="25"/>
        <v>-7.5326599999999999</v>
      </c>
      <c r="I821" s="177" t="str">
        <f t="array" ref="I821">IF(ISBLANK(C821),"",IF(C821=MAX(IF(FarmUnit[1. Identifiant interne d’exploitation agricole*]=A821,FarmUnit[3. Superficie de l’unité agricole (ha)*])),"!","-"))</f>
        <v>!</v>
      </c>
      <c r="J821" s="11" t="str">
        <f>IFERROR(CONCATENATE(VLOOKUP(A821,GM_Table,12,FALSE)," ",(VLOOKUP(A821,GM_Table,13,FALSE))),"")</f>
        <v/>
      </c>
    </row>
    <row r="822" spans="1:10" x14ac:dyDescent="0.25">
      <c r="A822" s="62" t="s">
        <v>2413</v>
      </c>
      <c r="B822" s="7" t="s">
        <v>2413</v>
      </c>
      <c r="C822" s="8">
        <v>3</v>
      </c>
      <c r="D822" s="26">
        <v>7.7465089999999996</v>
      </c>
      <c r="E822" s="26">
        <v>-7.5262599999999997</v>
      </c>
      <c r="F822" s="170" t="b">
        <f>IF(ISBLANK(FarmUnit[[#This Row],[1. Identifiant interne d’exploitation agricole*]]),"",IF(ISERROR(MATCH(FarmUnit[[#This Row],[1. Identifiant interne d’exploitation agricole*]],GroupMember[1. Identifiant interne d’exploitation agricole*],0)),FALSE,TRUE))</f>
        <v>1</v>
      </c>
      <c r="G822" s="5">
        <f t="shared" si="24"/>
        <v>7.7465089999999996</v>
      </c>
      <c r="H822" s="5">
        <f t="shared" si="25"/>
        <v>-7.5262599999999997</v>
      </c>
      <c r="I822" s="177" t="str">
        <f t="array" ref="I822">IF(ISBLANK(C822),"",IF(C822=MAX(IF(FarmUnit[1. Identifiant interne d’exploitation agricole*]=A822,FarmUnit[3. Superficie de l’unité agricole (ha)*])),"!","-"))</f>
        <v>!</v>
      </c>
      <c r="J822" s="11" t="str">
        <f>IFERROR(CONCATENATE(VLOOKUP(A822,GM_Table,12,FALSE)," ",(VLOOKUP(A822,GM_Table,13,FALSE))),"")</f>
        <v/>
      </c>
    </row>
    <row r="823" spans="1:10" x14ac:dyDescent="0.25">
      <c r="A823" s="62" t="s">
        <v>2415</v>
      </c>
      <c r="B823" s="7" t="s">
        <v>2415</v>
      </c>
      <c r="C823" s="8">
        <v>1</v>
      </c>
      <c r="D823" s="26">
        <v>7.7451559999999997</v>
      </c>
      <c r="E823" s="26">
        <v>-7.5242519999999997</v>
      </c>
      <c r="F823" s="170" t="b">
        <f>IF(ISBLANK(FarmUnit[[#This Row],[1. Identifiant interne d’exploitation agricole*]]),"",IF(ISERROR(MATCH(FarmUnit[[#This Row],[1. Identifiant interne d’exploitation agricole*]],GroupMember[1. Identifiant interne d’exploitation agricole*],0)),FALSE,TRUE))</f>
        <v>1</v>
      </c>
      <c r="G823" s="5">
        <f t="shared" si="24"/>
        <v>7.7451559999999997</v>
      </c>
      <c r="H823" s="5">
        <f t="shared" si="25"/>
        <v>-7.5242519999999997</v>
      </c>
      <c r="I823" s="177" t="str">
        <f t="array" ref="I823">IF(ISBLANK(C823),"",IF(C823=MAX(IF(FarmUnit[1. Identifiant interne d’exploitation agricole*]=A823,FarmUnit[3. Superficie de l’unité agricole (ha)*])),"!","-"))</f>
        <v>!</v>
      </c>
      <c r="J823" s="11" t="str">
        <f>IFERROR(CONCATENATE(VLOOKUP(A823,GM_Table,12,FALSE)," ",(VLOOKUP(A823,GM_Table,13,FALSE))),"")</f>
        <v/>
      </c>
    </row>
    <row r="824" spans="1:10" x14ac:dyDescent="0.25">
      <c r="A824" s="62" t="s">
        <v>2418</v>
      </c>
      <c r="B824" s="7" t="s">
        <v>2418</v>
      </c>
      <c r="C824" s="8">
        <v>1</v>
      </c>
      <c r="D824" s="26">
        <v>7.7362099999999998</v>
      </c>
      <c r="E824" s="26">
        <v>-7.5376630000000002</v>
      </c>
      <c r="F824" s="170" t="b">
        <f>IF(ISBLANK(FarmUnit[[#This Row],[1. Identifiant interne d’exploitation agricole*]]),"",IF(ISERROR(MATCH(FarmUnit[[#This Row],[1. Identifiant interne d’exploitation agricole*]],GroupMember[1. Identifiant interne d’exploitation agricole*],0)),FALSE,TRUE))</f>
        <v>1</v>
      </c>
      <c r="G824" s="5">
        <f t="shared" si="24"/>
        <v>7.7362099999999998</v>
      </c>
      <c r="H824" s="5">
        <f t="shared" si="25"/>
        <v>-7.5376630000000002</v>
      </c>
      <c r="I824" s="177" t="str">
        <f t="array" ref="I824">IF(ISBLANK(C824),"",IF(C824=MAX(IF(FarmUnit[1. Identifiant interne d’exploitation agricole*]=A824,FarmUnit[3. Superficie de l’unité agricole (ha)*])),"!","-"))</f>
        <v>!</v>
      </c>
      <c r="J824" s="11" t="str">
        <f>IFERROR(CONCATENATE(VLOOKUP(A824,GM_Table,12,FALSE)," ",(VLOOKUP(A824,GM_Table,13,FALSE))),"")</f>
        <v/>
      </c>
    </row>
    <row r="825" spans="1:10" x14ac:dyDescent="0.25">
      <c r="A825" s="62" t="s">
        <v>2422</v>
      </c>
      <c r="B825" s="7" t="s">
        <v>2422</v>
      </c>
      <c r="C825" s="8">
        <v>2</v>
      </c>
      <c r="D825" s="26">
        <v>7.7285279999999998</v>
      </c>
      <c r="E825" s="26">
        <v>-7.5397980000000002</v>
      </c>
      <c r="F825" s="170" t="b">
        <f>IF(ISBLANK(FarmUnit[[#This Row],[1. Identifiant interne d’exploitation agricole*]]),"",IF(ISERROR(MATCH(FarmUnit[[#This Row],[1. Identifiant interne d’exploitation agricole*]],GroupMember[1. Identifiant interne d’exploitation agricole*],0)),FALSE,TRUE))</f>
        <v>1</v>
      </c>
      <c r="G825" s="5">
        <f t="shared" si="24"/>
        <v>7.7285279999999998</v>
      </c>
      <c r="H825" s="5">
        <f t="shared" si="25"/>
        <v>-7.5397980000000002</v>
      </c>
      <c r="I825" s="177" t="str">
        <f t="array" ref="I825">IF(ISBLANK(C825),"",IF(C825=MAX(IF(FarmUnit[1. Identifiant interne d’exploitation agricole*]=A825,FarmUnit[3. Superficie de l’unité agricole (ha)*])),"!","-"))</f>
        <v>!</v>
      </c>
      <c r="J825" s="11" t="str">
        <f>IFERROR(CONCATENATE(VLOOKUP(A825,GM_Table,12,FALSE)," ",(VLOOKUP(A825,GM_Table,13,FALSE))),"")</f>
        <v/>
      </c>
    </row>
    <row r="826" spans="1:10" x14ac:dyDescent="0.25">
      <c r="A826" s="62" t="s">
        <v>2426</v>
      </c>
      <c r="B826" s="7" t="s">
        <v>2426</v>
      </c>
      <c r="C826" s="8">
        <v>3</v>
      </c>
      <c r="D826" s="26">
        <v>7.7278399999999996</v>
      </c>
      <c r="E826" s="26">
        <v>-7.5394009999999998</v>
      </c>
      <c r="F826" s="170" t="b">
        <f>IF(ISBLANK(FarmUnit[[#This Row],[1. Identifiant interne d’exploitation agricole*]]),"",IF(ISERROR(MATCH(FarmUnit[[#This Row],[1. Identifiant interne d’exploitation agricole*]],GroupMember[1. Identifiant interne d’exploitation agricole*],0)),FALSE,TRUE))</f>
        <v>1</v>
      </c>
      <c r="G826" s="5">
        <f t="shared" si="24"/>
        <v>7.7278399999999996</v>
      </c>
      <c r="H826" s="5">
        <f t="shared" si="25"/>
        <v>-7.5394009999999998</v>
      </c>
      <c r="I826" s="177" t="str">
        <f t="array" ref="I826">IF(ISBLANK(C826),"",IF(C826=MAX(IF(FarmUnit[1. Identifiant interne d’exploitation agricole*]=A826,FarmUnit[3. Superficie de l’unité agricole (ha)*])),"!","-"))</f>
        <v>!</v>
      </c>
      <c r="J826" s="11" t="str">
        <f>IFERROR(CONCATENATE(VLOOKUP(A826,GM_Table,12,FALSE)," ",(VLOOKUP(A826,GM_Table,13,FALSE))),"")</f>
        <v/>
      </c>
    </row>
    <row r="827" spans="1:10" x14ac:dyDescent="0.25">
      <c r="A827" s="62" t="s">
        <v>2431</v>
      </c>
      <c r="B827" s="7" t="s">
        <v>2431</v>
      </c>
      <c r="C827" s="8">
        <v>1</v>
      </c>
      <c r="D827" s="26">
        <v>7.713508</v>
      </c>
      <c r="E827" s="26">
        <v>-7.5332470000000002</v>
      </c>
      <c r="F827" s="170" t="b">
        <f>IF(ISBLANK(FarmUnit[[#This Row],[1. Identifiant interne d’exploitation agricole*]]),"",IF(ISERROR(MATCH(FarmUnit[[#This Row],[1. Identifiant interne d’exploitation agricole*]],GroupMember[1. Identifiant interne d’exploitation agricole*],0)),FALSE,TRUE))</f>
        <v>1</v>
      </c>
      <c r="G827" s="5">
        <f t="shared" si="24"/>
        <v>7.713508</v>
      </c>
      <c r="H827" s="5">
        <f t="shared" si="25"/>
        <v>-7.5332470000000002</v>
      </c>
      <c r="I827" s="177" t="str">
        <f t="array" ref="I827">IF(ISBLANK(C827),"",IF(C827=MAX(IF(FarmUnit[1. Identifiant interne d’exploitation agricole*]=A827,FarmUnit[3. Superficie de l’unité agricole (ha)*])),"!","-"))</f>
        <v>!</v>
      </c>
      <c r="J827" s="11" t="str">
        <f>IFERROR(CONCATENATE(VLOOKUP(A827,GM_Table,12,FALSE)," ",(VLOOKUP(A827,GM_Table,13,FALSE))),"")</f>
        <v/>
      </c>
    </row>
    <row r="828" spans="1:10" x14ac:dyDescent="0.25">
      <c r="A828" s="62" t="s">
        <v>2434</v>
      </c>
      <c r="B828" s="7" t="s">
        <v>2434</v>
      </c>
      <c r="C828" s="8">
        <v>1</v>
      </c>
      <c r="D828" s="26">
        <v>7.7284750000000004</v>
      </c>
      <c r="E828" s="26">
        <v>-7.5259530000000003</v>
      </c>
      <c r="F828" s="170" t="b">
        <f>IF(ISBLANK(FarmUnit[[#This Row],[1. Identifiant interne d’exploitation agricole*]]),"",IF(ISERROR(MATCH(FarmUnit[[#This Row],[1. Identifiant interne d’exploitation agricole*]],GroupMember[1. Identifiant interne d’exploitation agricole*],0)),FALSE,TRUE))</f>
        <v>1</v>
      </c>
      <c r="G828" s="5">
        <f t="shared" si="24"/>
        <v>7.7284750000000004</v>
      </c>
      <c r="H828" s="5">
        <f t="shared" si="25"/>
        <v>-7.5259530000000003</v>
      </c>
      <c r="I828" s="177" t="str">
        <f t="array" ref="I828">IF(ISBLANK(C828),"",IF(C828=MAX(IF(FarmUnit[1. Identifiant interne d’exploitation agricole*]=A828,FarmUnit[3. Superficie de l’unité agricole (ha)*])),"!","-"))</f>
        <v>!</v>
      </c>
      <c r="J828" s="11" t="str">
        <f>IFERROR(CONCATENATE(VLOOKUP(A828,GM_Table,12,FALSE)," ",(VLOOKUP(A828,GM_Table,13,FALSE))),"")</f>
        <v/>
      </c>
    </row>
    <row r="829" spans="1:10" x14ac:dyDescent="0.25">
      <c r="A829" s="62" t="s">
        <v>2437</v>
      </c>
      <c r="B829" s="7" t="s">
        <v>2437</v>
      </c>
      <c r="C829" s="8">
        <v>2</v>
      </c>
      <c r="D829" s="26">
        <v>7.7363410000000004</v>
      </c>
      <c r="E829" s="26">
        <v>-7.5381549999999997</v>
      </c>
      <c r="F829" s="170" t="b">
        <f>IF(ISBLANK(FarmUnit[[#This Row],[1. Identifiant interne d’exploitation agricole*]]),"",IF(ISERROR(MATCH(FarmUnit[[#This Row],[1. Identifiant interne d’exploitation agricole*]],GroupMember[1. Identifiant interne d’exploitation agricole*],0)),FALSE,TRUE))</f>
        <v>1</v>
      </c>
      <c r="G829" s="5">
        <f t="shared" si="24"/>
        <v>7.7363410000000004</v>
      </c>
      <c r="H829" s="5">
        <f t="shared" si="25"/>
        <v>-7.5381549999999997</v>
      </c>
      <c r="I829" s="177" t="str">
        <f t="array" ref="I829">IF(ISBLANK(C829),"",IF(C829=MAX(IF(FarmUnit[1. Identifiant interne d’exploitation agricole*]=A829,FarmUnit[3. Superficie de l’unité agricole (ha)*])),"!","-"))</f>
        <v>!</v>
      </c>
      <c r="J829" s="11" t="str">
        <f>IFERROR(CONCATENATE(VLOOKUP(A829,GM_Table,12,FALSE)," ",(VLOOKUP(A829,GM_Table,13,FALSE))),"")</f>
        <v/>
      </c>
    </row>
    <row r="830" spans="1:10" x14ac:dyDescent="0.25">
      <c r="A830" s="62" t="s">
        <v>2441</v>
      </c>
      <c r="B830" s="7" t="s">
        <v>2441</v>
      </c>
      <c r="C830" s="8">
        <v>3</v>
      </c>
      <c r="D830" s="26">
        <v>7.7369320000000004</v>
      </c>
      <c r="E830" s="26">
        <v>-7.538875</v>
      </c>
      <c r="F830" s="170" t="b">
        <f>IF(ISBLANK(FarmUnit[[#This Row],[1. Identifiant interne d’exploitation agricole*]]),"",IF(ISERROR(MATCH(FarmUnit[[#This Row],[1. Identifiant interne d’exploitation agricole*]],GroupMember[1. Identifiant interne d’exploitation agricole*],0)),FALSE,TRUE))</f>
        <v>1</v>
      </c>
      <c r="G830" s="5">
        <f t="shared" si="24"/>
        <v>7.7369320000000004</v>
      </c>
      <c r="H830" s="5">
        <f t="shared" si="25"/>
        <v>-7.538875</v>
      </c>
      <c r="I830" s="177" t="str">
        <f t="array" ref="I830">IF(ISBLANK(C830),"",IF(C830=MAX(IF(FarmUnit[1. Identifiant interne d’exploitation agricole*]=A830,FarmUnit[3. Superficie de l’unité agricole (ha)*])),"!","-"))</f>
        <v>!</v>
      </c>
      <c r="J830" s="11" t="str">
        <f>IFERROR(CONCATENATE(VLOOKUP(A830,GM_Table,12,FALSE)," ",(VLOOKUP(A830,GM_Table,13,FALSE))),"")</f>
        <v/>
      </c>
    </row>
    <row r="831" spans="1:10" x14ac:dyDescent="0.25">
      <c r="A831" s="62" t="s">
        <v>2445</v>
      </c>
      <c r="B831" s="7" t="s">
        <v>2445</v>
      </c>
      <c r="C831" s="8">
        <v>2</v>
      </c>
      <c r="D831" s="26">
        <v>7.7292259999999997</v>
      </c>
      <c r="E831" s="26">
        <v>-7.5313309999999998</v>
      </c>
      <c r="F831" s="170" t="b">
        <f>IF(ISBLANK(FarmUnit[[#This Row],[1. Identifiant interne d’exploitation agricole*]]),"",IF(ISERROR(MATCH(FarmUnit[[#This Row],[1. Identifiant interne d’exploitation agricole*]],GroupMember[1. Identifiant interne d’exploitation agricole*],0)),FALSE,TRUE))</f>
        <v>1</v>
      </c>
      <c r="G831" s="5">
        <f t="shared" si="24"/>
        <v>7.7292259999999997</v>
      </c>
      <c r="H831" s="5">
        <f t="shared" si="25"/>
        <v>-7.5313309999999998</v>
      </c>
      <c r="I831" s="177" t="str">
        <f t="array" ref="I831">IF(ISBLANK(C831),"",IF(C831=MAX(IF(FarmUnit[1. Identifiant interne d’exploitation agricole*]=A831,FarmUnit[3. Superficie de l’unité agricole (ha)*])),"!","-"))</f>
        <v>!</v>
      </c>
      <c r="J831" s="11" t="str">
        <f>IFERROR(CONCATENATE(VLOOKUP(A831,GM_Table,12,FALSE)," ",(VLOOKUP(A831,GM_Table,13,FALSE))),"")</f>
        <v/>
      </c>
    </row>
    <row r="832" spans="1:10" x14ac:dyDescent="0.25">
      <c r="A832" s="62" t="s">
        <v>2447</v>
      </c>
      <c r="B832" s="7" t="s">
        <v>2447</v>
      </c>
      <c r="C832" s="8">
        <v>2</v>
      </c>
      <c r="D832" s="26">
        <v>7.7321559999999998</v>
      </c>
      <c r="E832" s="26">
        <v>-7.5344629999999997</v>
      </c>
      <c r="F832" s="170" t="b">
        <f>IF(ISBLANK(FarmUnit[[#This Row],[1. Identifiant interne d’exploitation agricole*]]),"",IF(ISERROR(MATCH(FarmUnit[[#This Row],[1. Identifiant interne d’exploitation agricole*]],GroupMember[1. Identifiant interne d’exploitation agricole*],0)),FALSE,TRUE))</f>
        <v>1</v>
      </c>
      <c r="G832" s="5">
        <f t="shared" si="24"/>
        <v>7.7321559999999998</v>
      </c>
      <c r="H832" s="5">
        <f t="shared" si="25"/>
        <v>-7.5344629999999997</v>
      </c>
      <c r="I832" s="177" t="str">
        <f t="array" ref="I832">IF(ISBLANK(C832),"",IF(C832=MAX(IF(FarmUnit[1. Identifiant interne d’exploitation agricole*]=A832,FarmUnit[3. Superficie de l’unité agricole (ha)*])),"!","-"))</f>
        <v>!</v>
      </c>
      <c r="J832" s="11" t="str">
        <f>IFERROR(CONCATENATE(VLOOKUP(A832,GM_Table,12,FALSE)," ",(VLOOKUP(A832,GM_Table,13,FALSE))),"")</f>
        <v/>
      </c>
    </row>
    <row r="833" spans="1:10" x14ac:dyDescent="0.25">
      <c r="A833" s="62" t="s">
        <v>2449</v>
      </c>
      <c r="B833" s="7" t="s">
        <v>2449</v>
      </c>
      <c r="C833" s="8">
        <v>2</v>
      </c>
      <c r="D833" s="26">
        <v>7.7279629999999999</v>
      </c>
      <c r="E833" s="26">
        <v>-7.5311170000000001</v>
      </c>
      <c r="F833" s="170" t="b">
        <f>IF(ISBLANK(FarmUnit[[#This Row],[1. Identifiant interne d’exploitation agricole*]]),"",IF(ISERROR(MATCH(FarmUnit[[#This Row],[1. Identifiant interne d’exploitation agricole*]],GroupMember[1. Identifiant interne d’exploitation agricole*],0)),FALSE,TRUE))</f>
        <v>1</v>
      </c>
      <c r="G833" s="5">
        <f t="shared" si="24"/>
        <v>7.7279629999999999</v>
      </c>
      <c r="H833" s="5">
        <f t="shared" si="25"/>
        <v>-7.5311170000000001</v>
      </c>
      <c r="I833" s="177" t="str">
        <f t="array" ref="I833">IF(ISBLANK(C833),"",IF(C833=MAX(IF(FarmUnit[1. Identifiant interne d’exploitation agricole*]=A833,FarmUnit[3. Superficie de l’unité agricole (ha)*])),"!","-"))</f>
        <v>!</v>
      </c>
      <c r="J833" s="11" t="str">
        <f>IFERROR(CONCATENATE(VLOOKUP(A833,GM_Table,12,FALSE)," ",(VLOOKUP(A833,GM_Table,13,FALSE))),"")</f>
        <v/>
      </c>
    </row>
    <row r="834" spans="1:10" x14ac:dyDescent="0.25">
      <c r="A834" s="62" t="s">
        <v>2452</v>
      </c>
      <c r="B834" s="7" t="s">
        <v>2452</v>
      </c>
      <c r="C834" s="8">
        <v>2</v>
      </c>
      <c r="D834" s="26">
        <v>7.7285409999999999</v>
      </c>
      <c r="E834" s="26">
        <v>-7.5329410000000001</v>
      </c>
      <c r="F834" s="170" t="b">
        <f>IF(ISBLANK(FarmUnit[[#This Row],[1. Identifiant interne d’exploitation agricole*]]),"",IF(ISERROR(MATCH(FarmUnit[[#This Row],[1. Identifiant interne d’exploitation agricole*]],GroupMember[1. Identifiant interne d’exploitation agricole*],0)),FALSE,TRUE))</f>
        <v>1</v>
      </c>
      <c r="G834" s="5">
        <f t="shared" si="24"/>
        <v>7.7285409999999999</v>
      </c>
      <c r="H834" s="5">
        <f t="shared" si="25"/>
        <v>-7.5329410000000001</v>
      </c>
      <c r="I834" s="177" t="str">
        <f t="array" ref="I834">IF(ISBLANK(C834),"",IF(C834=MAX(IF(FarmUnit[1. Identifiant interne d’exploitation agricole*]=A834,FarmUnit[3. Superficie de l’unité agricole (ha)*])),"!","-"))</f>
        <v>!</v>
      </c>
      <c r="J834" s="11" t="str">
        <f>IFERROR(CONCATENATE(VLOOKUP(A834,GM_Table,12,FALSE)," ",(VLOOKUP(A834,GM_Table,13,FALSE))),"")</f>
        <v/>
      </c>
    </row>
    <row r="835" spans="1:10" x14ac:dyDescent="0.25">
      <c r="A835" s="62" t="s">
        <v>2454</v>
      </c>
      <c r="B835" s="7" t="s">
        <v>2454</v>
      </c>
      <c r="C835" s="8">
        <v>2</v>
      </c>
      <c r="D835" s="26">
        <v>7.7311300000000003</v>
      </c>
      <c r="E835" s="26">
        <v>-7.5336179999999997</v>
      </c>
      <c r="F835" s="170" t="b">
        <f>IF(ISBLANK(FarmUnit[[#This Row],[1. Identifiant interne d’exploitation agricole*]]),"",IF(ISERROR(MATCH(FarmUnit[[#This Row],[1. Identifiant interne d’exploitation agricole*]],GroupMember[1. Identifiant interne d’exploitation agricole*],0)),FALSE,TRUE))</f>
        <v>1</v>
      </c>
      <c r="G835" s="5">
        <f t="shared" ref="G835:G898" si="26">IF(D835=0,"",D835)</f>
        <v>7.7311300000000003</v>
      </c>
      <c r="H835" s="5">
        <f t="shared" ref="H835:H898" si="27">IF(E835=0,"",E835)</f>
        <v>-7.5336179999999997</v>
      </c>
      <c r="I835" s="177" t="str">
        <f t="array" ref="I835">IF(ISBLANK(C835),"",IF(C835=MAX(IF(FarmUnit[1. Identifiant interne d’exploitation agricole*]=A835,FarmUnit[3. Superficie de l’unité agricole (ha)*])),"!","-"))</f>
        <v>!</v>
      </c>
      <c r="J835" s="11" t="str">
        <f>IFERROR(CONCATENATE(VLOOKUP(A835,GM_Table,12,FALSE)," ",(VLOOKUP(A835,GM_Table,13,FALSE))),"")</f>
        <v/>
      </c>
    </row>
    <row r="836" spans="1:10" x14ac:dyDescent="0.25">
      <c r="A836" s="62" t="s">
        <v>2456</v>
      </c>
      <c r="B836" s="7" t="s">
        <v>2456</v>
      </c>
      <c r="C836" s="8">
        <v>3</v>
      </c>
      <c r="D836" s="26">
        <v>7.749098</v>
      </c>
      <c r="E836" s="26">
        <v>-7.5387630000000003</v>
      </c>
      <c r="F836" s="170" t="b">
        <f>IF(ISBLANK(FarmUnit[[#This Row],[1. Identifiant interne d’exploitation agricole*]]),"",IF(ISERROR(MATCH(FarmUnit[[#This Row],[1. Identifiant interne d’exploitation agricole*]],GroupMember[1. Identifiant interne d’exploitation agricole*],0)),FALSE,TRUE))</f>
        <v>1</v>
      </c>
      <c r="G836" s="5">
        <f t="shared" si="26"/>
        <v>7.749098</v>
      </c>
      <c r="H836" s="5">
        <f t="shared" si="27"/>
        <v>-7.5387630000000003</v>
      </c>
      <c r="I836" s="177" t="str">
        <f t="array" ref="I836">IF(ISBLANK(C836),"",IF(C836=MAX(IF(FarmUnit[1. Identifiant interne d’exploitation agricole*]=A836,FarmUnit[3. Superficie de l’unité agricole (ha)*])),"!","-"))</f>
        <v>!</v>
      </c>
      <c r="J836" s="11" t="str">
        <f>IFERROR(CONCATENATE(VLOOKUP(A836,GM_Table,12,FALSE)," ",(VLOOKUP(A836,GM_Table,13,FALSE))),"")</f>
        <v/>
      </c>
    </row>
    <row r="837" spans="1:10" x14ac:dyDescent="0.25">
      <c r="A837" s="62" t="s">
        <v>2459</v>
      </c>
      <c r="B837" s="7" t="s">
        <v>2459</v>
      </c>
      <c r="C837" s="8">
        <v>1</v>
      </c>
      <c r="D837" s="26">
        <v>7.7492580000000002</v>
      </c>
      <c r="E837" s="26">
        <v>-7.53857</v>
      </c>
      <c r="F837" s="170" t="b">
        <f>IF(ISBLANK(FarmUnit[[#This Row],[1. Identifiant interne d’exploitation agricole*]]),"",IF(ISERROR(MATCH(FarmUnit[[#This Row],[1. Identifiant interne d’exploitation agricole*]],GroupMember[1. Identifiant interne d’exploitation agricole*],0)),FALSE,TRUE))</f>
        <v>1</v>
      </c>
      <c r="G837" s="5">
        <f t="shared" si="26"/>
        <v>7.7492580000000002</v>
      </c>
      <c r="H837" s="5">
        <f t="shared" si="27"/>
        <v>-7.53857</v>
      </c>
      <c r="I837" s="177" t="str">
        <f t="array" ref="I837">IF(ISBLANK(C837),"",IF(C837=MAX(IF(FarmUnit[1. Identifiant interne d’exploitation agricole*]=A837,FarmUnit[3. Superficie de l’unité agricole (ha)*])),"!","-"))</f>
        <v>!</v>
      </c>
      <c r="J837" s="11" t="str">
        <f>IFERROR(CONCATENATE(VLOOKUP(A837,GM_Table,12,FALSE)," ",(VLOOKUP(A837,GM_Table,13,FALSE))),"")</f>
        <v/>
      </c>
    </row>
    <row r="838" spans="1:10" x14ac:dyDescent="0.25">
      <c r="A838" s="62" t="s">
        <v>2461</v>
      </c>
      <c r="B838" s="7" t="s">
        <v>2461</v>
      </c>
      <c r="C838" s="8">
        <v>4</v>
      </c>
      <c r="D838" s="26">
        <v>7.7483389999999996</v>
      </c>
      <c r="E838" s="26">
        <v>-7.5386980000000001</v>
      </c>
      <c r="F838" s="170" t="b">
        <f>IF(ISBLANK(FarmUnit[[#This Row],[1. Identifiant interne d’exploitation agricole*]]),"",IF(ISERROR(MATCH(FarmUnit[[#This Row],[1. Identifiant interne d’exploitation agricole*]],GroupMember[1. Identifiant interne d’exploitation agricole*],0)),FALSE,TRUE))</f>
        <v>1</v>
      </c>
      <c r="G838" s="5">
        <f t="shared" si="26"/>
        <v>7.7483389999999996</v>
      </c>
      <c r="H838" s="5">
        <f t="shared" si="27"/>
        <v>-7.5386980000000001</v>
      </c>
      <c r="I838" s="177" t="str">
        <f t="array" ref="I838">IF(ISBLANK(C838),"",IF(C838=MAX(IF(FarmUnit[1. Identifiant interne d’exploitation agricole*]=A838,FarmUnit[3. Superficie de l’unité agricole (ha)*])),"!","-"))</f>
        <v>!</v>
      </c>
      <c r="J838" s="11" t="str">
        <f>IFERROR(CONCATENATE(VLOOKUP(A838,GM_Table,12,FALSE)," ",(VLOOKUP(A838,GM_Table,13,FALSE))),"")</f>
        <v/>
      </c>
    </row>
    <row r="839" spans="1:10" x14ac:dyDescent="0.25">
      <c r="A839" s="62" t="s">
        <v>2463</v>
      </c>
      <c r="B839" s="7" t="s">
        <v>2463</v>
      </c>
      <c r="C839" s="8">
        <v>2</v>
      </c>
      <c r="D839" s="26">
        <v>7.7595429999999999</v>
      </c>
      <c r="E839" s="26">
        <v>-7.5379649999999998</v>
      </c>
      <c r="F839" s="170" t="b">
        <f>IF(ISBLANK(FarmUnit[[#This Row],[1. Identifiant interne d’exploitation agricole*]]),"",IF(ISERROR(MATCH(FarmUnit[[#This Row],[1. Identifiant interne d’exploitation agricole*]],GroupMember[1. Identifiant interne d’exploitation agricole*],0)),FALSE,TRUE))</f>
        <v>1</v>
      </c>
      <c r="G839" s="5">
        <f t="shared" si="26"/>
        <v>7.7595429999999999</v>
      </c>
      <c r="H839" s="5">
        <f t="shared" si="27"/>
        <v>-7.5379649999999998</v>
      </c>
      <c r="I839" s="177" t="str">
        <f t="array" ref="I839">IF(ISBLANK(C839),"",IF(C839=MAX(IF(FarmUnit[1. Identifiant interne d’exploitation agricole*]=A839,FarmUnit[3. Superficie de l’unité agricole (ha)*])),"!","-"))</f>
        <v>!</v>
      </c>
      <c r="J839" s="11" t="str">
        <f>IFERROR(CONCATENATE(VLOOKUP(A839,GM_Table,12,FALSE)," ",(VLOOKUP(A839,GM_Table,13,FALSE))),"")</f>
        <v/>
      </c>
    </row>
    <row r="840" spans="1:10" x14ac:dyDescent="0.25">
      <c r="A840" s="62" t="s">
        <v>2465</v>
      </c>
      <c r="B840" s="7" t="s">
        <v>2465</v>
      </c>
      <c r="C840" s="8">
        <v>2</v>
      </c>
      <c r="D840" s="26">
        <v>7.7479129999999996</v>
      </c>
      <c r="E840" s="26">
        <v>-7.5386839999999999</v>
      </c>
      <c r="F840" s="170" t="b">
        <f>IF(ISBLANK(FarmUnit[[#This Row],[1. Identifiant interne d’exploitation agricole*]]),"",IF(ISERROR(MATCH(FarmUnit[[#This Row],[1. Identifiant interne d’exploitation agricole*]],GroupMember[1. Identifiant interne d’exploitation agricole*],0)),FALSE,TRUE))</f>
        <v>1</v>
      </c>
      <c r="G840" s="5">
        <f t="shared" si="26"/>
        <v>7.7479129999999996</v>
      </c>
      <c r="H840" s="5">
        <f t="shared" si="27"/>
        <v>-7.5386839999999999</v>
      </c>
      <c r="I840" s="177" t="str">
        <f t="array" ref="I840">IF(ISBLANK(C840),"",IF(C840=MAX(IF(FarmUnit[1. Identifiant interne d’exploitation agricole*]=A840,FarmUnit[3. Superficie de l’unité agricole (ha)*])),"!","-"))</f>
        <v>!</v>
      </c>
      <c r="J840" s="11" t="str">
        <f>IFERROR(CONCATENATE(VLOOKUP(A840,GM_Table,12,FALSE)," ",(VLOOKUP(A840,GM_Table,13,FALSE))),"")</f>
        <v/>
      </c>
    </row>
    <row r="841" spans="1:10" x14ac:dyDescent="0.25">
      <c r="A841" s="62" t="s">
        <v>2468</v>
      </c>
      <c r="B841" s="7" t="s">
        <v>2468</v>
      </c>
      <c r="C841" s="8">
        <v>3</v>
      </c>
      <c r="D841" s="26">
        <v>7.7454179999999999</v>
      </c>
      <c r="E841" s="26">
        <v>-7.5240220000000004</v>
      </c>
      <c r="F841" s="170" t="b">
        <f>IF(ISBLANK(FarmUnit[[#This Row],[1. Identifiant interne d’exploitation agricole*]]),"",IF(ISERROR(MATCH(FarmUnit[[#This Row],[1. Identifiant interne d’exploitation agricole*]],GroupMember[1. Identifiant interne d’exploitation agricole*],0)),FALSE,TRUE))</f>
        <v>1</v>
      </c>
      <c r="G841" s="5">
        <f t="shared" si="26"/>
        <v>7.7454179999999999</v>
      </c>
      <c r="H841" s="5">
        <f t="shared" si="27"/>
        <v>-7.5240220000000004</v>
      </c>
      <c r="I841" s="177" t="str">
        <f t="array" ref="I841">IF(ISBLANK(C841),"",IF(C841=MAX(IF(FarmUnit[1. Identifiant interne d’exploitation agricole*]=A841,FarmUnit[3. Superficie de l’unité agricole (ha)*])),"!","-"))</f>
        <v>!</v>
      </c>
      <c r="J841" s="11" t="str">
        <f>IFERROR(CONCATENATE(VLOOKUP(A841,GM_Table,12,FALSE)," ",(VLOOKUP(A841,GM_Table,13,FALSE))),"")</f>
        <v/>
      </c>
    </row>
    <row r="842" spans="1:10" x14ac:dyDescent="0.25">
      <c r="A842" s="62" t="s">
        <v>2470</v>
      </c>
      <c r="B842" s="7" t="s">
        <v>2470</v>
      </c>
      <c r="C842" s="8">
        <v>5</v>
      </c>
      <c r="D842" s="26">
        <v>7.7267900000000003</v>
      </c>
      <c r="E842" s="26">
        <v>-7.52454</v>
      </c>
      <c r="F842" s="170" t="b">
        <f>IF(ISBLANK(FarmUnit[[#This Row],[1. Identifiant interne d’exploitation agricole*]]),"",IF(ISERROR(MATCH(FarmUnit[[#This Row],[1. Identifiant interne d’exploitation agricole*]],GroupMember[1. Identifiant interne d’exploitation agricole*],0)),FALSE,TRUE))</f>
        <v>1</v>
      </c>
      <c r="G842" s="5">
        <f t="shared" si="26"/>
        <v>7.7267900000000003</v>
      </c>
      <c r="H842" s="5">
        <f t="shared" si="27"/>
        <v>-7.52454</v>
      </c>
      <c r="I842" s="177" t="str">
        <f t="array" ref="I842">IF(ISBLANK(C842),"",IF(C842=MAX(IF(FarmUnit[1. Identifiant interne d’exploitation agricole*]=A842,FarmUnit[3. Superficie de l’unité agricole (ha)*])),"!","-"))</f>
        <v>!</v>
      </c>
      <c r="J842" s="11" t="str">
        <f>IFERROR(CONCATENATE(VLOOKUP(A842,GM_Table,12,FALSE)," ",(VLOOKUP(A842,GM_Table,13,FALSE))),"")</f>
        <v/>
      </c>
    </row>
    <row r="843" spans="1:10" x14ac:dyDescent="0.25">
      <c r="A843" s="62" t="s">
        <v>2471</v>
      </c>
      <c r="B843" s="7" t="s">
        <v>2471</v>
      </c>
      <c r="C843" s="8">
        <v>1.5</v>
      </c>
      <c r="D843" s="26">
        <v>7.7459100000000003</v>
      </c>
      <c r="E843" s="26">
        <v>-7.5241720000000001</v>
      </c>
      <c r="F843" s="170" t="b">
        <f>IF(ISBLANK(FarmUnit[[#This Row],[1. Identifiant interne d’exploitation agricole*]]),"",IF(ISERROR(MATCH(FarmUnit[[#This Row],[1. Identifiant interne d’exploitation agricole*]],GroupMember[1. Identifiant interne d’exploitation agricole*],0)),FALSE,TRUE))</f>
        <v>1</v>
      </c>
      <c r="G843" s="5">
        <f t="shared" si="26"/>
        <v>7.7459100000000003</v>
      </c>
      <c r="H843" s="5">
        <f t="shared" si="27"/>
        <v>-7.5241720000000001</v>
      </c>
      <c r="I843" s="177" t="str">
        <f t="array" ref="I843">IF(ISBLANK(C843),"",IF(C843=MAX(IF(FarmUnit[1. Identifiant interne d’exploitation agricole*]=A843,FarmUnit[3. Superficie de l’unité agricole (ha)*])),"!","-"))</f>
        <v>!</v>
      </c>
      <c r="J843" s="11" t="str">
        <f>IFERROR(CONCATENATE(VLOOKUP(A843,GM_Table,12,FALSE)," ",(VLOOKUP(A843,GM_Table,13,FALSE))),"")</f>
        <v/>
      </c>
    </row>
    <row r="844" spans="1:10" x14ac:dyDescent="0.25">
      <c r="A844" s="62" t="s">
        <v>2474</v>
      </c>
      <c r="B844" s="7" t="s">
        <v>2474</v>
      </c>
      <c r="C844" s="8">
        <v>1.5</v>
      </c>
      <c r="D844" s="26">
        <v>7.7292750000000003</v>
      </c>
      <c r="E844" s="26">
        <v>-7.5263499999999999</v>
      </c>
      <c r="F844" s="170" t="b">
        <f>IF(ISBLANK(FarmUnit[[#This Row],[1. Identifiant interne d’exploitation agricole*]]),"",IF(ISERROR(MATCH(FarmUnit[[#This Row],[1. Identifiant interne d’exploitation agricole*]],GroupMember[1. Identifiant interne d’exploitation agricole*],0)),FALSE,TRUE))</f>
        <v>1</v>
      </c>
      <c r="G844" s="5">
        <f t="shared" si="26"/>
        <v>7.7292750000000003</v>
      </c>
      <c r="H844" s="5">
        <f t="shared" si="27"/>
        <v>-7.5263499999999999</v>
      </c>
      <c r="I844" s="177" t="str">
        <f t="array" ref="I844">IF(ISBLANK(C844),"",IF(C844=MAX(IF(FarmUnit[1. Identifiant interne d’exploitation agricole*]=A844,FarmUnit[3. Superficie de l’unité agricole (ha)*])),"!","-"))</f>
        <v>!</v>
      </c>
      <c r="J844" s="11" t="str">
        <f>IFERROR(CONCATENATE(VLOOKUP(A844,GM_Table,12,FALSE)," ",(VLOOKUP(A844,GM_Table,13,FALSE))),"")</f>
        <v/>
      </c>
    </row>
    <row r="845" spans="1:10" x14ac:dyDescent="0.25">
      <c r="A845" s="62" t="s">
        <v>2478</v>
      </c>
      <c r="B845" s="7" t="s">
        <v>2478</v>
      </c>
      <c r="C845" s="8">
        <v>1.5</v>
      </c>
      <c r="D845" s="26">
        <v>7.7493090000000002</v>
      </c>
      <c r="E845" s="26">
        <v>-7.538284</v>
      </c>
      <c r="F845" s="170" t="b">
        <f>IF(ISBLANK(FarmUnit[[#This Row],[1. Identifiant interne d’exploitation agricole*]]),"",IF(ISERROR(MATCH(FarmUnit[[#This Row],[1. Identifiant interne d’exploitation agricole*]],GroupMember[1. Identifiant interne d’exploitation agricole*],0)),FALSE,TRUE))</f>
        <v>1</v>
      </c>
      <c r="G845" s="5">
        <f t="shared" si="26"/>
        <v>7.7493090000000002</v>
      </c>
      <c r="H845" s="5">
        <f t="shared" si="27"/>
        <v>-7.538284</v>
      </c>
      <c r="I845" s="177" t="str">
        <f t="array" ref="I845">IF(ISBLANK(C845),"",IF(C845=MAX(IF(FarmUnit[1. Identifiant interne d’exploitation agricole*]=A845,FarmUnit[3. Superficie de l’unité agricole (ha)*])),"!","-"))</f>
        <v>!</v>
      </c>
      <c r="J845" s="11" t="str">
        <f>IFERROR(CONCATENATE(VLOOKUP(A845,GM_Table,12,FALSE)," ",(VLOOKUP(A845,GM_Table,13,FALSE))),"")</f>
        <v/>
      </c>
    </row>
    <row r="846" spans="1:10" x14ac:dyDescent="0.25">
      <c r="A846" s="62" t="s">
        <v>2481</v>
      </c>
      <c r="B846" s="7" t="s">
        <v>2481</v>
      </c>
      <c r="C846" s="8">
        <v>1</v>
      </c>
      <c r="D846" s="26">
        <v>7.7315519999999998</v>
      </c>
      <c r="E846" s="26">
        <v>-7.5261230000000001</v>
      </c>
      <c r="F846" s="170" t="b">
        <f>IF(ISBLANK(FarmUnit[[#This Row],[1. Identifiant interne d’exploitation agricole*]]),"",IF(ISERROR(MATCH(FarmUnit[[#This Row],[1. Identifiant interne d’exploitation agricole*]],GroupMember[1. Identifiant interne d’exploitation agricole*],0)),FALSE,TRUE))</f>
        <v>1</v>
      </c>
      <c r="G846" s="5">
        <f t="shared" si="26"/>
        <v>7.7315519999999998</v>
      </c>
      <c r="H846" s="5">
        <f t="shared" si="27"/>
        <v>-7.5261230000000001</v>
      </c>
      <c r="I846" s="177" t="str">
        <f t="array" ref="I846">IF(ISBLANK(C846),"",IF(C846=MAX(IF(FarmUnit[1. Identifiant interne d’exploitation agricole*]=A846,FarmUnit[3. Superficie de l’unité agricole (ha)*])),"!","-"))</f>
        <v>!</v>
      </c>
      <c r="J846" s="11" t="str">
        <f>IFERROR(CONCATENATE(VLOOKUP(A846,GM_Table,12,FALSE)," ",(VLOOKUP(A846,GM_Table,13,FALSE))),"")</f>
        <v/>
      </c>
    </row>
    <row r="847" spans="1:10" x14ac:dyDescent="0.25">
      <c r="A847" s="62" t="s">
        <v>2485</v>
      </c>
      <c r="B847" s="7" t="s">
        <v>2485</v>
      </c>
      <c r="C847" s="8">
        <v>3</v>
      </c>
      <c r="D847" s="26">
        <v>7.7475389999999997</v>
      </c>
      <c r="E847" s="26">
        <v>-7.5392669999999997</v>
      </c>
      <c r="F847" s="170" t="b">
        <f>IF(ISBLANK(FarmUnit[[#This Row],[1. Identifiant interne d’exploitation agricole*]]),"",IF(ISERROR(MATCH(FarmUnit[[#This Row],[1. Identifiant interne d’exploitation agricole*]],GroupMember[1. Identifiant interne d’exploitation agricole*],0)),FALSE,TRUE))</f>
        <v>1</v>
      </c>
      <c r="G847" s="5">
        <f t="shared" si="26"/>
        <v>7.7475389999999997</v>
      </c>
      <c r="H847" s="5">
        <f t="shared" si="27"/>
        <v>-7.5392669999999997</v>
      </c>
      <c r="I847" s="177" t="str">
        <f t="array" ref="I847">IF(ISBLANK(C847),"",IF(C847=MAX(IF(FarmUnit[1. Identifiant interne d’exploitation agricole*]=A847,FarmUnit[3. Superficie de l’unité agricole (ha)*])),"!","-"))</f>
        <v>!</v>
      </c>
      <c r="J847" s="11" t="str">
        <f>IFERROR(CONCATENATE(VLOOKUP(A847,GM_Table,12,FALSE)," ",(VLOOKUP(A847,GM_Table,13,FALSE))),"")</f>
        <v/>
      </c>
    </row>
    <row r="848" spans="1:10" x14ac:dyDescent="0.25">
      <c r="A848" s="62" t="s">
        <v>2489</v>
      </c>
      <c r="B848" s="7" t="s">
        <v>2489</v>
      </c>
      <c r="C848" s="8">
        <v>3</v>
      </c>
      <c r="D848" s="26">
        <v>7.727468</v>
      </c>
      <c r="E848" s="26">
        <v>-7.5250950000000003</v>
      </c>
      <c r="F848" s="170" t="b">
        <f>IF(ISBLANK(FarmUnit[[#This Row],[1. Identifiant interne d’exploitation agricole*]]),"",IF(ISERROR(MATCH(FarmUnit[[#This Row],[1. Identifiant interne d’exploitation agricole*]],GroupMember[1. Identifiant interne d’exploitation agricole*],0)),FALSE,TRUE))</f>
        <v>1</v>
      </c>
      <c r="G848" s="5">
        <f t="shared" si="26"/>
        <v>7.727468</v>
      </c>
      <c r="H848" s="5">
        <f t="shared" si="27"/>
        <v>-7.5250950000000003</v>
      </c>
      <c r="I848" s="177" t="str">
        <f t="array" ref="I848">IF(ISBLANK(C848),"",IF(C848=MAX(IF(FarmUnit[1. Identifiant interne d’exploitation agricole*]=A848,FarmUnit[3. Superficie de l’unité agricole (ha)*])),"!","-"))</f>
        <v>!</v>
      </c>
      <c r="J848" s="11" t="str">
        <f>IFERROR(CONCATENATE(VLOOKUP(A848,GM_Table,12,FALSE)," ",(VLOOKUP(A848,GM_Table,13,FALSE))),"")</f>
        <v/>
      </c>
    </row>
    <row r="849" spans="1:10" x14ac:dyDescent="0.25">
      <c r="A849" s="62" t="s">
        <v>2493</v>
      </c>
      <c r="B849" s="7" t="s">
        <v>2493</v>
      </c>
      <c r="C849" s="8">
        <v>2</v>
      </c>
      <c r="D849" s="26">
        <v>7.7491500000000002</v>
      </c>
      <c r="E849" s="26">
        <v>-7.5381030000000004</v>
      </c>
      <c r="F849" s="170" t="b">
        <f>IF(ISBLANK(FarmUnit[[#This Row],[1. Identifiant interne d’exploitation agricole*]]),"",IF(ISERROR(MATCH(FarmUnit[[#This Row],[1. Identifiant interne d’exploitation agricole*]],GroupMember[1. Identifiant interne d’exploitation agricole*],0)),FALSE,TRUE))</f>
        <v>1</v>
      </c>
      <c r="G849" s="5">
        <f t="shared" si="26"/>
        <v>7.7491500000000002</v>
      </c>
      <c r="H849" s="5">
        <f t="shared" si="27"/>
        <v>-7.5381030000000004</v>
      </c>
      <c r="I849" s="177" t="str">
        <f t="array" ref="I849">IF(ISBLANK(C849),"",IF(C849=MAX(IF(FarmUnit[1. Identifiant interne d’exploitation agricole*]=A849,FarmUnit[3. Superficie de l’unité agricole (ha)*])),"!","-"))</f>
        <v>!</v>
      </c>
      <c r="J849" s="11" t="str">
        <f>IFERROR(CONCATENATE(VLOOKUP(A849,GM_Table,12,FALSE)," ",(VLOOKUP(A849,GM_Table,13,FALSE))),"")</f>
        <v/>
      </c>
    </row>
    <row r="850" spans="1:10" x14ac:dyDescent="0.25">
      <c r="A850" s="62" t="s">
        <v>2495</v>
      </c>
      <c r="B850" s="7" t="s">
        <v>2495</v>
      </c>
      <c r="C850" s="8">
        <v>2</v>
      </c>
      <c r="D850" s="26">
        <v>7.7496099999999997</v>
      </c>
      <c r="E850" s="26">
        <v>-7.537922</v>
      </c>
      <c r="F850" s="170" t="b">
        <f>IF(ISBLANK(FarmUnit[[#This Row],[1. Identifiant interne d’exploitation agricole*]]),"",IF(ISERROR(MATCH(FarmUnit[[#This Row],[1. Identifiant interne d’exploitation agricole*]],GroupMember[1. Identifiant interne d’exploitation agricole*],0)),FALSE,TRUE))</f>
        <v>1</v>
      </c>
      <c r="G850" s="5">
        <f t="shared" si="26"/>
        <v>7.7496099999999997</v>
      </c>
      <c r="H850" s="5">
        <f t="shared" si="27"/>
        <v>-7.537922</v>
      </c>
      <c r="I850" s="177" t="str">
        <f t="array" ref="I850">IF(ISBLANK(C850),"",IF(C850=MAX(IF(FarmUnit[1. Identifiant interne d’exploitation agricole*]=A850,FarmUnit[3. Superficie de l’unité agricole (ha)*])),"!","-"))</f>
        <v>!</v>
      </c>
      <c r="J850" s="11" t="str">
        <f>IFERROR(CONCATENATE(VLOOKUP(A850,GM_Table,12,FALSE)," ",(VLOOKUP(A850,GM_Table,13,FALSE))),"")</f>
        <v/>
      </c>
    </row>
    <row r="851" spans="1:10" x14ac:dyDescent="0.25">
      <c r="A851" s="62" t="s">
        <v>2497</v>
      </c>
      <c r="B851" s="7" t="s">
        <v>2497</v>
      </c>
      <c r="C851" s="8">
        <v>1</v>
      </c>
      <c r="D851" s="26">
        <v>7.7499289999999998</v>
      </c>
      <c r="E851" s="26">
        <v>-7.5380409999999998</v>
      </c>
      <c r="F851" s="170" t="b">
        <f>IF(ISBLANK(FarmUnit[[#This Row],[1. Identifiant interne d’exploitation agricole*]]),"",IF(ISERROR(MATCH(FarmUnit[[#This Row],[1. Identifiant interne d’exploitation agricole*]],GroupMember[1. Identifiant interne d’exploitation agricole*],0)),FALSE,TRUE))</f>
        <v>1</v>
      </c>
      <c r="G851" s="5">
        <f t="shared" si="26"/>
        <v>7.7499289999999998</v>
      </c>
      <c r="H851" s="5">
        <f t="shared" si="27"/>
        <v>-7.5380409999999998</v>
      </c>
      <c r="I851" s="177" t="str">
        <f t="array" ref="I851">IF(ISBLANK(C851),"",IF(C851=MAX(IF(FarmUnit[1. Identifiant interne d’exploitation agricole*]=A851,FarmUnit[3. Superficie de l’unité agricole (ha)*])),"!","-"))</f>
        <v>!</v>
      </c>
      <c r="J851" s="11" t="str">
        <f>IFERROR(CONCATENATE(VLOOKUP(A851,GM_Table,12,FALSE)," ",(VLOOKUP(A851,GM_Table,13,FALSE))),"")</f>
        <v/>
      </c>
    </row>
    <row r="852" spans="1:10" x14ac:dyDescent="0.25">
      <c r="A852" s="62" t="s">
        <v>2501</v>
      </c>
      <c r="B852" s="7" t="s">
        <v>2501</v>
      </c>
      <c r="C852" s="8">
        <v>3</v>
      </c>
      <c r="D852" s="26">
        <v>7.7500749999999998</v>
      </c>
      <c r="E852" s="26">
        <v>-7.5388739999999999</v>
      </c>
      <c r="F852" s="170" t="b">
        <f>IF(ISBLANK(FarmUnit[[#This Row],[1. Identifiant interne d’exploitation agricole*]]),"",IF(ISERROR(MATCH(FarmUnit[[#This Row],[1. Identifiant interne d’exploitation agricole*]],GroupMember[1. Identifiant interne d’exploitation agricole*],0)),FALSE,TRUE))</f>
        <v>1</v>
      </c>
      <c r="G852" s="5">
        <f t="shared" si="26"/>
        <v>7.7500749999999998</v>
      </c>
      <c r="H852" s="5">
        <f t="shared" si="27"/>
        <v>-7.5388739999999999</v>
      </c>
      <c r="I852" s="177" t="str">
        <f t="array" ref="I852">IF(ISBLANK(C852),"",IF(C852=MAX(IF(FarmUnit[1. Identifiant interne d’exploitation agricole*]=A852,FarmUnit[3. Superficie de l’unité agricole (ha)*])),"!","-"))</f>
        <v>!</v>
      </c>
      <c r="J852" s="11" t="str">
        <f>IFERROR(CONCATENATE(VLOOKUP(A852,GM_Table,12,FALSE)," ",(VLOOKUP(A852,GM_Table,13,FALSE))),"")</f>
        <v/>
      </c>
    </row>
    <row r="853" spans="1:10" x14ac:dyDescent="0.25">
      <c r="A853" s="62" t="s">
        <v>2506</v>
      </c>
      <c r="B853" s="7" t="s">
        <v>2506</v>
      </c>
      <c r="C853" s="8">
        <v>2</v>
      </c>
      <c r="D853" s="26">
        <v>7.7501230000000003</v>
      </c>
      <c r="E853" s="26">
        <v>-7.5392429999999999</v>
      </c>
      <c r="F853" s="170" t="b">
        <f>IF(ISBLANK(FarmUnit[[#This Row],[1. Identifiant interne d’exploitation agricole*]]),"",IF(ISERROR(MATCH(FarmUnit[[#This Row],[1. Identifiant interne d’exploitation agricole*]],GroupMember[1. Identifiant interne d’exploitation agricole*],0)),FALSE,TRUE))</f>
        <v>1</v>
      </c>
      <c r="G853" s="5">
        <f t="shared" si="26"/>
        <v>7.7501230000000003</v>
      </c>
      <c r="H853" s="5">
        <f t="shared" si="27"/>
        <v>-7.5392429999999999</v>
      </c>
      <c r="I853" s="177" t="str">
        <f t="array" ref="I853">IF(ISBLANK(C853),"",IF(C853=MAX(IF(FarmUnit[1. Identifiant interne d’exploitation agricole*]=A853,FarmUnit[3. Superficie de l’unité agricole (ha)*])),"!","-"))</f>
        <v>!</v>
      </c>
      <c r="J853" s="11" t="str">
        <f>IFERROR(CONCATENATE(VLOOKUP(A853,GM_Table,12,FALSE)," ",(VLOOKUP(A853,GM_Table,13,FALSE))),"")</f>
        <v/>
      </c>
    </row>
    <row r="854" spans="1:10" x14ac:dyDescent="0.25">
      <c r="A854" s="62" t="s">
        <v>2509</v>
      </c>
      <c r="B854" s="7" t="s">
        <v>2509</v>
      </c>
      <c r="C854" s="8">
        <v>1</v>
      </c>
      <c r="D854" s="26">
        <v>7.7502979999999999</v>
      </c>
      <c r="E854" s="26">
        <v>-7.5428889999999997</v>
      </c>
      <c r="F854" s="170" t="b">
        <f>IF(ISBLANK(FarmUnit[[#This Row],[1. Identifiant interne d’exploitation agricole*]]),"",IF(ISERROR(MATCH(FarmUnit[[#This Row],[1. Identifiant interne d’exploitation agricole*]],GroupMember[1. Identifiant interne d’exploitation agricole*],0)),FALSE,TRUE))</f>
        <v>1</v>
      </c>
      <c r="G854" s="5">
        <f t="shared" si="26"/>
        <v>7.7502979999999999</v>
      </c>
      <c r="H854" s="5">
        <f t="shared" si="27"/>
        <v>-7.5428889999999997</v>
      </c>
      <c r="I854" s="177" t="str">
        <f t="array" ref="I854">IF(ISBLANK(C854),"",IF(C854=MAX(IF(FarmUnit[1. Identifiant interne d’exploitation agricole*]=A854,FarmUnit[3. Superficie de l’unité agricole (ha)*])),"!","-"))</f>
        <v>!</v>
      </c>
      <c r="J854" s="11" t="str">
        <f>IFERROR(CONCATENATE(VLOOKUP(A854,GM_Table,12,FALSE)," ",(VLOOKUP(A854,GM_Table,13,FALSE))),"")</f>
        <v/>
      </c>
    </row>
    <row r="855" spans="1:10" x14ac:dyDescent="0.25">
      <c r="A855" s="62" t="s">
        <v>2513</v>
      </c>
      <c r="B855" s="7" t="s">
        <v>2513</v>
      </c>
      <c r="C855" s="8">
        <v>1</v>
      </c>
      <c r="D855" s="26">
        <v>7.750407</v>
      </c>
      <c r="E855" s="26">
        <v>-7.5433180000000002</v>
      </c>
      <c r="F855" s="170" t="b">
        <f>IF(ISBLANK(FarmUnit[[#This Row],[1. Identifiant interne d’exploitation agricole*]]),"",IF(ISERROR(MATCH(FarmUnit[[#This Row],[1. Identifiant interne d’exploitation agricole*]],GroupMember[1. Identifiant interne d’exploitation agricole*],0)),FALSE,TRUE))</f>
        <v>1</v>
      </c>
      <c r="G855" s="5">
        <f t="shared" si="26"/>
        <v>7.750407</v>
      </c>
      <c r="H855" s="5">
        <f t="shared" si="27"/>
        <v>-7.5433180000000002</v>
      </c>
      <c r="I855" s="177" t="str">
        <f t="array" ref="I855">IF(ISBLANK(C855),"",IF(C855=MAX(IF(FarmUnit[1. Identifiant interne d’exploitation agricole*]=A855,FarmUnit[3. Superficie de l’unité agricole (ha)*])),"!","-"))</f>
        <v>!</v>
      </c>
      <c r="J855" s="11" t="str">
        <f>IFERROR(CONCATENATE(VLOOKUP(A855,GM_Table,12,FALSE)," ",(VLOOKUP(A855,GM_Table,13,FALSE))),"")</f>
        <v/>
      </c>
    </row>
    <row r="856" spans="1:10" x14ac:dyDescent="0.25">
      <c r="A856" s="62" t="s">
        <v>2517</v>
      </c>
      <c r="B856" s="7" t="s">
        <v>2517</v>
      </c>
      <c r="C856" s="8">
        <v>2</v>
      </c>
      <c r="D856" s="26">
        <v>7.7519419999999997</v>
      </c>
      <c r="E856" s="26">
        <v>-7.5425170000000001</v>
      </c>
      <c r="F856" s="170" t="b">
        <f>IF(ISBLANK(FarmUnit[[#This Row],[1. Identifiant interne d’exploitation agricole*]]),"",IF(ISERROR(MATCH(FarmUnit[[#This Row],[1. Identifiant interne d’exploitation agricole*]],GroupMember[1. Identifiant interne d’exploitation agricole*],0)),FALSE,TRUE))</f>
        <v>1</v>
      </c>
      <c r="G856" s="5">
        <f t="shared" si="26"/>
        <v>7.7519419999999997</v>
      </c>
      <c r="H856" s="5">
        <f t="shared" si="27"/>
        <v>-7.5425170000000001</v>
      </c>
      <c r="I856" s="177" t="str">
        <f t="array" ref="I856">IF(ISBLANK(C856),"",IF(C856=MAX(IF(FarmUnit[1. Identifiant interne d’exploitation agricole*]=A856,FarmUnit[3. Superficie de l’unité agricole (ha)*])),"!","-"))</f>
        <v>!</v>
      </c>
      <c r="J856" s="11" t="str">
        <f>IFERROR(CONCATENATE(VLOOKUP(A856,GM_Table,12,FALSE)," ",(VLOOKUP(A856,GM_Table,13,FALSE))),"")</f>
        <v/>
      </c>
    </row>
    <row r="857" spans="1:10" x14ac:dyDescent="0.25">
      <c r="A857" s="62" t="s">
        <v>2520</v>
      </c>
      <c r="B857" s="7" t="s">
        <v>2520</v>
      </c>
      <c r="C857" s="8">
        <v>2</v>
      </c>
      <c r="D857" s="26">
        <v>7.7303199999999999</v>
      </c>
      <c r="E857" s="26">
        <v>-7.5263900000000001</v>
      </c>
      <c r="F857" s="170" t="b">
        <f>IF(ISBLANK(FarmUnit[[#This Row],[1. Identifiant interne d’exploitation agricole*]]),"",IF(ISERROR(MATCH(FarmUnit[[#This Row],[1. Identifiant interne d’exploitation agricole*]],GroupMember[1. Identifiant interne d’exploitation agricole*],0)),FALSE,TRUE))</f>
        <v>1</v>
      </c>
      <c r="G857" s="5">
        <f t="shared" si="26"/>
        <v>7.7303199999999999</v>
      </c>
      <c r="H857" s="5">
        <f t="shared" si="27"/>
        <v>-7.5263900000000001</v>
      </c>
      <c r="I857" s="177" t="str">
        <f t="array" ref="I857">IF(ISBLANK(C857),"",IF(C857=MAX(IF(FarmUnit[1. Identifiant interne d’exploitation agricole*]=A857,FarmUnit[3. Superficie de l’unité agricole (ha)*])),"!","-"))</f>
        <v>!</v>
      </c>
      <c r="J857" s="11" t="str">
        <f>IFERROR(CONCATENATE(VLOOKUP(A857,GM_Table,12,FALSE)," ",(VLOOKUP(A857,GM_Table,13,FALSE))),"")</f>
        <v/>
      </c>
    </row>
    <row r="858" spans="1:10" x14ac:dyDescent="0.25">
      <c r="A858" s="62" t="s">
        <v>2522</v>
      </c>
      <c r="B858" s="7" t="s">
        <v>2522</v>
      </c>
      <c r="C858" s="8">
        <v>1</v>
      </c>
      <c r="D858" s="26">
        <v>7.7539829999999998</v>
      </c>
      <c r="E858" s="26">
        <v>-7.539771</v>
      </c>
      <c r="F858" s="170" t="b">
        <f>IF(ISBLANK(FarmUnit[[#This Row],[1. Identifiant interne d’exploitation agricole*]]),"",IF(ISERROR(MATCH(FarmUnit[[#This Row],[1. Identifiant interne d’exploitation agricole*]],GroupMember[1. Identifiant interne d’exploitation agricole*],0)),FALSE,TRUE))</f>
        <v>1</v>
      </c>
      <c r="G858" s="5">
        <f t="shared" si="26"/>
        <v>7.7539829999999998</v>
      </c>
      <c r="H858" s="5">
        <f t="shared" si="27"/>
        <v>-7.539771</v>
      </c>
      <c r="I858" s="177" t="str">
        <f t="array" ref="I858">IF(ISBLANK(C858),"",IF(C858=MAX(IF(FarmUnit[1. Identifiant interne d’exploitation agricole*]=A858,FarmUnit[3. Superficie de l’unité agricole (ha)*])),"!","-"))</f>
        <v>!</v>
      </c>
      <c r="J858" s="11" t="str">
        <f>IFERROR(CONCATENATE(VLOOKUP(A858,GM_Table,12,FALSE)," ",(VLOOKUP(A858,GM_Table,13,FALSE))),"")</f>
        <v/>
      </c>
    </row>
    <row r="859" spans="1:10" x14ac:dyDescent="0.25">
      <c r="A859" s="62" t="s">
        <v>2527</v>
      </c>
      <c r="B859" s="7" t="s">
        <v>2527</v>
      </c>
      <c r="C859" s="8">
        <v>1</v>
      </c>
      <c r="D859" s="26">
        <v>7.7544969999999998</v>
      </c>
      <c r="E859" s="26">
        <v>-7.5390819999999996</v>
      </c>
      <c r="F859" s="170" t="b">
        <f>IF(ISBLANK(FarmUnit[[#This Row],[1. Identifiant interne d’exploitation agricole*]]),"",IF(ISERROR(MATCH(FarmUnit[[#This Row],[1. Identifiant interne d’exploitation agricole*]],GroupMember[1. Identifiant interne d’exploitation agricole*],0)),FALSE,TRUE))</f>
        <v>1</v>
      </c>
      <c r="G859" s="5">
        <f t="shared" si="26"/>
        <v>7.7544969999999998</v>
      </c>
      <c r="H859" s="5">
        <f t="shared" si="27"/>
        <v>-7.5390819999999996</v>
      </c>
      <c r="I859" s="177" t="str">
        <f t="array" ref="I859">IF(ISBLANK(C859),"",IF(C859=MAX(IF(FarmUnit[1. Identifiant interne d’exploitation agricole*]=A859,FarmUnit[3. Superficie de l’unité agricole (ha)*])),"!","-"))</f>
        <v>!</v>
      </c>
      <c r="J859" s="11" t="str">
        <f>IFERROR(CONCATENATE(VLOOKUP(A859,GM_Table,12,FALSE)," ",(VLOOKUP(A859,GM_Table,13,FALSE))),"")</f>
        <v/>
      </c>
    </row>
    <row r="860" spans="1:10" x14ac:dyDescent="0.25">
      <c r="A860" s="62" t="s">
        <v>2531</v>
      </c>
      <c r="B860" s="7" t="s">
        <v>2531</v>
      </c>
      <c r="C860" s="8">
        <v>1</v>
      </c>
      <c r="D860" s="26">
        <v>7.75481</v>
      </c>
      <c r="E860" s="26">
        <v>-7.5387649999999997</v>
      </c>
      <c r="F860" s="170" t="b">
        <f>IF(ISBLANK(FarmUnit[[#This Row],[1. Identifiant interne d’exploitation agricole*]]),"",IF(ISERROR(MATCH(FarmUnit[[#This Row],[1. Identifiant interne d’exploitation agricole*]],GroupMember[1. Identifiant interne d’exploitation agricole*],0)),FALSE,TRUE))</f>
        <v>1</v>
      </c>
      <c r="G860" s="5">
        <f t="shared" si="26"/>
        <v>7.75481</v>
      </c>
      <c r="H860" s="5">
        <f t="shared" si="27"/>
        <v>-7.5387649999999997</v>
      </c>
      <c r="I860" s="177" t="str">
        <f t="array" ref="I860">IF(ISBLANK(C860),"",IF(C860=MAX(IF(FarmUnit[1. Identifiant interne d’exploitation agricole*]=A860,FarmUnit[3. Superficie de l’unité agricole (ha)*])),"!","-"))</f>
        <v>!</v>
      </c>
      <c r="J860" s="11" t="str">
        <f>IFERROR(CONCATENATE(VLOOKUP(A860,GM_Table,12,FALSE)," ",(VLOOKUP(A860,GM_Table,13,FALSE))),"")</f>
        <v/>
      </c>
    </row>
    <row r="861" spans="1:10" x14ac:dyDescent="0.25">
      <c r="A861" s="62" t="s">
        <v>2535</v>
      </c>
      <c r="B861" s="7" t="s">
        <v>2535</v>
      </c>
      <c r="C861" s="8">
        <v>1</v>
      </c>
      <c r="D861" s="26">
        <v>7.7297469999999997</v>
      </c>
      <c r="E861" s="26">
        <v>-7.5264249999999997</v>
      </c>
      <c r="F861" s="170" t="b">
        <f>IF(ISBLANK(FarmUnit[[#This Row],[1. Identifiant interne d’exploitation agricole*]]),"",IF(ISERROR(MATCH(FarmUnit[[#This Row],[1. Identifiant interne d’exploitation agricole*]],GroupMember[1. Identifiant interne d’exploitation agricole*],0)),FALSE,TRUE))</f>
        <v>1</v>
      </c>
      <c r="G861" s="5">
        <f t="shared" si="26"/>
        <v>7.7297469999999997</v>
      </c>
      <c r="H861" s="5">
        <f t="shared" si="27"/>
        <v>-7.5264249999999997</v>
      </c>
      <c r="I861" s="177" t="str">
        <f t="array" ref="I861">IF(ISBLANK(C861),"",IF(C861=MAX(IF(FarmUnit[1. Identifiant interne d’exploitation agricole*]=A861,FarmUnit[3. Superficie de l’unité agricole (ha)*])),"!","-"))</f>
        <v>!</v>
      </c>
      <c r="J861" s="11" t="str">
        <f>IFERROR(CONCATENATE(VLOOKUP(A861,GM_Table,12,FALSE)," ",(VLOOKUP(A861,GM_Table,13,FALSE))),"")</f>
        <v/>
      </c>
    </row>
    <row r="862" spans="1:10" x14ac:dyDescent="0.25">
      <c r="A862" s="62" t="s">
        <v>2538</v>
      </c>
      <c r="B862" s="7" t="s">
        <v>2538</v>
      </c>
      <c r="C862" s="8">
        <v>2</v>
      </c>
      <c r="D862" s="26">
        <v>7.7559329999999997</v>
      </c>
      <c r="E862" s="26">
        <v>-7.5380450000000003</v>
      </c>
      <c r="F862" s="170" t="b">
        <f>IF(ISBLANK(FarmUnit[[#This Row],[1. Identifiant interne d’exploitation agricole*]]),"",IF(ISERROR(MATCH(FarmUnit[[#This Row],[1. Identifiant interne d’exploitation agricole*]],GroupMember[1. Identifiant interne d’exploitation agricole*],0)),FALSE,TRUE))</f>
        <v>1</v>
      </c>
      <c r="G862" s="5">
        <f t="shared" si="26"/>
        <v>7.7559329999999997</v>
      </c>
      <c r="H862" s="5">
        <f t="shared" si="27"/>
        <v>-7.5380450000000003</v>
      </c>
      <c r="I862" s="177" t="str">
        <f t="array" ref="I862">IF(ISBLANK(C862),"",IF(C862=MAX(IF(FarmUnit[1. Identifiant interne d’exploitation agricole*]=A862,FarmUnit[3. Superficie de l’unité agricole (ha)*])),"!","-"))</f>
        <v>!</v>
      </c>
      <c r="J862" s="11" t="str">
        <f>IFERROR(CONCATENATE(VLOOKUP(A862,GM_Table,12,FALSE)," ",(VLOOKUP(A862,GM_Table,13,FALSE))),"")</f>
        <v/>
      </c>
    </row>
    <row r="863" spans="1:10" x14ac:dyDescent="0.25">
      <c r="A863" s="62" t="s">
        <v>2542</v>
      </c>
      <c r="B863" s="7" t="s">
        <v>2542</v>
      </c>
      <c r="C863" s="8">
        <v>1</v>
      </c>
      <c r="D863" s="26">
        <v>7.7563079999999998</v>
      </c>
      <c r="E863" s="26">
        <v>-7.5380669999999999</v>
      </c>
      <c r="F863" s="170" t="b">
        <f>IF(ISBLANK(FarmUnit[[#This Row],[1. Identifiant interne d’exploitation agricole*]]),"",IF(ISERROR(MATCH(FarmUnit[[#This Row],[1. Identifiant interne d’exploitation agricole*]],GroupMember[1. Identifiant interne d’exploitation agricole*],0)),FALSE,TRUE))</f>
        <v>1</v>
      </c>
      <c r="G863" s="5">
        <f t="shared" si="26"/>
        <v>7.7563079999999998</v>
      </c>
      <c r="H863" s="5">
        <f t="shared" si="27"/>
        <v>-7.5380669999999999</v>
      </c>
      <c r="I863" s="177" t="str">
        <f t="array" ref="I863">IF(ISBLANK(C863),"",IF(C863=MAX(IF(FarmUnit[1. Identifiant interne d’exploitation agricole*]=A863,FarmUnit[3. Superficie de l’unité agricole (ha)*])),"!","-"))</f>
        <v>!</v>
      </c>
      <c r="J863" s="11" t="str">
        <f>IFERROR(CONCATENATE(VLOOKUP(A863,GM_Table,12,FALSE)," ",(VLOOKUP(A863,GM_Table,13,FALSE))),"")</f>
        <v/>
      </c>
    </row>
    <row r="864" spans="1:10" x14ac:dyDescent="0.25">
      <c r="A864" s="62" t="s">
        <v>2545</v>
      </c>
      <c r="B864" s="7" t="s">
        <v>2545</v>
      </c>
      <c r="C864" s="8">
        <v>2</v>
      </c>
      <c r="D864" s="26">
        <v>7.7288180000000004</v>
      </c>
      <c r="E864" s="26">
        <v>-7.5261630000000004</v>
      </c>
      <c r="F864" s="170" t="b">
        <f>IF(ISBLANK(FarmUnit[[#This Row],[1. Identifiant interne d’exploitation agricole*]]),"",IF(ISERROR(MATCH(FarmUnit[[#This Row],[1. Identifiant interne d’exploitation agricole*]],GroupMember[1. Identifiant interne d’exploitation agricole*],0)),FALSE,TRUE))</f>
        <v>1</v>
      </c>
      <c r="G864" s="5">
        <f t="shared" si="26"/>
        <v>7.7288180000000004</v>
      </c>
      <c r="H864" s="5">
        <f t="shared" si="27"/>
        <v>-7.5261630000000004</v>
      </c>
      <c r="I864" s="177" t="str">
        <f t="array" ref="I864">IF(ISBLANK(C864),"",IF(C864=MAX(IF(FarmUnit[1. Identifiant interne d’exploitation agricole*]=A864,FarmUnit[3. Superficie de l’unité agricole (ha)*])),"!","-"))</f>
        <v>!</v>
      </c>
      <c r="J864" s="11" t="str">
        <f>IFERROR(CONCATENATE(VLOOKUP(A864,GM_Table,12,FALSE)," ",(VLOOKUP(A864,GM_Table,13,FALSE))),"")</f>
        <v/>
      </c>
    </row>
    <row r="865" spans="1:10" x14ac:dyDescent="0.25">
      <c r="A865" s="62" t="s">
        <v>2548</v>
      </c>
      <c r="B865" s="7" t="s">
        <v>2548</v>
      </c>
      <c r="C865" s="8">
        <v>2</v>
      </c>
      <c r="D865" s="26">
        <v>7.7529719999999998</v>
      </c>
      <c r="E865" s="26">
        <v>-7.5418570000000003</v>
      </c>
      <c r="F865" s="170" t="b">
        <f>IF(ISBLANK(FarmUnit[[#This Row],[1. Identifiant interne d’exploitation agricole*]]),"",IF(ISERROR(MATCH(FarmUnit[[#This Row],[1. Identifiant interne d’exploitation agricole*]],GroupMember[1. Identifiant interne d’exploitation agricole*],0)),FALSE,TRUE))</f>
        <v>1</v>
      </c>
      <c r="G865" s="5">
        <f t="shared" si="26"/>
        <v>7.7529719999999998</v>
      </c>
      <c r="H865" s="5">
        <f t="shared" si="27"/>
        <v>-7.5418570000000003</v>
      </c>
      <c r="I865" s="177" t="str">
        <f t="array" ref="I865">IF(ISBLANK(C865),"",IF(C865=MAX(IF(FarmUnit[1. Identifiant interne d’exploitation agricole*]=A865,FarmUnit[3. Superficie de l’unité agricole (ha)*])),"!","-"))</f>
        <v>!</v>
      </c>
      <c r="J865" s="11" t="str">
        <f>IFERROR(CONCATENATE(VLOOKUP(A865,GM_Table,12,FALSE)," ",(VLOOKUP(A865,GM_Table,13,FALSE))),"")</f>
        <v/>
      </c>
    </row>
    <row r="866" spans="1:10" x14ac:dyDescent="0.25">
      <c r="A866" s="62" t="s">
        <v>2553</v>
      </c>
      <c r="B866" s="7" t="s">
        <v>2553</v>
      </c>
      <c r="C866" s="8">
        <v>2</v>
      </c>
      <c r="D866" s="26">
        <v>7.7588869999999996</v>
      </c>
      <c r="E866" s="26">
        <v>-7.5372009999999996</v>
      </c>
      <c r="F866" s="170" t="b">
        <f>IF(ISBLANK(FarmUnit[[#This Row],[1. Identifiant interne d’exploitation agricole*]]),"",IF(ISERROR(MATCH(FarmUnit[[#This Row],[1. Identifiant interne d’exploitation agricole*]],GroupMember[1. Identifiant interne d’exploitation agricole*],0)),FALSE,TRUE))</f>
        <v>1</v>
      </c>
      <c r="G866" s="5">
        <f t="shared" si="26"/>
        <v>7.7588869999999996</v>
      </c>
      <c r="H866" s="5">
        <f t="shared" si="27"/>
        <v>-7.5372009999999996</v>
      </c>
      <c r="I866" s="177" t="str">
        <f t="array" ref="I866">IF(ISBLANK(C866),"",IF(C866=MAX(IF(FarmUnit[1. Identifiant interne d’exploitation agricole*]=A866,FarmUnit[3. Superficie de l’unité agricole (ha)*])),"!","-"))</f>
        <v>!</v>
      </c>
      <c r="J866" s="11" t="str">
        <f>IFERROR(CONCATENATE(VLOOKUP(A866,GM_Table,12,FALSE)," ",(VLOOKUP(A866,GM_Table,13,FALSE))),"")</f>
        <v/>
      </c>
    </row>
    <row r="867" spans="1:10" x14ac:dyDescent="0.25">
      <c r="A867" s="62" t="s">
        <v>2556</v>
      </c>
      <c r="B867" s="7" t="s">
        <v>2556</v>
      </c>
      <c r="C867" s="8">
        <v>1.5</v>
      </c>
      <c r="D867" s="26">
        <v>7.7593519999999998</v>
      </c>
      <c r="E867" s="26">
        <v>-7.5377409999999996</v>
      </c>
      <c r="F867" s="170" t="b">
        <f>IF(ISBLANK(FarmUnit[[#This Row],[1. Identifiant interne d’exploitation agricole*]]),"",IF(ISERROR(MATCH(FarmUnit[[#This Row],[1. Identifiant interne d’exploitation agricole*]],GroupMember[1. Identifiant interne d’exploitation agricole*],0)),FALSE,TRUE))</f>
        <v>1</v>
      </c>
      <c r="G867" s="5">
        <f t="shared" si="26"/>
        <v>7.7593519999999998</v>
      </c>
      <c r="H867" s="5">
        <f t="shared" si="27"/>
        <v>-7.5377409999999996</v>
      </c>
      <c r="I867" s="177" t="str">
        <f t="array" ref="I867">IF(ISBLANK(C867),"",IF(C867=MAX(IF(FarmUnit[1. Identifiant interne d’exploitation agricole*]=A867,FarmUnit[3. Superficie de l’unité agricole (ha)*])),"!","-"))</f>
        <v>!</v>
      </c>
      <c r="J867" s="11" t="str">
        <f>IFERROR(CONCATENATE(VLOOKUP(A867,GM_Table,12,FALSE)," ",(VLOOKUP(A867,GM_Table,13,FALSE))),"")</f>
        <v/>
      </c>
    </row>
    <row r="868" spans="1:10" x14ac:dyDescent="0.25">
      <c r="A868" s="62" t="s">
        <v>2559</v>
      </c>
      <c r="B868" s="7" t="s">
        <v>2559</v>
      </c>
      <c r="C868" s="8">
        <v>3.2</v>
      </c>
      <c r="D868" s="26">
        <v>7.7597820000000004</v>
      </c>
      <c r="E868" s="26">
        <v>-7.5380539999999998</v>
      </c>
      <c r="F868" s="170" t="b">
        <f>IF(ISBLANK(FarmUnit[[#This Row],[1. Identifiant interne d’exploitation agricole*]]),"",IF(ISERROR(MATCH(FarmUnit[[#This Row],[1. Identifiant interne d’exploitation agricole*]],GroupMember[1. Identifiant interne d’exploitation agricole*],0)),FALSE,TRUE))</f>
        <v>1</v>
      </c>
      <c r="G868" s="5">
        <f t="shared" si="26"/>
        <v>7.7597820000000004</v>
      </c>
      <c r="H868" s="5">
        <f t="shared" si="27"/>
        <v>-7.5380539999999998</v>
      </c>
      <c r="I868" s="177" t="str">
        <f t="array" ref="I868">IF(ISBLANK(C868),"",IF(C868=MAX(IF(FarmUnit[1. Identifiant interne d’exploitation agricole*]=A868,FarmUnit[3. Superficie de l’unité agricole (ha)*])),"!","-"))</f>
        <v>!</v>
      </c>
      <c r="J868" s="11" t="str">
        <f>IFERROR(CONCATENATE(VLOOKUP(A868,GM_Table,12,FALSE)," ",(VLOOKUP(A868,GM_Table,13,FALSE))),"")</f>
        <v/>
      </c>
    </row>
    <row r="869" spans="1:10" x14ac:dyDescent="0.25">
      <c r="A869" s="62" t="s">
        <v>2562</v>
      </c>
      <c r="B869" s="7" t="s">
        <v>2562</v>
      </c>
      <c r="C869" s="8">
        <v>3.45</v>
      </c>
      <c r="D869" s="26">
        <v>7.7601519999999997</v>
      </c>
      <c r="E869" s="26">
        <v>-7.5380250000000002</v>
      </c>
      <c r="F869" s="170" t="b">
        <f>IF(ISBLANK(FarmUnit[[#This Row],[1. Identifiant interne d’exploitation agricole*]]),"",IF(ISERROR(MATCH(FarmUnit[[#This Row],[1. Identifiant interne d’exploitation agricole*]],GroupMember[1. Identifiant interne d’exploitation agricole*],0)),FALSE,TRUE))</f>
        <v>1</v>
      </c>
      <c r="G869" s="5">
        <f t="shared" si="26"/>
        <v>7.7601519999999997</v>
      </c>
      <c r="H869" s="5">
        <f t="shared" si="27"/>
        <v>-7.5380250000000002</v>
      </c>
      <c r="I869" s="177" t="str">
        <f t="array" ref="I869">IF(ISBLANK(C869),"",IF(C869=MAX(IF(FarmUnit[1. Identifiant interne d’exploitation agricole*]=A869,FarmUnit[3. Superficie de l’unité agricole (ha)*])),"!","-"))</f>
        <v>!</v>
      </c>
      <c r="J869" s="11" t="str">
        <f>IFERROR(CONCATENATE(VLOOKUP(A869,GM_Table,12,FALSE)," ",(VLOOKUP(A869,GM_Table,13,FALSE))),"")</f>
        <v/>
      </c>
    </row>
    <row r="870" spans="1:10" x14ac:dyDescent="0.25">
      <c r="A870" s="62" t="s">
        <v>2567</v>
      </c>
      <c r="B870" s="7" t="s">
        <v>2567</v>
      </c>
      <c r="C870" s="8">
        <v>1</v>
      </c>
      <c r="D870" s="26">
        <v>7.7311579999999998</v>
      </c>
      <c r="E870" s="26">
        <v>-7.5263479999999996</v>
      </c>
      <c r="F870" s="170" t="b">
        <f>IF(ISBLANK(FarmUnit[[#This Row],[1. Identifiant interne d’exploitation agricole*]]),"",IF(ISERROR(MATCH(FarmUnit[[#This Row],[1. Identifiant interne d’exploitation agricole*]],GroupMember[1. Identifiant interne d’exploitation agricole*],0)),FALSE,TRUE))</f>
        <v>1</v>
      </c>
      <c r="G870" s="5">
        <f t="shared" si="26"/>
        <v>7.7311579999999998</v>
      </c>
      <c r="H870" s="5">
        <f t="shared" si="27"/>
        <v>-7.5263479999999996</v>
      </c>
      <c r="I870" s="177" t="str">
        <f t="array" ref="I870">IF(ISBLANK(C870),"",IF(C870=MAX(IF(FarmUnit[1. Identifiant interne d’exploitation agricole*]=A870,FarmUnit[3. Superficie de l’unité agricole (ha)*])),"!","-"))</f>
        <v>!</v>
      </c>
      <c r="J870" s="11" t="str">
        <f>IFERROR(CONCATENATE(VLOOKUP(A870,GM_Table,12,FALSE)," ",(VLOOKUP(A870,GM_Table,13,FALSE))),"")</f>
        <v/>
      </c>
    </row>
    <row r="871" spans="1:10" x14ac:dyDescent="0.25">
      <c r="A871" s="62" t="s">
        <v>2571</v>
      </c>
      <c r="B871" s="7" t="s">
        <v>2571</v>
      </c>
      <c r="C871" s="8">
        <v>1</v>
      </c>
      <c r="D871" s="26">
        <v>7.7319750000000003</v>
      </c>
      <c r="E871" s="26">
        <v>-7.5261800000000001</v>
      </c>
      <c r="F871" s="170" t="b">
        <f>IF(ISBLANK(FarmUnit[[#This Row],[1. Identifiant interne d’exploitation agricole*]]),"",IF(ISERROR(MATCH(FarmUnit[[#This Row],[1. Identifiant interne d’exploitation agricole*]],GroupMember[1. Identifiant interne d’exploitation agricole*],0)),FALSE,TRUE))</f>
        <v>1</v>
      </c>
      <c r="G871" s="5">
        <f t="shared" si="26"/>
        <v>7.7319750000000003</v>
      </c>
      <c r="H871" s="5">
        <f t="shared" si="27"/>
        <v>-7.5261800000000001</v>
      </c>
      <c r="I871" s="177" t="str">
        <f t="array" ref="I871">IF(ISBLANK(C871),"",IF(C871=MAX(IF(FarmUnit[1. Identifiant interne d’exploitation agricole*]=A871,FarmUnit[3. Superficie de l’unité agricole (ha)*])),"!","-"))</f>
        <v>!</v>
      </c>
      <c r="J871" s="11" t="str">
        <f>IFERROR(CONCATENATE(VLOOKUP(A871,GM_Table,12,FALSE)," ",(VLOOKUP(A871,GM_Table,13,FALSE))),"")</f>
        <v/>
      </c>
    </row>
    <row r="872" spans="1:10" x14ac:dyDescent="0.25">
      <c r="A872" s="62" t="s">
        <v>2573</v>
      </c>
      <c r="B872" s="7" t="s">
        <v>2573</v>
      </c>
      <c r="C872" s="8">
        <v>2</v>
      </c>
      <c r="D872" s="26">
        <v>7.7573999999999996</v>
      </c>
      <c r="E872" s="26">
        <v>-7.5314399999999999</v>
      </c>
      <c r="F872" s="170" t="b">
        <f>IF(ISBLANK(FarmUnit[[#This Row],[1. Identifiant interne d’exploitation agricole*]]),"",IF(ISERROR(MATCH(FarmUnit[[#This Row],[1. Identifiant interne d’exploitation agricole*]],GroupMember[1. Identifiant interne d’exploitation agricole*],0)),FALSE,TRUE))</f>
        <v>1</v>
      </c>
      <c r="G872" s="5">
        <f t="shared" si="26"/>
        <v>7.7573999999999996</v>
      </c>
      <c r="H872" s="5">
        <f t="shared" si="27"/>
        <v>-7.5314399999999999</v>
      </c>
      <c r="I872" s="177" t="str">
        <f t="array" ref="I872">IF(ISBLANK(C872),"",IF(C872=MAX(IF(FarmUnit[1. Identifiant interne d’exploitation agricole*]=A872,FarmUnit[3. Superficie de l’unité agricole (ha)*])),"!","-"))</f>
        <v>!</v>
      </c>
      <c r="J872" s="11" t="str">
        <f>IFERROR(CONCATENATE(VLOOKUP(A872,GM_Table,12,FALSE)," ",(VLOOKUP(A872,GM_Table,13,FALSE))),"")</f>
        <v/>
      </c>
    </row>
    <row r="873" spans="1:10" x14ac:dyDescent="0.25">
      <c r="A873" s="62" t="s">
        <v>2575</v>
      </c>
      <c r="B873" s="7" t="s">
        <v>2575</v>
      </c>
      <c r="C873" s="8">
        <v>2</v>
      </c>
      <c r="D873" s="26">
        <v>7.7610099999999997</v>
      </c>
      <c r="E873" s="26">
        <v>-7.5374730000000003</v>
      </c>
      <c r="F873" s="170" t="b">
        <f>IF(ISBLANK(FarmUnit[[#This Row],[1. Identifiant interne d’exploitation agricole*]]),"",IF(ISERROR(MATCH(FarmUnit[[#This Row],[1. Identifiant interne d’exploitation agricole*]],GroupMember[1. Identifiant interne d’exploitation agricole*],0)),FALSE,TRUE))</f>
        <v>1</v>
      </c>
      <c r="G873" s="5">
        <f t="shared" si="26"/>
        <v>7.7610099999999997</v>
      </c>
      <c r="H873" s="5">
        <f t="shared" si="27"/>
        <v>-7.5374730000000003</v>
      </c>
      <c r="I873" s="177" t="str">
        <f t="array" ref="I873">IF(ISBLANK(C873),"",IF(C873=MAX(IF(FarmUnit[1. Identifiant interne d’exploitation agricole*]=A873,FarmUnit[3. Superficie de l’unité agricole (ha)*])),"!","-"))</f>
        <v>!</v>
      </c>
      <c r="J873" s="11" t="str">
        <f>IFERROR(CONCATENATE(VLOOKUP(A873,GM_Table,12,FALSE)," ",(VLOOKUP(A873,GM_Table,13,FALSE))),"")</f>
        <v/>
      </c>
    </row>
    <row r="874" spans="1:10" x14ac:dyDescent="0.25">
      <c r="A874" s="62" t="s">
        <v>2578</v>
      </c>
      <c r="B874" s="7" t="s">
        <v>2578</v>
      </c>
      <c r="C874" s="8">
        <v>3</v>
      </c>
      <c r="D874" s="26">
        <v>7.7589689999999996</v>
      </c>
      <c r="E874" s="26">
        <v>-7.5369489999999999</v>
      </c>
      <c r="F874" s="170" t="b">
        <f>IF(ISBLANK(FarmUnit[[#This Row],[1. Identifiant interne d’exploitation agricole*]]),"",IF(ISERROR(MATCH(FarmUnit[[#This Row],[1. Identifiant interne d’exploitation agricole*]],GroupMember[1. Identifiant interne d’exploitation agricole*],0)),FALSE,TRUE))</f>
        <v>1</v>
      </c>
      <c r="G874" s="5">
        <f t="shared" si="26"/>
        <v>7.7589689999999996</v>
      </c>
      <c r="H874" s="5">
        <f t="shared" si="27"/>
        <v>-7.5369489999999999</v>
      </c>
      <c r="I874" s="177" t="str">
        <f t="array" ref="I874">IF(ISBLANK(C874),"",IF(C874=MAX(IF(FarmUnit[1. Identifiant interne d’exploitation agricole*]=A874,FarmUnit[3. Superficie de l’unité agricole (ha)*])),"!","-"))</f>
        <v>!</v>
      </c>
      <c r="J874" s="11" t="str">
        <f>IFERROR(CONCATENATE(VLOOKUP(A874,GM_Table,12,FALSE)," ",(VLOOKUP(A874,GM_Table,13,FALSE))),"")</f>
        <v/>
      </c>
    </row>
    <row r="875" spans="1:10" x14ac:dyDescent="0.25">
      <c r="A875" s="62" t="s">
        <v>2582</v>
      </c>
      <c r="B875" s="7" t="s">
        <v>2582</v>
      </c>
      <c r="C875" s="8">
        <v>2</v>
      </c>
      <c r="D875" s="26">
        <v>7.7279450000000001</v>
      </c>
      <c r="E875" s="26">
        <v>-7.5253269999999999</v>
      </c>
      <c r="F875" s="170" t="b">
        <f>IF(ISBLANK(FarmUnit[[#This Row],[1. Identifiant interne d’exploitation agricole*]]),"",IF(ISERROR(MATCH(FarmUnit[[#This Row],[1. Identifiant interne d’exploitation agricole*]],GroupMember[1. Identifiant interne d’exploitation agricole*],0)),FALSE,TRUE))</f>
        <v>1</v>
      </c>
      <c r="G875" s="5">
        <f t="shared" si="26"/>
        <v>7.7279450000000001</v>
      </c>
      <c r="H875" s="5">
        <f t="shared" si="27"/>
        <v>-7.5253269999999999</v>
      </c>
      <c r="I875" s="177" t="str">
        <f t="array" ref="I875">IF(ISBLANK(C875),"",IF(C875=MAX(IF(FarmUnit[1. Identifiant interne d’exploitation agricole*]=A875,FarmUnit[3. Superficie de l’unité agricole (ha)*])),"!","-"))</f>
        <v>!</v>
      </c>
      <c r="J875" s="11" t="str">
        <f>IFERROR(CONCATENATE(VLOOKUP(A875,GM_Table,12,FALSE)," ",(VLOOKUP(A875,GM_Table,13,FALSE))),"")</f>
        <v/>
      </c>
    </row>
    <row r="876" spans="1:10" x14ac:dyDescent="0.25">
      <c r="A876" s="62" t="s">
        <v>2585</v>
      </c>
      <c r="B876" s="7" t="s">
        <v>2585</v>
      </c>
      <c r="C876" s="8">
        <v>1.05</v>
      </c>
      <c r="D876" s="26">
        <v>7.7329629999999998</v>
      </c>
      <c r="E876" s="26">
        <v>-7.5269849999999998</v>
      </c>
      <c r="F876" s="170" t="b">
        <f>IF(ISBLANK(FarmUnit[[#This Row],[1. Identifiant interne d’exploitation agricole*]]),"",IF(ISERROR(MATCH(FarmUnit[[#This Row],[1. Identifiant interne d’exploitation agricole*]],GroupMember[1. Identifiant interne d’exploitation agricole*],0)),FALSE,TRUE))</f>
        <v>1</v>
      </c>
      <c r="G876" s="5">
        <f t="shared" si="26"/>
        <v>7.7329629999999998</v>
      </c>
      <c r="H876" s="5">
        <f t="shared" si="27"/>
        <v>-7.5269849999999998</v>
      </c>
      <c r="I876" s="177" t="str">
        <f t="array" ref="I876">IF(ISBLANK(C876),"",IF(C876=MAX(IF(FarmUnit[1. Identifiant interne d’exploitation agricole*]=A876,FarmUnit[3. Superficie de l’unité agricole (ha)*])),"!","-"))</f>
        <v>!</v>
      </c>
      <c r="J876" s="11" t="str">
        <f>IFERROR(CONCATENATE(VLOOKUP(A876,GM_Table,12,FALSE)," ",(VLOOKUP(A876,GM_Table,13,FALSE))),"")</f>
        <v/>
      </c>
    </row>
    <row r="877" spans="1:10" x14ac:dyDescent="0.25">
      <c r="A877" s="62" t="s">
        <v>2589</v>
      </c>
      <c r="B877" s="7" t="s">
        <v>2589</v>
      </c>
      <c r="C877" s="8">
        <v>1</v>
      </c>
      <c r="D877" s="26">
        <v>7.7545440000000001</v>
      </c>
      <c r="E877" s="26">
        <v>-7.5338370000000001</v>
      </c>
      <c r="F877" s="170" t="b">
        <f>IF(ISBLANK(FarmUnit[[#This Row],[1. Identifiant interne d’exploitation agricole*]]),"",IF(ISERROR(MATCH(FarmUnit[[#This Row],[1. Identifiant interne d’exploitation agricole*]],GroupMember[1. Identifiant interne d’exploitation agricole*],0)),FALSE,TRUE))</f>
        <v>1</v>
      </c>
      <c r="G877" s="5">
        <f t="shared" si="26"/>
        <v>7.7545440000000001</v>
      </c>
      <c r="H877" s="5">
        <f t="shared" si="27"/>
        <v>-7.5338370000000001</v>
      </c>
      <c r="I877" s="177" t="str">
        <f t="array" ref="I877">IF(ISBLANK(C877),"",IF(C877=MAX(IF(FarmUnit[1. Identifiant interne d’exploitation agricole*]=A877,FarmUnit[3. Superficie de l’unité agricole (ha)*])),"!","-"))</f>
        <v>!</v>
      </c>
      <c r="J877" s="11" t="str">
        <f>IFERROR(CONCATENATE(VLOOKUP(A877,GM_Table,12,FALSE)," ",(VLOOKUP(A877,GM_Table,13,FALSE))),"")</f>
        <v/>
      </c>
    </row>
    <row r="878" spans="1:10" x14ac:dyDescent="0.25">
      <c r="A878" s="62" t="s">
        <v>2590</v>
      </c>
      <c r="B878" s="7" t="s">
        <v>2590</v>
      </c>
      <c r="C878" s="8">
        <v>2</v>
      </c>
      <c r="D878" s="26">
        <v>7.7308219999999999</v>
      </c>
      <c r="E878" s="26">
        <v>-7.5263169999999997</v>
      </c>
      <c r="F878" s="170" t="b">
        <f>IF(ISBLANK(FarmUnit[[#This Row],[1. Identifiant interne d’exploitation agricole*]]),"",IF(ISERROR(MATCH(FarmUnit[[#This Row],[1. Identifiant interne d’exploitation agricole*]],GroupMember[1. Identifiant interne d’exploitation agricole*],0)),FALSE,TRUE))</f>
        <v>1</v>
      </c>
      <c r="G878" s="5">
        <f t="shared" si="26"/>
        <v>7.7308219999999999</v>
      </c>
      <c r="H878" s="5">
        <f t="shared" si="27"/>
        <v>-7.5263169999999997</v>
      </c>
      <c r="I878" s="177" t="str">
        <f t="array" ref="I878">IF(ISBLANK(C878),"",IF(C878=MAX(IF(FarmUnit[1. Identifiant interne d’exploitation agricole*]=A878,FarmUnit[3. Superficie de l’unité agricole (ha)*])),"!","-"))</f>
        <v>!</v>
      </c>
      <c r="J878" s="11" t="str">
        <f>IFERROR(CONCATENATE(VLOOKUP(A878,GM_Table,12,FALSE)," ",(VLOOKUP(A878,GM_Table,13,FALSE))),"")</f>
        <v/>
      </c>
    </row>
    <row r="879" spans="1:10" x14ac:dyDescent="0.25">
      <c r="A879" s="62" t="s">
        <v>2594</v>
      </c>
      <c r="B879" s="7" t="s">
        <v>2594</v>
      </c>
      <c r="C879" s="8">
        <v>2</v>
      </c>
      <c r="D879" s="26">
        <v>7.7599900000000002</v>
      </c>
      <c r="E879" s="26">
        <v>-7.5327479999999998</v>
      </c>
      <c r="F879" s="170" t="b">
        <f>IF(ISBLANK(FarmUnit[[#This Row],[1. Identifiant interne d’exploitation agricole*]]),"",IF(ISERROR(MATCH(FarmUnit[[#This Row],[1. Identifiant interne d’exploitation agricole*]],GroupMember[1. Identifiant interne d’exploitation agricole*],0)),FALSE,TRUE))</f>
        <v>1</v>
      </c>
      <c r="G879" s="5">
        <f t="shared" si="26"/>
        <v>7.7599900000000002</v>
      </c>
      <c r="H879" s="5">
        <f t="shared" si="27"/>
        <v>-7.5327479999999998</v>
      </c>
      <c r="I879" s="177" t="str">
        <f t="array" ref="I879">IF(ISBLANK(C879),"",IF(C879=MAX(IF(FarmUnit[1. Identifiant interne d’exploitation agricole*]=A879,FarmUnit[3. Superficie de l’unité agricole (ha)*])),"!","-"))</f>
        <v>!</v>
      </c>
      <c r="J879" s="11" t="str">
        <f>IFERROR(CONCATENATE(VLOOKUP(A879,GM_Table,12,FALSE)," ",(VLOOKUP(A879,GM_Table,13,FALSE))),"")</f>
        <v/>
      </c>
    </row>
    <row r="880" spans="1:10" x14ac:dyDescent="0.25">
      <c r="A880" s="62" t="s">
        <v>2596</v>
      </c>
      <c r="B880" s="7" t="s">
        <v>2596</v>
      </c>
      <c r="C880" s="8">
        <v>1</v>
      </c>
      <c r="D880" s="26">
        <v>7.7325600000000003</v>
      </c>
      <c r="E880" s="26">
        <v>-7.5270979999999996</v>
      </c>
      <c r="F880" s="170" t="b">
        <f>IF(ISBLANK(FarmUnit[[#This Row],[1. Identifiant interne d’exploitation agricole*]]),"",IF(ISERROR(MATCH(FarmUnit[[#This Row],[1. Identifiant interne d’exploitation agricole*]],GroupMember[1. Identifiant interne d’exploitation agricole*],0)),FALSE,TRUE))</f>
        <v>1</v>
      </c>
      <c r="G880" s="5">
        <f t="shared" si="26"/>
        <v>7.7325600000000003</v>
      </c>
      <c r="H880" s="5">
        <f t="shared" si="27"/>
        <v>-7.5270979999999996</v>
      </c>
      <c r="I880" s="177" t="str">
        <f t="array" ref="I880">IF(ISBLANK(C880),"",IF(C880=MAX(IF(FarmUnit[1. Identifiant interne d’exploitation agricole*]=A880,FarmUnit[3. Superficie de l’unité agricole (ha)*])),"!","-"))</f>
        <v>!</v>
      </c>
      <c r="J880" s="11" t="str">
        <f>IFERROR(CONCATENATE(VLOOKUP(A880,GM_Table,12,FALSE)," ",(VLOOKUP(A880,GM_Table,13,FALSE))),"")</f>
        <v/>
      </c>
    </row>
    <row r="881" spans="1:10" x14ac:dyDescent="0.25">
      <c r="A881" s="62" t="s">
        <v>2600</v>
      </c>
      <c r="B881" s="7" t="s">
        <v>2600</v>
      </c>
      <c r="C881" s="8">
        <v>2</v>
      </c>
      <c r="D881" s="26">
        <v>7.7558480000000003</v>
      </c>
      <c r="E881" s="26">
        <v>-7.537865</v>
      </c>
      <c r="F881" s="170" t="b">
        <f>IF(ISBLANK(FarmUnit[[#This Row],[1. Identifiant interne d’exploitation agricole*]]),"",IF(ISERROR(MATCH(FarmUnit[[#This Row],[1. Identifiant interne d’exploitation agricole*]],GroupMember[1. Identifiant interne d’exploitation agricole*],0)),FALSE,TRUE))</f>
        <v>1</v>
      </c>
      <c r="G881" s="5">
        <f t="shared" si="26"/>
        <v>7.7558480000000003</v>
      </c>
      <c r="H881" s="5">
        <f t="shared" si="27"/>
        <v>-7.537865</v>
      </c>
      <c r="I881" s="177" t="str">
        <f t="array" ref="I881">IF(ISBLANK(C881),"",IF(C881=MAX(IF(FarmUnit[1. Identifiant interne d’exploitation agricole*]=A881,FarmUnit[3. Superficie de l’unité agricole (ha)*])),"!","-"))</f>
        <v>!</v>
      </c>
      <c r="J881" s="11" t="str">
        <f>IFERROR(CONCATENATE(VLOOKUP(A881,GM_Table,12,FALSE)," ",(VLOOKUP(A881,GM_Table,13,FALSE))),"")</f>
        <v/>
      </c>
    </row>
    <row r="882" spans="1:10" x14ac:dyDescent="0.25">
      <c r="A882" s="62" t="s">
        <v>2604</v>
      </c>
      <c r="B882" s="7" t="s">
        <v>2604</v>
      </c>
      <c r="C882" s="8">
        <v>1.5</v>
      </c>
      <c r="D882" s="26">
        <v>7.756043</v>
      </c>
      <c r="E882" s="26">
        <v>-7.5363730000000002</v>
      </c>
      <c r="F882" s="170" t="b">
        <f>IF(ISBLANK(FarmUnit[[#This Row],[1. Identifiant interne d’exploitation agricole*]]),"",IF(ISERROR(MATCH(FarmUnit[[#This Row],[1. Identifiant interne d’exploitation agricole*]],GroupMember[1. Identifiant interne d’exploitation agricole*],0)),FALSE,TRUE))</f>
        <v>1</v>
      </c>
      <c r="G882" s="5">
        <f t="shared" si="26"/>
        <v>7.756043</v>
      </c>
      <c r="H882" s="5">
        <f t="shared" si="27"/>
        <v>-7.5363730000000002</v>
      </c>
      <c r="I882" s="177" t="str">
        <f t="array" ref="I882">IF(ISBLANK(C882),"",IF(C882=MAX(IF(FarmUnit[1. Identifiant interne d’exploitation agricole*]=A882,FarmUnit[3. Superficie de l’unité agricole (ha)*])),"!","-"))</f>
        <v>!</v>
      </c>
      <c r="J882" s="11" t="str">
        <f>IFERROR(CONCATENATE(VLOOKUP(A882,GM_Table,12,FALSE)," ",(VLOOKUP(A882,GM_Table,13,FALSE))),"")</f>
        <v/>
      </c>
    </row>
    <row r="883" spans="1:10" x14ac:dyDescent="0.25">
      <c r="A883" s="62" t="s">
        <v>2608</v>
      </c>
      <c r="B883" s="7" t="s">
        <v>2608</v>
      </c>
      <c r="C883" s="8">
        <v>1.5</v>
      </c>
      <c r="D883" s="26">
        <v>7.7570420000000002</v>
      </c>
      <c r="E883" s="26">
        <v>-7.5373739999999998</v>
      </c>
      <c r="F883" s="170" t="b">
        <f>IF(ISBLANK(FarmUnit[[#This Row],[1. Identifiant interne d’exploitation agricole*]]),"",IF(ISERROR(MATCH(FarmUnit[[#This Row],[1. Identifiant interne d’exploitation agricole*]],GroupMember[1. Identifiant interne d’exploitation agricole*],0)),FALSE,TRUE))</f>
        <v>1</v>
      </c>
      <c r="G883" s="5">
        <f t="shared" si="26"/>
        <v>7.7570420000000002</v>
      </c>
      <c r="H883" s="5">
        <f t="shared" si="27"/>
        <v>-7.5373739999999998</v>
      </c>
      <c r="I883" s="177" t="str">
        <f t="array" ref="I883">IF(ISBLANK(C883),"",IF(C883=MAX(IF(FarmUnit[1. Identifiant interne d’exploitation agricole*]=A883,FarmUnit[3. Superficie de l’unité agricole (ha)*])),"!","-"))</f>
        <v>!</v>
      </c>
      <c r="J883" s="11" t="str">
        <f>IFERROR(CONCATENATE(VLOOKUP(A883,GM_Table,12,FALSE)," ",(VLOOKUP(A883,GM_Table,13,FALSE))),"")</f>
        <v/>
      </c>
    </row>
    <row r="884" spans="1:10" x14ac:dyDescent="0.25">
      <c r="A884" s="62" t="s">
        <v>2610</v>
      </c>
      <c r="B884" s="7" t="s">
        <v>2610</v>
      </c>
      <c r="C884" s="8">
        <v>2.5</v>
      </c>
      <c r="D884" s="26">
        <v>7.75413</v>
      </c>
      <c r="E884" s="26">
        <v>-7.5351710000000001</v>
      </c>
      <c r="F884" s="170" t="b">
        <f>IF(ISBLANK(FarmUnit[[#This Row],[1. Identifiant interne d’exploitation agricole*]]),"",IF(ISERROR(MATCH(FarmUnit[[#This Row],[1. Identifiant interne d’exploitation agricole*]],GroupMember[1. Identifiant interne d’exploitation agricole*],0)),FALSE,TRUE))</f>
        <v>1</v>
      </c>
      <c r="G884" s="5">
        <f t="shared" si="26"/>
        <v>7.75413</v>
      </c>
      <c r="H884" s="5">
        <f t="shared" si="27"/>
        <v>-7.5351710000000001</v>
      </c>
      <c r="I884" s="177" t="str">
        <f t="array" ref="I884">IF(ISBLANK(C884),"",IF(C884=MAX(IF(FarmUnit[1. Identifiant interne d’exploitation agricole*]=A884,FarmUnit[3. Superficie de l’unité agricole (ha)*])),"!","-"))</f>
        <v>!</v>
      </c>
      <c r="J884" s="11" t="str">
        <f>IFERROR(CONCATENATE(VLOOKUP(A884,GM_Table,12,FALSE)," ",(VLOOKUP(A884,GM_Table,13,FALSE))),"")</f>
        <v/>
      </c>
    </row>
    <row r="885" spans="1:10" x14ac:dyDescent="0.25">
      <c r="A885" s="62" t="s">
        <v>2614</v>
      </c>
      <c r="B885" s="7" t="s">
        <v>2614</v>
      </c>
      <c r="C885" s="8">
        <v>2</v>
      </c>
      <c r="D885" s="26">
        <v>7.7541310000000001</v>
      </c>
      <c r="E885" s="26">
        <v>-7.5361739999999999</v>
      </c>
      <c r="F885" s="170" t="b">
        <f>IF(ISBLANK(FarmUnit[[#This Row],[1. Identifiant interne d’exploitation agricole*]]),"",IF(ISERROR(MATCH(FarmUnit[[#This Row],[1. Identifiant interne d’exploitation agricole*]],GroupMember[1. Identifiant interne d’exploitation agricole*],0)),FALSE,TRUE))</f>
        <v>1</v>
      </c>
      <c r="G885" s="5">
        <f t="shared" si="26"/>
        <v>7.7541310000000001</v>
      </c>
      <c r="H885" s="5">
        <f t="shared" si="27"/>
        <v>-7.5361739999999999</v>
      </c>
      <c r="I885" s="177" t="str">
        <f t="array" ref="I885">IF(ISBLANK(C885),"",IF(C885=MAX(IF(FarmUnit[1. Identifiant interne d’exploitation agricole*]=A885,FarmUnit[3. Superficie de l’unité agricole (ha)*])),"!","-"))</f>
        <v>!</v>
      </c>
      <c r="J885" s="11" t="str">
        <f>IFERROR(CONCATENATE(VLOOKUP(A885,GM_Table,12,FALSE)," ",(VLOOKUP(A885,GM_Table,13,FALSE))),"")</f>
        <v/>
      </c>
    </row>
    <row r="886" spans="1:10" x14ac:dyDescent="0.25">
      <c r="A886" s="62" t="s">
        <v>2617</v>
      </c>
      <c r="B886" s="7" t="s">
        <v>2617</v>
      </c>
      <c r="C886" s="8">
        <v>2.5</v>
      </c>
      <c r="D886" s="26">
        <v>7.73278</v>
      </c>
      <c r="E886" s="26">
        <v>-7.526637</v>
      </c>
      <c r="F886" s="170" t="b">
        <f>IF(ISBLANK(FarmUnit[[#This Row],[1. Identifiant interne d’exploitation agricole*]]),"",IF(ISERROR(MATCH(FarmUnit[[#This Row],[1. Identifiant interne d’exploitation agricole*]],GroupMember[1. Identifiant interne d’exploitation agricole*],0)),FALSE,TRUE))</f>
        <v>1</v>
      </c>
      <c r="G886" s="5">
        <f t="shared" si="26"/>
        <v>7.73278</v>
      </c>
      <c r="H886" s="5">
        <f t="shared" si="27"/>
        <v>-7.526637</v>
      </c>
      <c r="I886" s="177" t="str">
        <f t="array" ref="I886">IF(ISBLANK(C886),"",IF(C886=MAX(IF(FarmUnit[1. Identifiant interne d’exploitation agricole*]=A886,FarmUnit[3. Superficie de l’unité agricole (ha)*])),"!","-"))</f>
        <v>!</v>
      </c>
      <c r="J886" s="11" t="str">
        <f>IFERROR(CONCATENATE(VLOOKUP(A886,GM_Table,12,FALSE)," ",(VLOOKUP(A886,GM_Table,13,FALSE))),"")</f>
        <v/>
      </c>
    </row>
    <row r="887" spans="1:10" x14ac:dyDescent="0.25">
      <c r="A887" s="62" t="s">
        <v>2619</v>
      </c>
      <c r="B887" s="7" t="s">
        <v>2619</v>
      </c>
      <c r="C887" s="8">
        <v>1</v>
      </c>
      <c r="D887" s="26">
        <v>7.7515710000000002</v>
      </c>
      <c r="E887" s="26">
        <v>-7.5367350000000002</v>
      </c>
      <c r="F887" s="170" t="b">
        <f>IF(ISBLANK(FarmUnit[[#This Row],[1. Identifiant interne d’exploitation agricole*]]),"",IF(ISERROR(MATCH(FarmUnit[[#This Row],[1. Identifiant interne d’exploitation agricole*]],GroupMember[1. Identifiant interne d’exploitation agricole*],0)),FALSE,TRUE))</f>
        <v>1</v>
      </c>
      <c r="G887" s="5">
        <f t="shared" si="26"/>
        <v>7.7515710000000002</v>
      </c>
      <c r="H887" s="5">
        <f t="shared" si="27"/>
        <v>-7.5367350000000002</v>
      </c>
      <c r="I887" s="177" t="str">
        <f t="array" ref="I887">IF(ISBLANK(C887),"",IF(C887=MAX(IF(FarmUnit[1. Identifiant interne d’exploitation agricole*]=A887,FarmUnit[3. Superficie de l’unité agricole (ha)*])),"!","-"))</f>
        <v>!</v>
      </c>
      <c r="J887" s="11" t="str">
        <f>IFERROR(CONCATENATE(VLOOKUP(A887,GM_Table,12,FALSE)," ",(VLOOKUP(A887,GM_Table,13,FALSE))),"")</f>
        <v/>
      </c>
    </row>
    <row r="888" spans="1:10" x14ac:dyDescent="0.25">
      <c r="A888" s="62" t="s">
        <v>2622</v>
      </c>
      <c r="B888" s="7" t="s">
        <v>2622</v>
      </c>
      <c r="C888" s="8">
        <v>1</v>
      </c>
      <c r="D888" s="26">
        <v>7.7515539999999996</v>
      </c>
      <c r="E888" s="26">
        <v>-7.5374920000000003</v>
      </c>
      <c r="F888" s="170" t="b">
        <f>IF(ISBLANK(FarmUnit[[#This Row],[1. Identifiant interne d’exploitation agricole*]]),"",IF(ISERROR(MATCH(FarmUnit[[#This Row],[1. Identifiant interne d’exploitation agricole*]],GroupMember[1. Identifiant interne d’exploitation agricole*],0)),FALSE,TRUE))</f>
        <v>1</v>
      </c>
      <c r="G888" s="5">
        <f t="shared" si="26"/>
        <v>7.7515539999999996</v>
      </c>
      <c r="H888" s="5">
        <f t="shared" si="27"/>
        <v>-7.5374920000000003</v>
      </c>
      <c r="I888" s="177" t="str">
        <f t="array" ref="I888">IF(ISBLANK(C888),"",IF(C888=MAX(IF(FarmUnit[1. Identifiant interne d’exploitation agricole*]=A888,FarmUnit[3. Superficie de l’unité agricole (ha)*])),"!","-"))</f>
        <v>!</v>
      </c>
      <c r="J888" s="11" t="str">
        <f>IFERROR(CONCATENATE(VLOOKUP(A888,GM_Table,12,FALSE)," ",(VLOOKUP(A888,GM_Table,13,FALSE))),"")</f>
        <v/>
      </c>
    </row>
    <row r="889" spans="1:10" x14ac:dyDescent="0.25">
      <c r="A889" s="62" t="s">
        <v>2627</v>
      </c>
      <c r="B889" s="7" t="s">
        <v>2627</v>
      </c>
      <c r="C889" s="8">
        <v>1</v>
      </c>
      <c r="D889" s="26">
        <v>7.7301000000000002</v>
      </c>
      <c r="E889" s="26">
        <v>-7.5265399999999998</v>
      </c>
      <c r="F889" s="170" t="b">
        <f>IF(ISBLANK(FarmUnit[[#This Row],[1. Identifiant interne d’exploitation agricole*]]),"",IF(ISERROR(MATCH(FarmUnit[[#This Row],[1. Identifiant interne d’exploitation agricole*]],GroupMember[1. Identifiant interne d’exploitation agricole*],0)),FALSE,TRUE))</f>
        <v>1</v>
      </c>
      <c r="G889" s="5">
        <f t="shared" si="26"/>
        <v>7.7301000000000002</v>
      </c>
      <c r="H889" s="5">
        <f t="shared" si="27"/>
        <v>-7.5265399999999998</v>
      </c>
      <c r="I889" s="177" t="str">
        <f t="array" ref="I889">IF(ISBLANK(C889),"",IF(C889=MAX(IF(FarmUnit[1. Identifiant interne d’exploitation agricole*]=A889,FarmUnit[3. Superficie de l’unité agricole (ha)*])),"!","-"))</f>
        <v>!</v>
      </c>
      <c r="J889" s="11" t="str">
        <f>IFERROR(CONCATENATE(VLOOKUP(A889,GM_Table,12,FALSE)," ",(VLOOKUP(A889,GM_Table,13,FALSE))),"")</f>
        <v/>
      </c>
    </row>
    <row r="890" spans="1:10" x14ac:dyDescent="0.25">
      <c r="A890" s="62" t="s">
        <v>2630</v>
      </c>
      <c r="B890" s="7" t="s">
        <v>2630</v>
      </c>
      <c r="C890" s="8">
        <v>1</v>
      </c>
      <c r="D890" s="26">
        <v>7.7118149999999996</v>
      </c>
      <c r="E890" s="26">
        <v>-7.5692820000000003</v>
      </c>
      <c r="F890" s="170" t="b">
        <f>IF(ISBLANK(FarmUnit[[#This Row],[1. Identifiant interne d’exploitation agricole*]]),"",IF(ISERROR(MATCH(FarmUnit[[#This Row],[1. Identifiant interne d’exploitation agricole*]],GroupMember[1. Identifiant interne d’exploitation agricole*],0)),FALSE,TRUE))</f>
        <v>1</v>
      </c>
      <c r="G890" s="5">
        <f t="shared" si="26"/>
        <v>7.7118149999999996</v>
      </c>
      <c r="H890" s="5">
        <f t="shared" si="27"/>
        <v>-7.5692820000000003</v>
      </c>
      <c r="I890" s="177" t="str">
        <f t="array" ref="I890">IF(ISBLANK(C890),"",IF(C890=MAX(IF(FarmUnit[1. Identifiant interne d’exploitation agricole*]=A890,FarmUnit[3. Superficie de l’unité agricole (ha)*])),"!","-"))</f>
        <v>!</v>
      </c>
      <c r="J890" s="11" t="str">
        <f>IFERROR(CONCATENATE(VLOOKUP(A890,GM_Table,12,FALSE)," ",(VLOOKUP(A890,GM_Table,13,FALSE))),"")</f>
        <v/>
      </c>
    </row>
    <row r="891" spans="1:10" x14ac:dyDescent="0.25">
      <c r="A891" s="62" t="s">
        <v>2634</v>
      </c>
      <c r="B891" s="7" t="s">
        <v>2634</v>
      </c>
      <c r="C891" s="8">
        <v>1.3</v>
      </c>
      <c r="D891" s="26">
        <v>7.7492590000000003</v>
      </c>
      <c r="E891" s="26">
        <v>-7.5375240000000003</v>
      </c>
      <c r="F891" s="170" t="b">
        <f>IF(ISBLANK(FarmUnit[[#This Row],[1. Identifiant interne d’exploitation agricole*]]),"",IF(ISERROR(MATCH(FarmUnit[[#This Row],[1. Identifiant interne d’exploitation agricole*]],GroupMember[1. Identifiant interne d’exploitation agricole*],0)),FALSE,TRUE))</f>
        <v>1</v>
      </c>
      <c r="G891" s="5">
        <f t="shared" si="26"/>
        <v>7.7492590000000003</v>
      </c>
      <c r="H891" s="5">
        <f t="shared" si="27"/>
        <v>-7.5375240000000003</v>
      </c>
      <c r="I891" s="177" t="str">
        <f t="array" ref="I891">IF(ISBLANK(C891),"",IF(C891=MAX(IF(FarmUnit[1. Identifiant interne d’exploitation agricole*]=A891,FarmUnit[3. Superficie de l’unité agricole (ha)*])),"!","-"))</f>
        <v>!</v>
      </c>
      <c r="J891" s="11" t="str">
        <f>IFERROR(CONCATENATE(VLOOKUP(A891,GM_Table,12,FALSE)," ",(VLOOKUP(A891,GM_Table,13,FALSE))),"")</f>
        <v/>
      </c>
    </row>
    <row r="892" spans="1:10" x14ac:dyDescent="0.25">
      <c r="A892" s="62" t="s">
        <v>2637</v>
      </c>
      <c r="B892" s="7" t="s">
        <v>2637</v>
      </c>
      <c r="C892" s="8">
        <v>1</v>
      </c>
      <c r="D892" s="26">
        <v>7.7401479999999996</v>
      </c>
      <c r="E892" s="26">
        <v>-7.5348110000000004</v>
      </c>
      <c r="F892" s="170" t="b">
        <f>IF(ISBLANK(FarmUnit[[#This Row],[1. Identifiant interne d’exploitation agricole*]]),"",IF(ISERROR(MATCH(FarmUnit[[#This Row],[1. Identifiant interne d’exploitation agricole*]],GroupMember[1. Identifiant interne d’exploitation agricole*],0)),FALSE,TRUE))</f>
        <v>1</v>
      </c>
      <c r="G892" s="5">
        <f t="shared" si="26"/>
        <v>7.7401479999999996</v>
      </c>
      <c r="H892" s="5">
        <f t="shared" si="27"/>
        <v>-7.5348110000000004</v>
      </c>
      <c r="I892" s="177" t="str">
        <f t="array" ref="I892">IF(ISBLANK(C892),"",IF(C892=MAX(IF(FarmUnit[1. Identifiant interne d’exploitation agricole*]=A892,FarmUnit[3. Superficie de l’unité agricole (ha)*])),"!","-"))</f>
        <v>!</v>
      </c>
      <c r="J892" s="11" t="str">
        <f>IFERROR(CONCATENATE(VLOOKUP(A892,GM_Table,12,FALSE)," ",(VLOOKUP(A892,GM_Table,13,FALSE))),"")</f>
        <v/>
      </c>
    </row>
    <row r="893" spans="1:10" x14ac:dyDescent="0.25">
      <c r="A893" s="62" t="s">
        <v>2640</v>
      </c>
      <c r="B893" s="7" t="s">
        <v>2640</v>
      </c>
      <c r="C893" s="8">
        <v>1</v>
      </c>
      <c r="D893" s="26">
        <v>7.7139439999999997</v>
      </c>
      <c r="E893" s="26">
        <v>-7.5666739999999999</v>
      </c>
      <c r="F893" s="170" t="b">
        <f>IF(ISBLANK(FarmUnit[[#This Row],[1. Identifiant interne d’exploitation agricole*]]),"",IF(ISERROR(MATCH(FarmUnit[[#This Row],[1. Identifiant interne d’exploitation agricole*]],GroupMember[1. Identifiant interne d’exploitation agricole*],0)),FALSE,TRUE))</f>
        <v>1</v>
      </c>
      <c r="G893" s="5">
        <f t="shared" si="26"/>
        <v>7.7139439999999997</v>
      </c>
      <c r="H893" s="5">
        <f t="shared" si="27"/>
        <v>-7.5666739999999999</v>
      </c>
      <c r="I893" s="177" t="str">
        <f t="array" ref="I893">IF(ISBLANK(C893),"",IF(C893=MAX(IF(FarmUnit[1. Identifiant interne d’exploitation agricole*]=A893,FarmUnit[3. Superficie de l’unité agricole (ha)*])),"!","-"))</f>
        <v>!</v>
      </c>
      <c r="J893" s="11" t="str">
        <f>IFERROR(CONCATENATE(VLOOKUP(A893,GM_Table,12,FALSE)," ",(VLOOKUP(A893,GM_Table,13,FALSE))),"")</f>
        <v/>
      </c>
    </row>
    <row r="894" spans="1:10" x14ac:dyDescent="0.25">
      <c r="A894" s="62" t="s">
        <v>2643</v>
      </c>
      <c r="B894" s="7" t="s">
        <v>2643</v>
      </c>
      <c r="C894" s="8">
        <v>1.5</v>
      </c>
      <c r="D894" s="26">
        <v>7.7525040000000001</v>
      </c>
      <c r="E894" s="26">
        <v>-7.5320349999999996</v>
      </c>
      <c r="F894" s="170" t="b">
        <f>IF(ISBLANK(FarmUnit[[#This Row],[1. Identifiant interne d’exploitation agricole*]]),"",IF(ISERROR(MATCH(FarmUnit[[#This Row],[1. Identifiant interne d’exploitation agricole*]],GroupMember[1. Identifiant interne d’exploitation agricole*],0)),FALSE,TRUE))</f>
        <v>1</v>
      </c>
      <c r="G894" s="5">
        <f t="shared" si="26"/>
        <v>7.7525040000000001</v>
      </c>
      <c r="H894" s="5">
        <f t="shared" si="27"/>
        <v>-7.5320349999999996</v>
      </c>
      <c r="I894" s="177" t="str">
        <f t="array" ref="I894">IF(ISBLANK(C894),"",IF(C894=MAX(IF(FarmUnit[1. Identifiant interne d’exploitation agricole*]=A894,FarmUnit[3. Superficie de l’unité agricole (ha)*])),"!","-"))</f>
        <v>!</v>
      </c>
      <c r="J894" s="11" t="str">
        <f>IFERROR(CONCATENATE(VLOOKUP(A894,GM_Table,12,FALSE)," ",(VLOOKUP(A894,GM_Table,13,FALSE))),"")</f>
        <v/>
      </c>
    </row>
    <row r="895" spans="1:10" x14ac:dyDescent="0.25">
      <c r="A895" s="62" t="s">
        <v>2647</v>
      </c>
      <c r="B895" s="7" t="s">
        <v>2647</v>
      </c>
      <c r="C895" s="8">
        <v>4</v>
      </c>
      <c r="D895" s="26">
        <v>7.7526659999999996</v>
      </c>
      <c r="E895" s="26">
        <v>-7.5332489999999996</v>
      </c>
      <c r="F895" s="170" t="b">
        <f>IF(ISBLANK(FarmUnit[[#This Row],[1. Identifiant interne d’exploitation agricole*]]),"",IF(ISERROR(MATCH(FarmUnit[[#This Row],[1. Identifiant interne d’exploitation agricole*]],GroupMember[1. Identifiant interne d’exploitation agricole*],0)),FALSE,TRUE))</f>
        <v>1</v>
      </c>
      <c r="G895" s="5">
        <f t="shared" si="26"/>
        <v>7.7526659999999996</v>
      </c>
      <c r="H895" s="5">
        <f t="shared" si="27"/>
        <v>-7.5332489999999996</v>
      </c>
      <c r="I895" s="177" t="str">
        <f t="array" ref="I895">IF(ISBLANK(C895),"",IF(C895=MAX(IF(FarmUnit[1. Identifiant interne d’exploitation agricole*]=A895,FarmUnit[3. Superficie de l’unité agricole (ha)*])),"!","-"))</f>
        <v>!</v>
      </c>
      <c r="J895" s="11" t="str">
        <f>IFERROR(CONCATENATE(VLOOKUP(A895,GM_Table,12,FALSE)," ",(VLOOKUP(A895,GM_Table,13,FALSE))),"")</f>
        <v/>
      </c>
    </row>
    <row r="896" spans="1:10" x14ac:dyDescent="0.25">
      <c r="A896" s="62" t="s">
        <v>2651</v>
      </c>
      <c r="B896" s="7" t="s">
        <v>2651</v>
      </c>
      <c r="C896" s="8">
        <v>1</v>
      </c>
      <c r="D896" s="26">
        <v>7.7533300000000001</v>
      </c>
      <c r="E896" s="26">
        <v>-7.5330120000000003</v>
      </c>
      <c r="F896" s="170" t="b">
        <f>IF(ISBLANK(FarmUnit[[#This Row],[1. Identifiant interne d’exploitation agricole*]]),"",IF(ISERROR(MATCH(FarmUnit[[#This Row],[1. Identifiant interne d’exploitation agricole*]],GroupMember[1. Identifiant interne d’exploitation agricole*],0)),FALSE,TRUE))</f>
        <v>1</v>
      </c>
      <c r="G896" s="5">
        <f t="shared" si="26"/>
        <v>7.7533300000000001</v>
      </c>
      <c r="H896" s="5">
        <f t="shared" si="27"/>
        <v>-7.5330120000000003</v>
      </c>
      <c r="I896" s="177" t="str">
        <f t="array" ref="I896">IF(ISBLANK(C896),"",IF(C896=MAX(IF(FarmUnit[1. Identifiant interne d’exploitation agricole*]=A896,FarmUnit[3. Superficie de l’unité agricole (ha)*])),"!","-"))</f>
        <v>!</v>
      </c>
      <c r="J896" s="11" t="str">
        <f>IFERROR(CONCATENATE(VLOOKUP(A896,GM_Table,12,FALSE)," ",(VLOOKUP(A896,GM_Table,13,FALSE))),"")</f>
        <v/>
      </c>
    </row>
    <row r="897" spans="1:10" x14ac:dyDescent="0.25">
      <c r="A897" s="62" t="s">
        <v>2654</v>
      </c>
      <c r="B897" s="7" t="s">
        <v>2654</v>
      </c>
      <c r="C897" s="8">
        <v>3</v>
      </c>
      <c r="D897" s="26">
        <v>7.74444</v>
      </c>
      <c r="E897" s="26">
        <v>-7.5348369999999996</v>
      </c>
      <c r="F897" s="170" t="b">
        <f>IF(ISBLANK(FarmUnit[[#This Row],[1. Identifiant interne d’exploitation agricole*]]),"",IF(ISERROR(MATCH(FarmUnit[[#This Row],[1. Identifiant interne d’exploitation agricole*]],GroupMember[1. Identifiant interne d’exploitation agricole*],0)),FALSE,TRUE))</f>
        <v>1</v>
      </c>
      <c r="G897" s="5">
        <f t="shared" si="26"/>
        <v>7.74444</v>
      </c>
      <c r="H897" s="5">
        <f t="shared" si="27"/>
        <v>-7.5348369999999996</v>
      </c>
      <c r="I897" s="177" t="str">
        <f t="array" ref="I897">IF(ISBLANK(C897),"",IF(C897=MAX(IF(FarmUnit[1. Identifiant interne d’exploitation agricole*]=A897,FarmUnit[3. Superficie de l’unité agricole (ha)*])),"!","-"))</f>
        <v>!</v>
      </c>
      <c r="J897" s="11" t="str">
        <f>IFERROR(CONCATENATE(VLOOKUP(A897,GM_Table,12,FALSE)," ",(VLOOKUP(A897,GM_Table,13,FALSE))),"")</f>
        <v/>
      </c>
    </row>
    <row r="898" spans="1:10" x14ac:dyDescent="0.25">
      <c r="A898" s="62" t="s">
        <v>2658</v>
      </c>
      <c r="B898" s="7" t="s">
        <v>2658</v>
      </c>
      <c r="C898" s="8">
        <v>2.5</v>
      </c>
      <c r="D898" s="26">
        <v>7.7541320000000002</v>
      </c>
      <c r="E898" s="26">
        <v>-7.5341649999999998</v>
      </c>
      <c r="F898" s="170" t="b">
        <f>IF(ISBLANK(FarmUnit[[#This Row],[1. Identifiant interne d’exploitation agricole*]]),"",IF(ISERROR(MATCH(FarmUnit[[#This Row],[1. Identifiant interne d’exploitation agricole*]],GroupMember[1. Identifiant interne d’exploitation agricole*],0)),FALSE,TRUE))</f>
        <v>1</v>
      </c>
      <c r="G898" s="5">
        <f t="shared" si="26"/>
        <v>7.7541320000000002</v>
      </c>
      <c r="H898" s="5">
        <f t="shared" si="27"/>
        <v>-7.5341649999999998</v>
      </c>
      <c r="I898" s="177" t="str">
        <f t="array" ref="I898">IF(ISBLANK(C898),"",IF(C898=MAX(IF(FarmUnit[1. Identifiant interne d’exploitation agricole*]=A898,FarmUnit[3. Superficie de l’unité agricole (ha)*])),"!","-"))</f>
        <v>!</v>
      </c>
      <c r="J898" s="11" t="str">
        <f>IFERROR(CONCATENATE(VLOOKUP(A898,GM_Table,12,FALSE)," ",(VLOOKUP(A898,GM_Table,13,FALSE))),"")</f>
        <v/>
      </c>
    </row>
    <row r="899" spans="1:10" x14ac:dyDescent="0.25">
      <c r="A899" s="62" t="s">
        <v>2661</v>
      </c>
      <c r="B899" s="7" t="s">
        <v>2661</v>
      </c>
      <c r="C899" s="8">
        <v>2</v>
      </c>
      <c r="D899" s="26">
        <v>7.6800139999999999</v>
      </c>
      <c r="E899" s="26">
        <v>-7.4890569999999999</v>
      </c>
      <c r="F899" s="170" t="b">
        <f>IF(ISBLANK(FarmUnit[[#This Row],[1. Identifiant interne d’exploitation agricole*]]),"",IF(ISERROR(MATCH(FarmUnit[[#This Row],[1. Identifiant interne d’exploitation agricole*]],GroupMember[1. Identifiant interne d’exploitation agricole*],0)),FALSE,TRUE))</f>
        <v>1</v>
      </c>
      <c r="G899" s="5">
        <f t="shared" ref="G899:G913" si="28">IF(D899=0,"",D899)</f>
        <v>7.6800139999999999</v>
      </c>
      <c r="H899" s="5">
        <f t="shared" ref="H899:H913" si="29">IF(E899=0,"",E899)</f>
        <v>-7.4890569999999999</v>
      </c>
      <c r="I899" s="177" t="str">
        <f t="array" ref="I899">IF(ISBLANK(C899),"",IF(C899=MAX(IF(FarmUnit[1. Identifiant interne d’exploitation agricole*]=A899,FarmUnit[3. Superficie de l’unité agricole (ha)*])),"!","-"))</f>
        <v>!</v>
      </c>
      <c r="J899" s="11" t="str">
        <f>IFERROR(CONCATENATE(VLOOKUP(A899,GM_Table,12,FALSE)," ",(VLOOKUP(A899,GM_Table,13,FALSE))),"")</f>
        <v/>
      </c>
    </row>
    <row r="900" spans="1:10" x14ac:dyDescent="0.25">
      <c r="A900" s="62" t="s">
        <v>2664</v>
      </c>
      <c r="B900" s="7" t="s">
        <v>2664</v>
      </c>
      <c r="C900" s="8">
        <v>1</v>
      </c>
      <c r="D900" s="26">
        <v>7.7500030000000004</v>
      </c>
      <c r="E900" s="26">
        <v>-7.5412299999999997</v>
      </c>
      <c r="F900" s="170" t="b">
        <f>IF(ISBLANK(FarmUnit[[#This Row],[1. Identifiant interne d’exploitation agricole*]]),"",IF(ISERROR(MATCH(FarmUnit[[#This Row],[1. Identifiant interne d’exploitation agricole*]],GroupMember[1. Identifiant interne d’exploitation agricole*],0)),FALSE,TRUE))</f>
        <v>1</v>
      </c>
      <c r="G900" s="5">
        <f t="shared" si="28"/>
        <v>7.7500030000000004</v>
      </c>
      <c r="H900" s="5">
        <f t="shared" si="29"/>
        <v>-7.5412299999999997</v>
      </c>
      <c r="I900" s="177" t="str">
        <f t="array" ref="I900">IF(ISBLANK(C900),"",IF(C900=MAX(IF(FarmUnit[1. Identifiant interne d’exploitation agricole*]=A900,FarmUnit[3. Superficie de l’unité agricole (ha)*])),"!","-"))</f>
        <v>!</v>
      </c>
      <c r="J900" s="11" t="str">
        <f>IFERROR(CONCATENATE(VLOOKUP(A900,GM_Table,12,FALSE)," ",(VLOOKUP(A900,GM_Table,13,FALSE))),"")</f>
        <v/>
      </c>
    </row>
    <row r="901" spans="1:10" x14ac:dyDescent="0.25">
      <c r="A901" s="62" t="s">
        <v>2667</v>
      </c>
      <c r="B901" s="7" t="s">
        <v>2667</v>
      </c>
      <c r="C901" s="8">
        <v>2</v>
      </c>
      <c r="D901" s="26">
        <v>7.7481450000000001</v>
      </c>
      <c r="E901" s="26">
        <v>-7.5396530000000004</v>
      </c>
      <c r="F901" s="170" t="b">
        <f>IF(ISBLANK(FarmUnit[[#This Row],[1. Identifiant interne d’exploitation agricole*]]),"",IF(ISERROR(MATCH(FarmUnit[[#This Row],[1. Identifiant interne d’exploitation agricole*]],GroupMember[1. Identifiant interne d’exploitation agricole*],0)),FALSE,TRUE))</f>
        <v>1</v>
      </c>
      <c r="G901" s="5">
        <f t="shared" si="28"/>
        <v>7.7481450000000001</v>
      </c>
      <c r="H901" s="5">
        <f t="shared" si="29"/>
        <v>-7.5396530000000004</v>
      </c>
      <c r="I901" s="177" t="str">
        <f t="array" ref="I901">IF(ISBLANK(C901),"",IF(C901=MAX(IF(FarmUnit[1. Identifiant interne d’exploitation agricole*]=A901,FarmUnit[3. Superficie de l’unité agricole (ha)*])),"!","-"))</f>
        <v>!</v>
      </c>
      <c r="J901" s="11" t="str">
        <f>IFERROR(CONCATENATE(VLOOKUP(A901,GM_Table,12,FALSE)," ",(VLOOKUP(A901,GM_Table,13,FALSE))),"")</f>
        <v/>
      </c>
    </row>
    <row r="902" spans="1:10" x14ac:dyDescent="0.25">
      <c r="A902" s="62" t="s">
        <v>2669</v>
      </c>
      <c r="B902" s="7" t="s">
        <v>2669</v>
      </c>
      <c r="C902" s="8">
        <v>1</v>
      </c>
      <c r="D902" s="26">
        <v>7.7484450000000002</v>
      </c>
      <c r="E902" s="26">
        <v>-7.5396530000000004</v>
      </c>
      <c r="F902" s="170" t="b">
        <f>IF(ISBLANK(FarmUnit[[#This Row],[1. Identifiant interne d’exploitation agricole*]]),"",IF(ISERROR(MATCH(FarmUnit[[#This Row],[1. Identifiant interne d’exploitation agricole*]],GroupMember[1. Identifiant interne d’exploitation agricole*],0)),FALSE,TRUE))</f>
        <v>1</v>
      </c>
      <c r="G902" s="5">
        <f t="shared" si="28"/>
        <v>7.7484450000000002</v>
      </c>
      <c r="H902" s="5">
        <f t="shared" si="29"/>
        <v>-7.5396530000000004</v>
      </c>
      <c r="I902" s="177" t="str">
        <f t="array" ref="I902">IF(ISBLANK(C902),"",IF(C902=MAX(IF(FarmUnit[1. Identifiant interne d’exploitation agricole*]=A902,FarmUnit[3. Superficie de l’unité agricole (ha)*])),"!","-"))</f>
        <v>!</v>
      </c>
      <c r="J902" s="11" t="str">
        <f>IFERROR(CONCATENATE(VLOOKUP(A902,GM_Table,12,FALSE)," ",(VLOOKUP(A902,GM_Table,13,FALSE))),"")</f>
        <v/>
      </c>
    </row>
    <row r="903" spans="1:10" x14ac:dyDescent="0.25">
      <c r="A903" s="62" t="s">
        <v>2671</v>
      </c>
      <c r="B903" s="7" t="s">
        <v>2671</v>
      </c>
      <c r="C903" s="8">
        <v>1</v>
      </c>
      <c r="D903" s="26">
        <v>7.7316700000000003</v>
      </c>
      <c r="E903" s="26">
        <v>-7.5314816999999996</v>
      </c>
      <c r="F903" s="170" t="b">
        <f>IF(ISBLANK(FarmUnit[[#This Row],[1. Identifiant interne d’exploitation agricole*]]),"",IF(ISERROR(MATCH(FarmUnit[[#This Row],[1. Identifiant interne d’exploitation agricole*]],GroupMember[1. Identifiant interne d’exploitation agricole*],0)),FALSE,TRUE))</f>
        <v>1</v>
      </c>
      <c r="G903" s="5">
        <f t="shared" si="28"/>
        <v>7.7316700000000003</v>
      </c>
      <c r="H903" s="5">
        <f t="shared" si="29"/>
        <v>-7.5314816999999996</v>
      </c>
      <c r="I903" s="177" t="str">
        <f t="array" ref="I903">IF(ISBLANK(C903),"",IF(C903=MAX(IF(FarmUnit[1. Identifiant interne d’exploitation agricole*]=A903,FarmUnit[3. Superficie de l’unité agricole (ha)*])),"!","-"))</f>
        <v>!</v>
      </c>
      <c r="J903" s="11" t="str">
        <f>IFERROR(CONCATENATE(VLOOKUP(A903,GM_Table,12,FALSE)," ",(VLOOKUP(A903,GM_Table,13,FALSE))),"")</f>
        <v/>
      </c>
    </row>
    <row r="904" spans="1:10" x14ac:dyDescent="0.25">
      <c r="A904" s="62" t="s">
        <v>2674</v>
      </c>
      <c r="B904" s="7" t="s">
        <v>2674</v>
      </c>
      <c r="C904" s="8">
        <v>1</v>
      </c>
      <c r="D904" s="26">
        <v>7.7286400000000004</v>
      </c>
      <c r="E904" s="26">
        <v>-7.528302</v>
      </c>
      <c r="F904" s="170" t="b">
        <f>IF(ISBLANK(FarmUnit[[#This Row],[1. Identifiant interne d’exploitation agricole*]]),"",IF(ISERROR(MATCH(FarmUnit[[#This Row],[1. Identifiant interne d’exploitation agricole*]],GroupMember[1. Identifiant interne d’exploitation agricole*],0)),FALSE,TRUE))</f>
        <v>1</v>
      </c>
      <c r="G904" s="5">
        <f t="shared" si="28"/>
        <v>7.7286400000000004</v>
      </c>
      <c r="H904" s="5">
        <f t="shared" si="29"/>
        <v>-7.528302</v>
      </c>
      <c r="I904" s="177" t="str">
        <f t="array" ref="I904">IF(ISBLANK(C904),"",IF(C904=MAX(IF(FarmUnit[1. Identifiant interne d’exploitation agricole*]=A904,FarmUnit[3. Superficie de l’unité agricole (ha)*])),"!","-"))</f>
        <v>!</v>
      </c>
      <c r="J904" s="11" t="str">
        <f>IFERROR(CONCATENATE(VLOOKUP(A904,GM_Table,12,FALSE)," ",(VLOOKUP(A904,GM_Table,13,FALSE))),"")</f>
        <v/>
      </c>
    </row>
    <row r="905" spans="1:10" x14ac:dyDescent="0.25">
      <c r="A905" s="62" t="s">
        <v>2676</v>
      </c>
      <c r="B905" s="7" t="s">
        <v>2676</v>
      </c>
      <c r="C905" s="8">
        <v>2</v>
      </c>
      <c r="D905" s="26">
        <v>7.7374280000000004</v>
      </c>
      <c r="E905" s="26">
        <v>-7.5288979999999999</v>
      </c>
      <c r="F905" s="170" t="b">
        <f>IF(ISBLANK(FarmUnit[[#This Row],[1. Identifiant interne d’exploitation agricole*]]),"",IF(ISERROR(MATCH(FarmUnit[[#This Row],[1. Identifiant interne d’exploitation agricole*]],GroupMember[1. Identifiant interne d’exploitation agricole*],0)),FALSE,TRUE))</f>
        <v>1</v>
      </c>
      <c r="G905" s="5">
        <f t="shared" si="28"/>
        <v>7.7374280000000004</v>
      </c>
      <c r="H905" s="5">
        <f t="shared" si="29"/>
        <v>-7.5288979999999999</v>
      </c>
      <c r="I905" s="177" t="str">
        <f t="array" ref="I905">IF(ISBLANK(C905),"",IF(C905=MAX(IF(FarmUnit[1. Identifiant interne d’exploitation agricole*]=A905,FarmUnit[3. Superficie de l’unité agricole (ha)*])),"!","-"))</f>
        <v>!</v>
      </c>
      <c r="J905" s="11" t="str">
        <f>IFERROR(CONCATENATE(VLOOKUP(A905,GM_Table,12,FALSE)," ",(VLOOKUP(A905,GM_Table,13,FALSE))),"")</f>
        <v/>
      </c>
    </row>
    <row r="906" spans="1:10" x14ac:dyDescent="0.25">
      <c r="A906" s="62" t="s">
        <v>2678</v>
      </c>
      <c r="B906" s="7" t="s">
        <v>2678</v>
      </c>
      <c r="C906" s="8">
        <v>1</v>
      </c>
      <c r="D906" s="26">
        <v>7.7351099999999997</v>
      </c>
      <c r="E906" s="26">
        <v>-7.5467630000000003</v>
      </c>
      <c r="F906" s="170" t="b">
        <f>IF(ISBLANK(FarmUnit[[#This Row],[1. Identifiant interne d’exploitation agricole*]]),"",IF(ISERROR(MATCH(FarmUnit[[#This Row],[1. Identifiant interne d’exploitation agricole*]],GroupMember[1. Identifiant interne d’exploitation agricole*],0)),FALSE,TRUE))</f>
        <v>1</v>
      </c>
      <c r="G906" s="5">
        <f t="shared" si="28"/>
        <v>7.7351099999999997</v>
      </c>
      <c r="H906" s="5">
        <f t="shared" si="29"/>
        <v>-7.5467630000000003</v>
      </c>
      <c r="I906" s="177" t="str">
        <f t="array" ref="I906">IF(ISBLANK(C906),"",IF(C906=MAX(IF(FarmUnit[1. Identifiant interne d’exploitation agricole*]=A906,FarmUnit[3. Superficie de l’unité agricole (ha)*])),"!","-"))</f>
        <v>!</v>
      </c>
      <c r="J906" s="11" t="str">
        <f>IFERROR(CONCATENATE(VLOOKUP(A906,GM_Table,12,FALSE)," ",(VLOOKUP(A906,GM_Table,13,FALSE))),"")</f>
        <v/>
      </c>
    </row>
    <row r="907" spans="1:10" x14ac:dyDescent="0.25">
      <c r="A907" s="62" t="s">
        <v>2680</v>
      </c>
      <c r="B907" s="7" t="s">
        <v>2680</v>
      </c>
      <c r="C907" s="8">
        <v>1</v>
      </c>
      <c r="D907" s="26">
        <v>7.7351570000000001</v>
      </c>
      <c r="E907" s="26">
        <v>-7.5131519999999998</v>
      </c>
      <c r="F907" s="170" t="b">
        <f>IF(ISBLANK(FarmUnit[[#This Row],[1. Identifiant interne d’exploitation agricole*]]),"",IF(ISERROR(MATCH(FarmUnit[[#This Row],[1. Identifiant interne d’exploitation agricole*]],GroupMember[1. Identifiant interne d’exploitation agricole*],0)),FALSE,TRUE))</f>
        <v>1</v>
      </c>
      <c r="G907" s="5">
        <f t="shared" si="28"/>
        <v>7.7351570000000001</v>
      </c>
      <c r="H907" s="5">
        <f t="shared" si="29"/>
        <v>-7.5131519999999998</v>
      </c>
      <c r="I907" s="177" t="str">
        <f t="array" ref="I907">IF(ISBLANK(C907),"",IF(C907=MAX(IF(FarmUnit[1. Identifiant interne d’exploitation agricole*]=A907,FarmUnit[3. Superficie de l’unité agricole (ha)*])),"!","-"))</f>
        <v>!</v>
      </c>
      <c r="J907" s="11" t="str">
        <f>IFERROR(CONCATENATE(VLOOKUP(A907,GM_Table,12,FALSE)," ",(VLOOKUP(A907,GM_Table,13,FALSE))),"")</f>
        <v/>
      </c>
    </row>
    <row r="908" spans="1:10" x14ac:dyDescent="0.25">
      <c r="A908" s="62" t="s">
        <v>2683</v>
      </c>
      <c r="B908" s="7" t="s">
        <v>2683</v>
      </c>
      <c r="C908" s="8">
        <v>1</v>
      </c>
      <c r="D908" s="26">
        <v>7.7356090000000002</v>
      </c>
      <c r="E908" s="26">
        <v>-7.52637</v>
      </c>
      <c r="F908" s="170" t="b">
        <f>IF(ISBLANK(FarmUnit[[#This Row],[1. Identifiant interne d’exploitation agricole*]]),"",IF(ISERROR(MATCH(FarmUnit[[#This Row],[1. Identifiant interne d’exploitation agricole*]],GroupMember[1. Identifiant interne d’exploitation agricole*],0)),FALSE,TRUE))</f>
        <v>1</v>
      </c>
      <c r="G908" s="5">
        <f t="shared" si="28"/>
        <v>7.7356090000000002</v>
      </c>
      <c r="H908" s="5">
        <f t="shared" si="29"/>
        <v>-7.52637</v>
      </c>
      <c r="I908" s="177" t="str">
        <f t="array" ref="I908">IF(ISBLANK(C908),"",IF(C908=MAX(IF(FarmUnit[1. Identifiant interne d’exploitation agricole*]=A908,FarmUnit[3. Superficie de l’unité agricole (ha)*])),"!","-"))</f>
        <v>!</v>
      </c>
      <c r="J908" s="11" t="str">
        <f>IFERROR(CONCATENATE(VLOOKUP(A908,GM_Table,12,FALSE)," ",(VLOOKUP(A908,GM_Table,13,FALSE))),"")</f>
        <v/>
      </c>
    </row>
    <row r="909" spans="1:10" x14ac:dyDescent="0.25">
      <c r="A909" s="62" t="s">
        <v>2684</v>
      </c>
      <c r="B909" s="7" t="s">
        <v>2684</v>
      </c>
      <c r="C909" s="8">
        <v>1</v>
      </c>
      <c r="D909" s="26">
        <v>7.7325600000000003</v>
      </c>
      <c r="E909" s="26">
        <v>-7.5226499999999996</v>
      </c>
      <c r="F909" s="170" t="b">
        <f>IF(ISBLANK(FarmUnit[[#This Row],[1. Identifiant interne d’exploitation agricole*]]),"",IF(ISERROR(MATCH(FarmUnit[[#This Row],[1. Identifiant interne d’exploitation agricole*]],GroupMember[1. Identifiant interne d’exploitation agricole*],0)),FALSE,TRUE))</f>
        <v>1</v>
      </c>
      <c r="G909" s="5">
        <f t="shared" si="28"/>
        <v>7.7325600000000003</v>
      </c>
      <c r="H909" s="5">
        <f t="shared" si="29"/>
        <v>-7.5226499999999996</v>
      </c>
      <c r="I909" s="177" t="str">
        <f t="array" ref="I909">IF(ISBLANK(C909),"",IF(C909=MAX(IF(FarmUnit[1. Identifiant interne d’exploitation agricole*]=A909,FarmUnit[3. Superficie de l’unité agricole (ha)*])),"!","-"))</f>
        <v>!</v>
      </c>
      <c r="J909" s="11" t="str">
        <f>IFERROR(CONCATENATE(VLOOKUP(A909,GM_Table,12,FALSE)," ",(VLOOKUP(A909,GM_Table,13,FALSE))),"")</f>
        <v/>
      </c>
    </row>
    <row r="910" spans="1:10" x14ac:dyDescent="0.25">
      <c r="A910" s="62" t="s">
        <v>2686</v>
      </c>
      <c r="B910" s="7" t="s">
        <v>2686</v>
      </c>
      <c r="C910" s="8">
        <v>1</v>
      </c>
      <c r="D910" s="26">
        <v>7.7273120000000004</v>
      </c>
      <c r="E910" s="26">
        <v>-7.5372019999999997</v>
      </c>
      <c r="F910" s="170" t="b">
        <f>IF(ISBLANK(FarmUnit[[#This Row],[1. Identifiant interne d’exploitation agricole*]]),"",IF(ISERROR(MATCH(FarmUnit[[#This Row],[1. Identifiant interne d’exploitation agricole*]],GroupMember[1. Identifiant interne d’exploitation agricole*],0)),FALSE,TRUE))</f>
        <v>1</v>
      </c>
      <c r="G910" s="5">
        <f t="shared" si="28"/>
        <v>7.7273120000000004</v>
      </c>
      <c r="H910" s="5">
        <f t="shared" si="29"/>
        <v>-7.5372019999999997</v>
      </c>
      <c r="I910" s="177" t="str">
        <f t="array" ref="I910">IF(ISBLANK(C910),"",IF(C910=MAX(IF(FarmUnit[1. Identifiant interne d’exploitation agricole*]=A910,FarmUnit[3. Superficie de l’unité agricole (ha)*])),"!","-"))</f>
        <v>!</v>
      </c>
      <c r="J910" s="11" t="str">
        <f>IFERROR(CONCATENATE(VLOOKUP(A910,GM_Table,12,FALSE)," ",(VLOOKUP(A910,GM_Table,13,FALSE))),"")</f>
        <v/>
      </c>
    </row>
    <row r="911" spans="1:10" x14ac:dyDescent="0.25">
      <c r="A911" s="62" t="s">
        <v>2688</v>
      </c>
      <c r="B911" s="7" t="s">
        <v>2688</v>
      </c>
      <c r="C911" s="8">
        <v>1</v>
      </c>
      <c r="D911" s="26">
        <v>7.6532590000000003</v>
      </c>
      <c r="E911" s="26">
        <v>-7.607202</v>
      </c>
      <c r="F911" s="170" t="b">
        <f>IF(ISBLANK(FarmUnit[[#This Row],[1. Identifiant interne d’exploitation agricole*]]),"",IF(ISERROR(MATCH(FarmUnit[[#This Row],[1. Identifiant interne d’exploitation agricole*]],GroupMember[1. Identifiant interne d’exploitation agricole*],0)),FALSE,TRUE))</f>
        <v>1</v>
      </c>
      <c r="G911" s="5">
        <f t="shared" si="28"/>
        <v>7.6532590000000003</v>
      </c>
      <c r="H911" s="5">
        <f t="shared" si="29"/>
        <v>-7.607202</v>
      </c>
      <c r="I911" s="177" t="str">
        <f t="array" ref="I911">IF(ISBLANK(C911),"",IF(C911=MAX(IF(FarmUnit[1. Identifiant interne d’exploitation agricole*]=A911,FarmUnit[3. Superficie de l’unité agricole (ha)*])),"!","-"))</f>
        <v>!</v>
      </c>
      <c r="J911" s="11" t="str">
        <f>IFERROR(CONCATENATE(VLOOKUP(A911,GM_Table,12,FALSE)," ",(VLOOKUP(A911,GM_Table,13,FALSE))),"")</f>
        <v/>
      </c>
    </row>
    <row r="912" spans="1:10" x14ac:dyDescent="0.25">
      <c r="A912" s="62" t="s">
        <v>2690</v>
      </c>
      <c r="B912" s="7" t="s">
        <v>2690</v>
      </c>
      <c r="C912" s="8">
        <v>1.5</v>
      </c>
      <c r="D912" s="26">
        <v>7.721171</v>
      </c>
      <c r="E912" s="26">
        <v>-7.5712599999999997</v>
      </c>
      <c r="F912" s="170" t="b">
        <f>IF(ISBLANK(FarmUnit[[#This Row],[1. Identifiant interne d’exploitation agricole*]]),"",IF(ISERROR(MATCH(FarmUnit[[#This Row],[1. Identifiant interne d’exploitation agricole*]],GroupMember[1. Identifiant interne d’exploitation agricole*],0)),FALSE,TRUE))</f>
        <v>1</v>
      </c>
      <c r="G912" s="5">
        <f t="shared" si="28"/>
        <v>7.721171</v>
      </c>
      <c r="H912" s="5">
        <f t="shared" si="29"/>
        <v>-7.5712599999999997</v>
      </c>
      <c r="I912" s="177" t="str">
        <f t="array" ref="I912">IF(ISBLANK(C912),"",IF(C912=MAX(IF(FarmUnit[1. Identifiant interne d’exploitation agricole*]=A912,FarmUnit[3. Superficie de l’unité agricole (ha)*])),"!","-"))</f>
        <v>!</v>
      </c>
      <c r="J912" s="11" t="str">
        <f>IFERROR(CONCATENATE(VLOOKUP(A912,GM_Table,12,FALSE)," ",(VLOOKUP(A912,GM_Table,13,FALSE))),"")</f>
        <v/>
      </c>
    </row>
    <row r="913" spans="1:10" x14ac:dyDescent="0.25">
      <c r="A913" s="62" t="s">
        <v>2692</v>
      </c>
      <c r="B913" s="7" t="s">
        <v>2692</v>
      </c>
      <c r="C913" s="8">
        <v>1</v>
      </c>
      <c r="D913" s="26">
        <v>7.7416739999999997</v>
      </c>
      <c r="E913" s="26">
        <v>-7.578125</v>
      </c>
      <c r="F913" s="170" t="b">
        <f>IF(ISBLANK(FarmUnit[[#This Row],[1. Identifiant interne d’exploitation agricole*]]),"",IF(ISERROR(MATCH(FarmUnit[[#This Row],[1. Identifiant interne d’exploitation agricole*]],GroupMember[1. Identifiant interne d’exploitation agricole*],0)),FALSE,TRUE))</f>
        <v>1</v>
      </c>
      <c r="G913" s="5">
        <f t="shared" si="28"/>
        <v>7.7416739999999997</v>
      </c>
      <c r="H913" s="5">
        <f t="shared" si="29"/>
        <v>-7.578125</v>
      </c>
      <c r="I913" s="177" t="str">
        <f t="array" ref="I913">IF(ISBLANK(C913),"",IF(C913=MAX(IF(FarmUnit[1. Identifiant interne d’exploitation agricole*]=A913,FarmUnit[3. Superficie de l’unité agricole (ha)*])),"!","-"))</f>
        <v>!</v>
      </c>
      <c r="J913" s="11" t="str">
        <f>IFERROR(CONCATENATE(VLOOKUP(A913,GM_Table,12,FALSE)," ",(VLOOKUP(A913,GM_Table,13,FALSE))),"")</f>
        <v/>
      </c>
    </row>
  </sheetData>
  <protectedRanges>
    <protectedRange sqref="G1:J1 G3:J913" name="DataValFU"/>
    <protectedRange sqref="G2:J2" name="DataValFU_1"/>
  </protectedRanges>
  <mergeCells count="3">
    <mergeCell ref="A1:E1"/>
    <mergeCell ref="G1:J1"/>
    <mergeCell ref="K1:L1"/>
  </mergeCells>
  <phoneticPr fontId="17" type="noConversion"/>
  <conditionalFormatting sqref="I3:I913">
    <cfRule type="cellIs" dxfId="45" priority="32" operator="equal">
      <formula>"!"</formula>
    </cfRule>
  </conditionalFormatting>
  <conditionalFormatting sqref="H3:H913">
    <cfRule type="cellIs" dxfId="44" priority="19" operator="lessThan">
      <formula>-180</formula>
    </cfRule>
    <cfRule type="cellIs" dxfId="43" priority="29" operator="greaterThan">
      <formula>180</formula>
    </cfRule>
    <cfRule type="cellIs" dxfId="42" priority="30" operator="between">
      <formula>-180</formula>
      <formula>180</formula>
    </cfRule>
    <cfRule type="cellIs" dxfId="41" priority="31" operator="equal">
      <formula>0</formula>
    </cfRule>
  </conditionalFormatting>
  <conditionalFormatting sqref="G3:G913">
    <cfRule type="cellIs" dxfId="40" priority="5" operator="between">
      <formula>-30</formula>
      <formula>30</formula>
    </cfRule>
    <cfRule type="cellIs" dxfId="39" priority="16" operator="lessThan">
      <formula>-90</formula>
    </cfRule>
    <cfRule type="cellIs" dxfId="38" priority="18" operator="greaterThan">
      <formula>90</formula>
    </cfRule>
    <cfRule type="cellIs" dxfId="37" priority="33" operator="lessThan">
      <formula>-30</formula>
    </cfRule>
    <cfRule type="cellIs" dxfId="36" priority="68" operator="greaterThan">
      <formula>30</formula>
    </cfRule>
  </conditionalFormatting>
  <conditionalFormatting sqref="F3:F913">
    <cfRule type="containsText" dxfId="35" priority="4" operator="containsText" text="FALSE">
      <formula>NOT(ISERROR(SEARCH("FALSE",F3)))</formula>
    </cfRule>
  </conditionalFormatting>
  <conditionalFormatting sqref="A1:A1048576">
    <cfRule type="duplicateValues" dxfId="34" priority="1"/>
  </conditionalFormatting>
  <conditionalFormatting sqref="A1:A1048576">
    <cfRule type="duplicateValues" dxfId="33" priority="106"/>
  </conditionalFormatting>
  <dataValidations count="9">
    <dataValidation errorStyle="information" allowBlank="1" showInputMessage="1" showErrorMessage="1" sqref="G3:I913" xr:uid="{00000000-0002-0000-0300-00000000000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E2" xr:uid="{00000000-0002-0000-0300-000001000000}"/>
    <dataValidation allowBlank="1" showInputMessage="1" showErrorMessage="1" promptTitle="-90 to 90" prompt="If the cell is red, it is incorrect, please correct the data._x000a__x000a_Check that you are using the correct decimal ( , or . )_x000a_If the cell shows too many decimal &quot;0&quot;, please make sure to have more precise data._x000a_" sqref="G2" xr:uid="{00000000-0002-0000-0300-000002000000}"/>
    <dataValidation allowBlank="1" showInputMessage="1" showErrorMessage="1" promptTitle="-180 to 180" prompt="If the cell is red, please correct the data._x000a_Please make sure you are using the right decimal  ( , or . )_x000a_If you see too many decimal &quot;0&quot;, please input more precise data." sqref="H2" xr:uid="{00000000-0002-0000-0300-000003000000}"/>
    <dataValidation allowBlank="1" showInputMessage="1" showErrorMessage="1" promptTitle="! = largest farm unit" prompt="If a farm has multiple farm units, the geolocation shall be provided for the largest farm unit with the certified crop. (Farm requirement 1.2.12)_x000a__x000a_! indicates the largest farm unit for the same group member ID. It may not contain certified crop._x000a_? other" sqref="I2" xr:uid="{00000000-0002-0000-0300-000004000000}"/>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2" xr:uid="{00000000-0002-0000-0300-000005000000}"/>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C2" xr:uid="{00000000-0002-0000-0300-000006000000}"/>
    <dataValidation allowBlank="1" showInputMessage="1" showErrorMessage="1" promptTitle="Mandatory value" prompt="Please indicate here the farm unit ID that you use in your internal management system, e.g. when collecting geolocation data." sqref="B2" xr:uid="{00000000-0002-0000-0300-000007000000}"/>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D2" xr:uid="{00000000-0002-0000-0300-000008000000}"/>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F104"/>
  <sheetViews>
    <sheetView showGridLines="0" topLeftCell="A28" zoomScale="80" zoomScaleNormal="80" workbookViewId="0">
      <selection activeCell="B32" sqref="B32"/>
    </sheetView>
  </sheetViews>
  <sheetFormatPr baseColWidth="10" defaultColWidth="8.7109375" defaultRowHeight="16.5" x14ac:dyDescent="0.3"/>
  <cols>
    <col min="1" max="1" width="43.42578125" style="24" customWidth="1"/>
    <col min="2" max="2" width="45.7109375" style="24" customWidth="1"/>
    <col min="3" max="3" width="25" style="52" customWidth="1"/>
    <col min="4" max="4" width="41.28515625" style="24" customWidth="1"/>
    <col min="5" max="5" width="41.28515625" style="47" customWidth="1"/>
    <col min="6" max="6" width="20" style="24" customWidth="1"/>
    <col min="7" max="7" width="17" style="24" customWidth="1"/>
    <col min="8" max="18" width="50.7109375" style="24" bestFit="1" customWidth="1"/>
    <col min="19" max="19" width="36.28515625" style="24" bestFit="1" customWidth="1"/>
    <col min="20" max="20" width="55.28515625" style="24" bestFit="1" customWidth="1"/>
    <col min="21" max="28" width="69.5703125" style="24" bestFit="1" customWidth="1"/>
    <col min="29" max="29" width="32" style="24" bestFit="1" customWidth="1"/>
    <col min="30" max="30" width="74.28515625" style="24" bestFit="1" customWidth="1"/>
    <col min="31" max="16384" width="8.7109375" style="24"/>
  </cols>
  <sheetData>
    <row r="1" spans="1:6" s="12" customFormat="1" x14ac:dyDescent="0.3">
      <c r="C1" s="48"/>
      <c r="E1" s="43"/>
    </row>
    <row r="2" spans="1:6" s="88" customFormat="1" ht="21.75" thickBot="1" x14ac:dyDescent="0.4">
      <c r="A2" s="87" t="s">
        <v>5</v>
      </c>
      <c r="C2" s="89"/>
      <c r="E2" s="90"/>
    </row>
    <row r="3" spans="1:6" s="88" customFormat="1" ht="20.25" thickTop="1" x14ac:dyDescent="0.25">
      <c r="A3" s="88" t="s">
        <v>6</v>
      </c>
      <c r="C3" s="89"/>
      <c r="E3" s="90"/>
    </row>
    <row r="4" spans="1:6" s="88" customFormat="1" ht="46.15" customHeight="1" x14ac:dyDescent="0.25">
      <c r="A4" s="222" t="s">
        <v>7</v>
      </c>
      <c r="B4" s="222"/>
      <c r="C4" s="222"/>
      <c r="D4" s="222"/>
      <c r="E4" s="222"/>
    </row>
    <row r="5" spans="1:6" s="12" customFormat="1" x14ac:dyDescent="0.3">
      <c r="C5" s="48"/>
      <c r="E5" s="43"/>
    </row>
    <row r="6" spans="1:6" s="12" customFormat="1" ht="18.75" x14ac:dyDescent="0.3">
      <c r="A6" s="16" t="s">
        <v>8</v>
      </c>
      <c r="C6" s="48"/>
      <c r="E6" s="43"/>
    </row>
    <row r="7" spans="1:6" s="12" customFormat="1" ht="30" x14ac:dyDescent="0.3">
      <c r="A7" s="18" t="s">
        <v>190</v>
      </c>
      <c r="B7" s="18" t="s">
        <v>191</v>
      </c>
      <c r="C7" s="49" t="s">
        <v>192</v>
      </c>
      <c r="D7" s="18" t="s">
        <v>193</v>
      </c>
      <c r="E7" s="44" t="s">
        <v>194</v>
      </c>
      <c r="F7" s="18" t="s">
        <v>195</v>
      </c>
    </row>
    <row r="8" spans="1:6" s="81" customFormat="1" ht="69" x14ac:dyDescent="0.3">
      <c r="A8" s="91" t="s">
        <v>196</v>
      </c>
      <c r="B8" s="92" t="s">
        <v>197</v>
      </c>
      <c r="C8" s="93">
        <f t="array" ref="C8">SUMPRODUCT((GroupMember[1. Identifiant interne d’exploitation agricole*]&lt;&gt;"")/COUNTIF(GroupMember[1. Identifiant interne d’exploitation agricole*],GroupMember[1. Identifiant interne d’exploitation agricole*]&amp;""))</f>
        <v>911</v>
      </c>
      <c r="D8" s="94" t="s">
        <v>232</v>
      </c>
      <c r="E8" s="95"/>
      <c r="F8" s="96"/>
    </row>
    <row r="9" spans="1:6" s="81" customFormat="1" ht="51.75" x14ac:dyDescent="0.3">
      <c r="A9" s="91"/>
      <c r="B9" s="92" t="s">
        <v>198</v>
      </c>
      <c r="C9" s="97" t="b">
        <f t="array" ref="C9">IF(SUMPRODUCT((GroupMember[1. Identifiant interne d’exploitation agricole*]&lt;&gt;"")/COUNTIF(GroupMember[1. Identifiant interne d’exploitation agricole*],GroupMember[1. Identifiant interne d’exploitation agricole*]&amp;""))=COUNTA(GroupMember[1. Identifiant interne d’exploitation agricole*]),TRUE,FALSE)</f>
        <v>1</v>
      </c>
      <c r="D9" s="94" t="s">
        <v>233</v>
      </c>
      <c r="E9" s="98" t="str">
        <f t="array" ref="E9">IF(ISNA(MATCH(TRUE,(COUNTIF(GroupMember[1. Identifiant interne d’exploitation agricole*],GroupMember[1. Identifiant interne d’exploitation agricole*]))&gt;1,0)),Translations!$B$9, "A"&amp;MATCH(TRUE,(COUNTIF(GroupMember[1. Identifiant interne d’exploitation agricole*],GroupMember[1. Identifiant interne d’exploitation agricole*]))&gt;1,0)+2)</f>
        <v>Il n’y a aucun doublon.</v>
      </c>
      <c r="F9" s="99" t="str">
        <f t="array" aca="1" ref="F9" ca="1">IF(E9=Translations!$B$9,HYPERLINK("#"&amp;CELL("address"),Translations!B8),HYPERLINK("#'1. Group member'!"&amp;E9,Translations!$B$10))</f>
        <v>Non applicable.</v>
      </c>
    </row>
    <row r="10" spans="1:6" s="81" customFormat="1" ht="189.75" x14ac:dyDescent="0.3">
      <c r="A10" s="91" t="s">
        <v>101</v>
      </c>
      <c r="B10" s="94" t="s">
        <v>199</v>
      </c>
      <c r="C10" s="98" t="b">
        <f t="array" ref="C10">AND(ISBLANK(GroupMember[1. Identifiant interne d’exploitation agricole*])=ISBLANK(GroupMember[2. Identifiant national d’exploitation agricole**]))</f>
        <v>1</v>
      </c>
      <c r="D10" s="94" t="s">
        <v>234</v>
      </c>
      <c r="E10" s="98" t="str">
        <f t="array" ref="E10">IF(ISNA(MATCH(FALSE,(ISBLANK(GroupMember[1. Identifiant interne d’exploitation agricole*])=ISBLANK(GroupMember[2. Identifiant national d’exploitation agricole**])),0)),Translations!$B$12, "B"&amp;MATCH(FALSE,(ISBLANK(GroupMember[1. Identifiant interne d’exploitation agricole*])=ISBLANK(GroupMember[2. Identifiant national d’exploitation agricole**])),0)+2)</f>
        <v>Il n’y a aucune cellule vide.</v>
      </c>
      <c r="F10" s="99" t="str">
        <f t="array" aca="1" ref="F10" ca="1">IF(E10=Translations!$B$12,HYPERLINK("#"&amp;CELL("address"),Translations!$B$8),HYPERLINK("#'1. Group member'!"&amp;E10,Translations!$B$11))</f>
        <v>Non applicable.</v>
      </c>
    </row>
    <row r="11" spans="1:6" s="81" customFormat="1" ht="103.5" x14ac:dyDescent="0.3">
      <c r="A11" s="91" t="s">
        <v>102</v>
      </c>
      <c r="B11" s="94" t="s">
        <v>200</v>
      </c>
      <c r="C11" s="98" t="b">
        <f t="array" ref="C11">AND(ISBLANK(GroupMember[1. Identifiant interne d’exploitation agricole*])=ISBLANK(GroupMember[3. Identifiant interne d’exploitation agricole*]))</f>
        <v>1</v>
      </c>
      <c r="D11" s="94" t="s">
        <v>234</v>
      </c>
      <c r="E11" s="98" t="str">
        <f t="array" ref="E11">IF(ISNA(MATCH(FALSE,(ISBLANK(GroupMember[1. Identifiant interne d’exploitation agricole*])=ISBLANK(GroupMember[3. Identifiant interne d’exploitation agricole*])),0)),Translations!$B$12, "C"&amp;MATCH(FALSE,(ISBLANK(GroupMember[1. Identifiant interne d’exploitation agricole*])=ISBLANK(GroupMember[3. Identifiant interne d’exploitation agricole*])),0)+2)</f>
        <v>Il n’y a aucune cellule vide.</v>
      </c>
      <c r="F11" s="99" t="str">
        <f t="array" aca="1" ref="F11" ca="1">IF(E11=Translations!$B$12,HYPERLINK("#"&amp;CELL("address"),Translations!$B$8),HYPERLINK("#'1. Group member'!"&amp;E11,Translations!$B$11))</f>
        <v>Non applicable.</v>
      </c>
    </row>
    <row r="12" spans="1:6" s="81" customFormat="1" ht="51.75" x14ac:dyDescent="0.3">
      <c r="A12" s="91"/>
      <c r="B12" s="94" t="s">
        <v>201</v>
      </c>
      <c r="C12" s="97" t="b">
        <f t="array" ref="C12">IF(SUMPRODUCT((GroupMember[3. Identifiant interne d’exploitation agricole*]&lt;&gt;"")/COUNTIF(GroupMember[3. Identifiant interne d’exploitation agricole*],GroupMember[3. Identifiant interne d’exploitation agricole*]&amp;""))=COUNTA(GroupMember[3. Identifiant interne d’exploitation agricole*]),TRUE,FALSE)</f>
        <v>1</v>
      </c>
      <c r="D12" s="94" t="s">
        <v>233</v>
      </c>
      <c r="E12" s="98" t="str">
        <f t="array" ref="E12">IF(ISNA(MATCH(TRUE,(COUNTIF(GroupMember[3. Identifiant interne d’exploitation agricole*],GroupMember[3. Identifiant interne d’exploitation agricole*]))&gt;1,0)),Translations!$B$9, "A"&amp;MATCH(TRUE,(COUNTIF(GroupMember[3. Identifiant interne d’exploitation agricole*],GroupMember[3. Identifiant interne d’exploitation agricole*]))&gt;1,0)+2)</f>
        <v>Il n’y a aucun doublon.</v>
      </c>
      <c r="F12" s="99" t="str">
        <f t="array" aca="1" ref="F12" ca="1">IF(E12=Translations!$B$9,HYPERLINK("#"&amp;CELL("address"),Translations!$B$8),HYPERLINK("#'1. Group member'!"&amp;E12,Translations!$B$10))</f>
        <v>Non applicable.</v>
      </c>
    </row>
    <row r="13" spans="1:6" s="81" customFormat="1" ht="86.25" x14ac:dyDescent="0.3">
      <c r="A13" s="91" t="s">
        <v>4</v>
      </c>
      <c r="B13" s="94" t="s">
        <v>202</v>
      </c>
      <c r="C13" s="98" t="b">
        <f t="array" ref="C13">AND(ISBLANK(GroupMember[1. Identifiant interne d’exploitation agricole*])=ISBLANK(GroupMember[4. Village*]))</f>
        <v>1</v>
      </c>
      <c r="D13" s="94" t="s">
        <v>234</v>
      </c>
      <c r="E13" s="98" t="str">
        <f t="array" ref="E13">IF(ISNA(MATCH(FALSE,(ISBLANK(GroupMember[1. Identifiant interne d’exploitation agricole*])=ISBLANK(GroupMember[4. Village*])),0)),Translations!$B$12, "D"&amp;MATCH(FALSE,(ISBLANK(GroupMember[1. Identifiant interne d’exploitation agricole*])=ISBLANK(GroupMember[4. Village*])),0)+2)</f>
        <v>Il n’y a aucune cellule vide.</v>
      </c>
      <c r="F13" s="99" t="str">
        <f t="array" aca="1" ref="F13" ca="1">IF(E13=Translations!$B$12,HYPERLINK("#"&amp;CELL("address"),Translations!$B$8),HYPERLINK("#'1. Group member'!"&amp;E13,Translations!$B$11))</f>
        <v>Non applicable.</v>
      </c>
    </row>
    <row r="14" spans="1:6" s="81" customFormat="1" ht="34.5" x14ac:dyDescent="0.3">
      <c r="A14" s="91" t="s">
        <v>103</v>
      </c>
      <c r="B14" s="94" t="s">
        <v>203</v>
      </c>
      <c r="C14" s="95"/>
      <c r="D14" s="100"/>
      <c r="E14" s="101"/>
      <c r="F14" s="96"/>
    </row>
    <row r="15" spans="1:6" s="81" customFormat="1" ht="86.25" x14ac:dyDescent="0.3">
      <c r="A15" s="91" t="s">
        <v>104</v>
      </c>
      <c r="B15" s="94" t="s">
        <v>204</v>
      </c>
      <c r="C15" s="98" t="b">
        <f t="array" ref="C15">AND(ISBLANK(GroupMember[1. Identifiant interne d’exploitation agricole*])=ISBLANK(GroupMember[6. District/État/Province*]))</f>
        <v>1</v>
      </c>
      <c r="D15" s="94" t="s">
        <v>234</v>
      </c>
      <c r="E15" s="98" t="str">
        <f t="array" ref="E15">IF(ISNA(MATCH(FALSE,(ISBLANK(GroupMember[1. Identifiant interne d’exploitation agricole*])=ISBLANK(GroupMember[6. District/État/Province*])),0)),Translations!$B$12, "F"&amp;MATCH(FALSE,(ISBLANK(GroupMember[1. Identifiant interne d’exploitation agricole*])=ISBLANK(GroupMember[6. District/État/Province*])),0)+2)</f>
        <v>Il n’y a aucune cellule vide.</v>
      </c>
      <c r="F15" s="99" t="str">
        <f t="array" aca="1" ref="F15" ca="1">IF(E15=Translations!$B$12,HYPERLINK("#"&amp;CELL("address"),Translations!$B$8),HYPERLINK("#'1. Group member'!"&amp;E15,Translations!$B$11))</f>
        <v>Non applicable.</v>
      </c>
    </row>
    <row r="16" spans="1:6" s="81" customFormat="1" ht="34.5" x14ac:dyDescent="0.3">
      <c r="A16" s="91" t="s">
        <v>105</v>
      </c>
      <c r="B16" s="94" t="s">
        <v>203</v>
      </c>
      <c r="C16" s="102"/>
      <c r="D16" s="100"/>
      <c r="E16" s="101"/>
      <c r="F16" s="96"/>
    </row>
    <row r="17" spans="1:6" s="81" customFormat="1" ht="86.25" x14ac:dyDescent="0.3">
      <c r="A17" s="91" t="s">
        <v>106</v>
      </c>
      <c r="B17" s="94" t="s">
        <v>205</v>
      </c>
      <c r="C17" s="98" t="b">
        <f t="array" ref="C17">AND(ISBLANK(GroupMember[1. Identifiant interne d’exploitation agricole*])=ISBLANK(GroupMember[8. Superficie totale de l’exploitation agricole (ha)*]))</f>
        <v>1</v>
      </c>
      <c r="D17" s="94" t="s">
        <v>234</v>
      </c>
      <c r="E17" s="98" t="str">
        <f t="array" ref="E17">IF(ISNA(MATCH(FALSE,(ISBLANK(GroupMember[1. Identifiant interne d’exploitation agricole*])=ISBLANK(GroupMember[8. Superficie totale de l’exploitation agricole (ha)*])),0)),Translations!$B$12, "H"&amp;MATCH(FALSE,(ISBLANK(GroupMember[1. Identifiant interne d’exploitation agricole*])=ISBLANK(GroupMember[8. Superficie totale de l’exploitation agricole (ha)*])),0)+2)</f>
        <v>Il n’y a aucune cellule vide.</v>
      </c>
      <c r="F17" s="99" t="str">
        <f t="array" aca="1" ref="F17" ca="1">IF(E17=Translations!$B$12,HYPERLINK("#"&amp;CELL("address"),Translations!$B$8),HYPERLINK("#'1. Group member'!"&amp;E17,Translations!$B$11))</f>
        <v>Non applicable.</v>
      </c>
    </row>
    <row r="18" spans="1:6" s="81" customFormat="1" ht="34.5" x14ac:dyDescent="0.3">
      <c r="A18" s="91"/>
      <c r="B18" s="94" t="s">
        <v>206</v>
      </c>
      <c r="C18" s="98" t="b">
        <f t="array" ref="C18">AND(ISNUMBER(GroupMember[8. Superficie totale de l’exploitation agricole (ha)*])+ISBLANK(GroupMember[8. Superficie totale de l’exploitation agricole (ha)*]))</f>
        <v>1</v>
      </c>
      <c r="D18" s="94" t="s">
        <v>235</v>
      </c>
      <c r="E18" s="98" t="str">
        <f t="array" ref="E18">IF(AND(ISNUMBER(GroupMember[8. Superficie totale de l’exploitation agricole (ha)*])+ISBLANK(GroupMember[8. Superficie totale de l’exploitation agricole (ha)*])),Translations!$B$13, "H"&amp;MATCH(0,(ISNUMBER(GroupMember[8. Superficie totale de l’exploitation agricole (ha)*])+ISBLANK(GroupMember[8. Superficie totale de l’exploitation agricole (ha)*])),0)+2)</f>
        <v>Toutes les cellules sont des nombres</v>
      </c>
      <c r="F18" s="99" t="str">
        <f t="array" aca="1" ref="F18" ca="1">IF(E18=Translations!$B$13,HYPERLINK("#"&amp;CELL("address"),Translations!$B$8),HYPERLINK("#'1. Group member'!"&amp;E18,Translations!$B$14))</f>
        <v>Non applicable.</v>
      </c>
    </row>
    <row r="19" spans="1:6" s="81" customFormat="1" ht="86.25" x14ac:dyDescent="0.3">
      <c r="A19" s="91" t="s">
        <v>107</v>
      </c>
      <c r="B19" s="94" t="s">
        <v>207</v>
      </c>
      <c r="C19" s="98" t="b">
        <f t="array" ref="C19">AND(ISBLANK(GroupMember[1. Identifiant interne d’exploitation agricole*])=ISBLANK(GroupMember[9. Type d’exploitation agricole*]))</f>
        <v>1</v>
      </c>
      <c r="D19" s="94" t="s">
        <v>234</v>
      </c>
      <c r="E19" s="98" t="str">
        <f t="array" ref="E19">IF(ISNA(MATCH(FALSE,(ISBLANK(GroupMember[1. Identifiant interne d’exploitation agricole*])=ISBLANK(GroupMember[9. Type d’exploitation agricole*])),0)),Translations!$B$12, "I"&amp;MATCH(FALSE,(ISBLANK(GroupMember[1. Identifiant interne d’exploitation agricole*])=ISBLANK(GroupMember[9. Type d’exploitation agricole*])),0)+2)</f>
        <v>Il n’y a aucune cellule vide.</v>
      </c>
      <c r="F19" s="99" t="str">
        <f t="array" aca="1" ref="F19" ca="1">IF(E19=Translations!$B$12,HYPERLINK("#"&amp;CELL("address"),Translations!$B$8),HYPERLINK("#'1. Group member'!"&amp;E19,Translations!$B$11))</f>
        <v>Non applicable.</v>
      </c>
    </row>
    <row r="20" spans="1:6" s="81" customFormat="1" ht="69" x14ac:dyDescent="0.3">
      <c r="A20" s="91"/>
      <c r="B20" s="94" t="s">
        <v>208</v>
      </c>
      <c r="C20" s="98" t="b">
        <f t="array" ref="C20">AND(ISNUMBER(SEARCH("Small farm",GroupMember[9. Type d’exploitation agricole*]))+ISNUMBER(SEARCH("Large farm",GroupMember[9. Type d’exploitation agricole*]))+ISBLANK(GroupMember[9. Type d’exploitation agricole*]))</f>
        <v>0</v>
      </c>
      <c r="D20" s="94" t="s">
        <v>236</v>
      </c>
      <c r="E20" s="98" t="str">
        <f t="array" ref="E20">IF(AND((ISNUMBER(SEARCH("Small farm",GroupMember[9. Type d’exploitation agricole*]))+ISNUMBER(SEARCH("Large farm",GroupMember[9. Type d’exploitation agricole*]))+ISBLANK(GroupMember[9. Type d’exploitation agricole*]))),Translations!$B$15, "I"&amp;MATCH(0,(ISNUMBER(SEARCH("Small farm",GroupMember[9. Type d’exploitation agricole*]))+ISNUMBER(SEARCH("Large farm",GroupMember[9. Type d’exploitation agricole*]))+ISBLANK(GroupMember[9. Type d’exploitation agricole*])),0)+2)</f>
        <v>I3</v>
      </c>
      <c r="F20" s="99" t="str">
        <f t="array" aca="1" ref="F20" ca="1">IF(E20=Translations!$B$15,HYPERLINK("#"&amp;CELL("address"),Translations!$B$8),HYPERLINK("#'1. Group member'!"&amp;E20,Translations!$B$14))</f>
        <v>Emplacement de la première cellule non numérique</v>
      </c>
    </row>
    <row r="21" spans="1:6" s="81" customFormat="1" ht="86.25" x14ac:dyDescent="0.3">
      <c r="A21" s="91" t="s">
        <v>108</v>
      </c>
      <c r="B21" s="94" t="s">
        <v>209</v>
      </c>
      <c r="C21" s="98" t="b">
        <f t="array" ref="C21">AND(ISBLANK(GroupMember[1. Identifiant interne d’exploitation agricole*])=ISBLANK(GroupMember[10. Nombre d’unités agricoles*]))</f>
        <v>1</v>
      </c>
      <c r="D21" s="94" t="s">
        <v>234</v>
      </c>
      <c r="E21" s="98" t="str">
        <f t="array" ref="E21">IF(ISNA(MATCH(FALSE,(ISBLANK(GroupMember[1. Identifiant interne d’exploitation agricole*])=ISBLANK(GroupMember[10. Nombre d’unités agricoles*])),0)),Translations!$B$12, "J"&amp;MATCH(FALSE,(ISBLANK(GroupMember[1. Identifiant interne d’exploitation agricole*])=ISBLANK(GroupMember[10. Nombre d’unités agricoles*])),0)+2)</f>
        <v>Il n’y a aucune cellule vide.</v>
      </c>
      <c r="F21" s="99" t="str">
        <f t="array" aca="1" ref="F21" ca="1">IF(E21=Translations!$B$12,HYPERLINK("#"&amp;CELL("address"),Translations!$B$8),HYPERLINK("#'1. Group member'!"&amp;E21,Translations!$B$11))</f>
        <v>Non applicable.</v>
      </c>
    </row>
    <row r="22" spans="1:6" s="81" customFormat="1" ht="34.5" x14ac:dyDescent="0.3">
      <c r="A22" s="91"/>
      <c r="B22" s="94" t="s">
        <v>206</v>
      </c>
      <c r="C22" s="98" t="b">
        <f t="array" ref="C22">AND(ISNUMBER(GroupMember[10. Nombre d’unités agricoles*])+ISBLANK(GroupMember[10. Nombre d’unités agricoles*]))</f>
        <v>1</v>
      </c>
      <c r="D22" s="94" t="s">
        <v>235</v>
      </c>
      <c r="E22" s="98" t="str">
        <f t="array" ref="E22">IF(AND(ISNUMBER(GroupMember[10. Nombre d’unités agricoles*])+ISBLANK(GroupMember[10. Nombre d’unités agricoles*])),Translations!$B$13, "J"&amp;MATCH(0,(ISNUMBER(GroupMember[10. Nombre d’unités agricoles*])+ISBLANK(GroupMember[10. Nombre d’unités agricoles*])),0)+2)</f>
        <v>Toutes les cellules sont des nombres</v>
      </c>
      <c r="F22" s="99" t="str">
        <f t="array" aca="1" ref="F22" ca="1">IF(E22=Translations!$B$13,HYPERLINK("#"&amp;CELL("address"),Translations!$B$8),HYPERLINK("#'1. Group member'!"&amp;E22,Translations!$B$14))</f>
        <v>Non applicable.</v>
      </c>
    </row>
    <row r="23" spans="1:6" s="81" customFormat="1" ht="86.25" x14ac:dyDescent="0.3">
      <c r="A23" s="91" t="s">
        <v>109</v>
      </c>
      <c r="B23" s="94" t="s">
        <v>210</v>
      </c>
      <c r="C23" s="98" t="b">
        <f t="array" ref="C23">AND(ISBLANK(GroupMember[1. Identifiant interne d’exploitation agricole*])=ISBLANK(GroupMember[11. Première année de certification RA*]))</f>
        <v>1</v>
      </c>
      <c r="D23" s="94" t="s">
        <v>234</v>
      </c>
      <c r="E23" s="98" t="str">
        <f t="array" ref="E23">IF(ISNA(MATCH(FALSE,(ISBLANK(GroupMember[1. Identifiant interne d’exploitation agricole*])=ISBLANK(GroupMember[11. Première année de certification RA*])),0)),Translations!$B$12, "K"&amp;MATCH(FALSE,(ISBLANK(GroupMember[1. Identifiant interne d’exploitation agricole*])=ISBLANK(GroupMember[11. Première année de certification RA*])),0)+2)</f>
        <v>Il n’y a aucune cellule vide.</v>
      </c>
      <c r="F23" s="99" t="str">
        <f t="array" aca="1" ref="F23" ca="1">IF(E23=Translations!$B$12,HYPERLINK("#"&amp;CELL("address"),Translations!$B$8),HYPERLINK("#'1. Group member'!"&amp;E23,Translations!$B$11))</f>
        <v>Non applicable.</v>
      </c>
    </row>
    <row r="24" spans="1:6" s="81" customFormat="1" ht="34.5" x14ac:dyDescent="0.3">
      <c r="A24" s="91"/>
      <c r="B24" s="94" t="s">
        <v>211</v>
      </c>
      <c r="C24" s="98" t="b">
        <f t="array" ref="C24">AND((GroupMember[11. Première année de certification RA*]&gt;2020)+ISBLANK(GroupMember[11. Première année de certification RA*]))</f>
        <v>1</v>
      </c>
      <c r="D24" s="94" t="s">
        <v>237</v>
      </c>
      <c r="E24" s="98" t="str">
        <f t="array" ref="E24">IF(AND((GroupMember[11. Première année de certification RA*]&gt;2020)+ISBLANK(GroupMember[11. Première année de certification RA*])),Translations!$B$16, "K"&amp;MATCH(0,(GroupMember[11. Première année de certification RA*]&gt;2020)+ISBLANK(GroupMember[11. Première année de certification RA*]),0)+2)</f>
        <v>Toutes les années sont correctes.</v>
      </c>
      <c r="F24" s="99" t="str">
        <f t="array" aca="1" ref="F24" ca="1">IF(E24=Translations!$B$16,HYPERLINK("#"&amp;CELL("address"),Translations!$B$8),HYPERLINK("#'1. Group member'!"&amp;E24,Translations!$B$17))</f>
        <v>Non applicable.</v>
      </c>
    </row>
    <row r="25" spans="1:6" s="81" customFormat="1" ht="86.25" x14ac:dyDescent="0.3">
      <c r="A25" s="91" t="s">
        <v>111</v>
      </c>
      <c r="B25" s="94" t="s">
        <v>212</v>
      </c>
      <c r="C25" s="98" t="b">
        <f t="array" ref="C25">AND(ISBLANK(GroupMember[1. Identifiant interne d’exploitation agricole*])=ISBLANK(GroupMember[12. Prénom*]))</f>
        <v>1</v>
      </c>
      <c r="D25" s="94" t="s">
        <v>234</v>
      </c>
      <c r="E25" s="98" t="str">
        <f t="array" ref="E25">IF(ISNA(MATCH(FALSE,(ISBLANK(GroupMember[1. Identifiant interne d’exploitation agricole*])=ISBLANK(GroupMember[12. Prénom*])),0)),Translations!$B$12, "L"&amp;MATCH(FALSE,(ISBLANK(GroupMember[1. Identifiant interne d’exploitation agricole*])=ISBLANK(GroupMember[12. Prénom*])),0)+2)</f>
        <v>Il n’y a aucune cellule vide.</v>
      </c>
      <c r="F25" s="99" t="str">
        <f t="array" aca="1" ref="F25" ca="1">IF(E25=Translations!$B$12,HYPERLINK("#"&amp;CELL("address"),Translations!$B$8),HYPERLINK("#'1. Group member'!"&amp;E25,Translations!$B$11))</f>
        <v>Non applicable.</v>
      </c>
    </row>
    <row r="26" spans="1:6" s="81" customFormat="1" ht="86.25" x14ac:dyDescent="0.3">
      <c r="A26" s="91" t="s">
        <v>112</v>
      </c>
      <c r="B26" s="94" t="s">
        <v>213</v>
      </c>
      <c r="C26" s="98" t="b">
        <f t="array" ref="C26">AND(ISBLANK(GroupMember[1. Identifiant interne d’exploitation agricole*])=ISBLANK(GroupMember[13. Nom*]))</f>
        <v>1</v>
      </c>
      <c r="D26" s="94" t="s">
        <v>234</v>
      </c>
      <c r="E26" s="98" t="str">
        <f t="array" ref="E26">IF(ISNA(MATCH(FALSE,(ISBLANK(GroupMember[1. Identifiant interne d’exploitation agricole*])=ISBLANK(GroupMember[13. Nom*])),0)),Translations!$B$12, "M"&amp;MATCH(FALSE,(ISBLANK(GroupMember[1. Identifiant interne d’exploitation agricole*])=ISBLANK(GroupMember[13. Nom*])),0)+2)</f>
        <v>Il n’y a aucune cellule vide.</v>
      </c>
      <c r="F26" s="99" t="str">
        <f t="array" aca="1" ref="F26" ca="1">IF(E26=Translations!$B$12,HYPERLINK("#"&amp;CELL("address"),Translations!$B$8),HYPERLINK("#'1. Group member'!"&amp;E26,Translations!$B$11))</f>
        <v>Non applicable.</v>
      </c>
    </row>
    <row r="27" spans="1:6" s="81" customFormat="1" ht="69" x14ac:dyDescent="0.3">
      <c r="A27" s="91" t="s">
        <v>113</v>
      </c>
      <c r="B27" s="94" t="s">
        <v>214</v>
      </c>
      <c r="C27" s="98" t="b">
        <f t="array" ref="C27">AND(ISBLANK(GroupMember[1. Identifiant interne d’exploitation agricole*])=ISBLANK(GroupMember[14. Numéro de téléphone**]))</f>
        <v>0</v>
      </c>
      <c r="D27" s="94" t="s">
        <v>234</v>
      </c>
      <c r="E27" s="98" t="str">
        <f>IF(ISNA(MATCH(FALSE,(ISBLANK(GroupMember[[#This Row],[1. Identifiant interne d’exploitation agricole*]])=ISBLANK(GroupMember[[#This Row],[2. Identifiant national d’exploitation agricole**]])),0)),Translations!$B$12, "N"&amp;MATCH(FALSE,(ISBLANK(GroupMember[[#This Row],[1. Identifiant interne d’exploitation agricole*]])=ISBLANK(GroupMember[[#This Row],[2. Identifiant national d’exploitation agricole**]])),0)+2)</f>
        <v>Il n’y a aucune cellule vide.</v>
      </c>
      <c r="F27" s="99" t="str">
        <f t="array" aca="1" ref="F27" ca="1">IF(E27=Translations!$B$12,HYPERLINK("#"&amp;CELL("address"),Translations!$B$8),HYPERLINK("#'1. Group member'!"&amp;E27,Translations!$B$11))</f>
        <v>Non applicable.</v>
      </c>
    </row>
    <row r="28" spans="1:6" s="81" customFormat="1" ht="69" x14ac:dyDescent="0.3">
      <c r="A28" s="91" t="s">
        <v>114</v>
      </c>
      <c r="B28" s="94" t="s">
        <v>214</v>
      </c>
      <c r="C28" s="98" t="b">
        <f t="array" ref="C28">AND(ISBLANK(GroupMember[1. Identifiant interne d’exploitation agricole*])=ISBLANK(GroupMember[15. Numéro d’identification national**]))</f>
        <v>0</v>
      </c>
      <c r="D28" s="94" t="s">
        <v>234</v>
      </c>
      <c r="E28" s="98" t="str">
        <f t="array" ref="E28">IF(ISNA(MATCH(FALSE,(ISBLANK(GroupMember[1. Identifiant interne d’exploitation agricole*])=ISBLANK(GroupMember[15. Numéro d’identification national**])),0)),Translations!$B$12, "O"&amp;MATCH(FALSE,(ISBLANK(GroupMember[1. Identifiant interne d’exploitation agricole*])=ISBLANK(GroupMember[15. Numéro d’identification national**])),0)+2)</f>
        <v>O324</v>
      </c>
      <c r="F28" s="99" t="str">
        <f t="array" aca="1" ref="F28" ca="1">IF(E28=Translations!$B$12,HYPERLINK("#"&amp;CELL("address"),Translations!$B$8),HYPERLINK("#'1. Group member'!"&amp;E28,Translations!$B$11))</f>
        <v>Emplacement de la première cellule vide.</v>
      </c>
    </row>
    <row r="29" spans="1:6" s="81" customFormat="1" ht="86.25" x14ac:dyDescent="0.3">
      <c r="A29" s="91" t="s">
        <v>115</v>
      </c>
      <c r="B29" s="94" t="s">
        <v>215</v>
      </c>
      <c r="C29" s="98" t="b">
        <f t="array" ref="C29">AND(ISBLANK(GroupMember[1. Identifiant interne d’exploitation agricole*])=ISBLANK(GroupMember[16. Genre*]))</f>
        <v>1</v>
      </c>
      <c r="D29" s="94" t="s">
        <v>234</v>
      </c>
      <c r="E29" s="98" t="str">
        <f t="array" ref="E29">IF(ISNA(MATCH(FALSE,(ISBLANK(GroupMember[1. Identifiant interne d’exploitation agricole*])=ISBLANK(GroupMember[16. Genre*])),0)),Translations!$B$12, "P"&amp;MATCH(FALSE,(ISBLANK(GroupMember[1. Identifiant interne d’exploitation agricole*])=ISBLANK(GroupMember[16. Genre*])),0)+2)</f>
        <v>Il n’y a aucune cellule vide.</v>
      </c>
      <c r="F29" s="99" t="str">
        <f t="array" aca="1" ref="F29" ca="1">IF(E29=Translations!$B$12,HYPERLINK("#"&amp;CELL("address"),Translations!$B$8),HYPERLINK("#'1. Group member'!"&amp;E29,Translations!$B$11))</f>
        <v>Non applicable.</v>
      </c>
    </row>
    <row r="30" spans="1:6" s="81" customFormat="1" ht="86.25" x14ac:dyDescent="0.3">
      <c r="A30" s="91" t="s">
        <v>116</v>
      </c>
      <c r="B30" s="94" t="s">
        <v>216</v>
      </c>
      <c r="C30" s="98" t="b">
        <f t="array" ref="C30">AND(ISBLANK(GroupMember[1. Identifiant interne d’exploitation agricole*])=ISBLANK(GroupMember[17. Année de naissance*]))</f>
        <v>1</v>
      </c>
      <c r="D30" s="94" t="s">
        <v>234</v>
      </c>
      <c r="E30" s="98" t="str">
        <f t="array" ref="E30">IF(ISNA(MATCH(FALSE,(ISBLANK(GroupMember[1. Identifiant interne d’exploitation agricole*])=ISBLANK(GroupMember[17. Année de naissance*])),0)),Translations!$B$12, "Q"&amp;MATCH(FALSE,(ISBLANK(GroupMember[1. Identifiant interne d’exploitation agricole*])=ISBLANK(GroupMember[17. Année de naissance*])),0)+2)</f>
        <v>Il n’y a aucune cellule vide.</v>
      </c>
      <c r="F30" s="99" t="str">
        <f t="array" aca="1" ref="F30" ca="1">IF(E30=Translations!$B$12,HYPERLINK("#"&amp;CELL("address"),Translations!$B$8),HYPERLINK("#'1. Group member'!"&amp;E30,Translations!$B$11))</f>
        <v>Non applicable.</v>
      </c>
    </row>
    <row r="31" spans="1:6" s="81" customFormat="1" ht="51.75" x14ac:dyDescent="0.3">
      <c r="A31" s="91"/>
      <c r="B31" s="94" t="s">
        <v>217</v>
      </c>
      <c r="C31" s="98" t="b">
        <f t="array" ref="C31">AND((GroupMember[17. Année de naissance*]&gt;1899)*(GroupMember[17. Année de naissance*]&lt;2022)+ISBLANK(GroupMember[17. Année de naissance*]))</f>
        <v>0</v>
      </c>
      <c r="D31" s="94" t="s">
        <v>238</v>
      </c>
      <c r="E31" s="98" t="str">
        <f t="array" ref="E31">IF(AND((GroupMember[17. Année de naissance*]&gt;1899)*(GroupMember[17. Année de naissance*]&lt;2022)+ISBLANK(GroupMember[17. Année de naissance*])),Translations!$B$16, "Q"&amp;MATCH(0,(GroupMember[17. Année de naissance*]&gt;1899)*(GroupMember[17. Année de naissance*]&lt;2022)+ISBLANK(GroupMember[17. Année de naissance*]),0)+2)</f>
        <v>Q3</v>
      </c>
      <c r="F31" s="99" t="str">
        <f t="array" aca="1" ref="F31" ca="1">IF(E31=Translations!$B$16,HYPERLINK("#"&amp;CELL("address"),Translations!$B$8),HYPERLINK("#'1. Group member'!"&amp;E31,Translations!$B$17))</f>
        <v>Emplacement de l’année invalide.</v>
      </c>
    </row>
    <row r="32" spans="1:6" s="81" customFormat="1" ht="86.25" x14ac:dyDescent="0.3">
      <c r="A32" s="91" t="s">
        <v>117</v>
      </c>
      <c r="B32" s="94" t="s">
        <v>218</v>
      </c>
      <c r="C32" s="98" t="b">
        <f t="array" ref="C32">AND(ISBLANK(GroupMember[1. Identifiant interne d’exploitation agricole*])=ISBLANK(GroupMember[18. Taille du ménage*]))</f>
        <v>0</v>
      </c>
      <c r="D32" s="94" t="s">
        <v>234</v>
      </c>
      <c r="E32" s="98" t="str">
        <f t="array" ref="E32">IF(ISNA(MATCH(FALSE,(ISBLANK(GroupMember[1. Identifiant interne d’exploitation agricole*])=ISBLANK(GroupMember[18. Taille du ménage*])),0)),Translations!$B$12, "R"&amp;MATCH(FALSE,(ISBLANK(GroupMember[1. Identifiant interne d’exploitation agricole*])=ISBLANK(GroupMember[18. Taille du ménage*])),0)+2)</f>
        <v>R312</v>
      </c>
      <c r="F32" s="99" t="str">
        <f t="array" aca="1" ref="F32" ca="1">IF(E32=Translations!$B$12,HYPERLINK("#"&amp;CELL("address"),Translations!$B$8),HYPERLINK("#'1. Group member'!"&amp;E32,Translations!$B$11))</f>
        <v>Emplacement de la première cellule vide.</v>
      </c>
    </row>
    <row r="33" spans="1:6" s="81" customFormat="1" ht="51.75" x14ac:dyDescent="0.3">
      <c r="A33" s="91"/>
      <c r="B33" s="94" t="s">
        <v>219</v>
      </c>
      <c r="C33" s="98" t="b">
        <f t="array" ref="C33">AND((GroupMember[18. Taille du ménage*]&gt;0)+ISBLANK(GroupMember[18. Taille du ménage*]))</f>
        <v>0</v>
      </c>
      <c r="D33" s="94" t="s">
        <v>239</v>
      </c>
      <c r="E33" s="98" t="str">
        <f t="array" ref="E33">IF(AND((GroupMember[18. Taille du ménage*]&gt;0)+ISBLANK(GroupMember[18. Taille du ménage*])),Translations!$B$19, "R"&amp;MATCH(0,(GroupMember[18. Taille du ménage*]&gt;0)+ISBLANK(GroupMember[18. Taille du ménage*]),0)+2)</f>
        <v>R395</v>
      </c>
      <c r="F33" s="99" t="str">
        <f t="array" aca="1" ref="F33" ca="1">IF(E33=Translations!$B$19,HYPERLINK("#"&amp;CELL("address"),Translations!$B$8),HYPERLINK("#'1. Group member'!"&amp;E33,Translations!$B$18))</f>
        <v>Emplacement de la taille invalide.</v>
      </c>
    </row>
    <row r="34" spans="1:6" s="81" customFormat="1" ht="17.25" x14ac:dyDescent="0.3">
      <c r="A34" s="91" t="s">
        <v>119</v>
      </c>
      <c r="B34" s="94" t="s">
        <v>220</v>
      </c>
      <c r="C34" s="102"/>
      <c r="D34" s="103"/>
      <c r="E34" s="104"/>
      <c r="F34" s="105"/>
    </row>
    <row r="35" spans="1:6" s="81" customFormat="1" ht="17.25" x14ac:dyDescent="0.3">
      <c r="A35" s="91" t="s">
        <v>120</v>
      </c>
      <c r="B35" s="94" t="s">
        <v>220</v>
      </c>
      <c r="C35" s="102"/>
      <c r="D35" s="103"/>
      <c r="E35" s="104"/>
      <c r="F35" s="105"/>
    </row>
    <row r="36" spans="1:6" s="81" customFormat="1" ht="17.25" x14ac:dyDescent="0.3">
      <c r="A36" s="91" t="s">
        <v>121</v>
      </c>
      <c r="B36" s="94" t="s">
        <v>220</v>
      </c>
      <c r="C36" s="102"/>
      <c r="D36" s="103"/>
      <c r="E36" s="104"/>
      <c r="F36" s="105"/>
    </row>
    <row r="37" spans="1:6" s="81" customFormat="1" ht="17.25" x14ac:dyDescent="0.3">
      <c r="A37" s="91" t="s">
        <v>122</v>
      </c>
      <c r="B37" s="94" t="s">
        <v>220</v>
      </c>
      <c r="C37" s="102"/>
      <c r="D37" s="103"/>
      <c r="E37" s="104"/>
      <c r="F37" s="105"/>
    </row>
    <row r="38" spans="1:6" s="81" customFormat="1" ht="17.25" x14ac:dyDescent="0.3">
      <c r="A38" s="91" t="s">
        <v>123</v>
      </c>
      <c r="B38" s="94" t="s">
        <v>220</v>
      </c>
      <c r="C38" s="102"/>
      <c r="D38" s="103"/>
      <c r="E38" s="104"/>
      <c r="F38" s="105"/>
    </row>
    <row r="39" spans="1:6" s="81" customFormat="1" ht="86.25" x14ac:dyDescent="0.3">
      <c r="A39" s="91" t="s">
        <v>125</v>
      </c>
      <c r="B39" s="94" t="s">
        <v>221</v>
      </c>
      <c r="C39" s="98" t="b">
        <f t="array" ref="C39">AND(ISBLANK(GroupMember[1. Identifiant interne d’exploitation agricole*])=ISBLANK(GroupMember[24. Nombre de travailleurs permanents*]))</f>
        <v>1</v>
      </c>
      <c r="D39" s="94" t="s">
        <v>234</v>
      </c>
      <c r="E39" s="98" t="str">
        <f t="array" ref="E39">IF(ISNA(MATCH(FALSE,(ISBLANK(GroupMember[1. Identifiant interne d’exploitation agricole*])=ISBLANK(GroupMember[24. Nombre de travailleurs permanents*])),0)),Translations!$B$12, "X"&amp;MATCH(FALSE,(ISBLANK(GroupMember[1. Identifiant interne d’exploitation agricole*])=ISBLANK(GroupMember[24. Nombre de travailleurs permanents*])),0)+2)</f>
        <v>Il n’y a aucune cellule vide.</v>
      </c>
      <c r="F39" s="99" t="str">
        <f t="array" aca="1" ref="F39" ca="1">IF(E39=Translations!$B$12,HYPERLINK("#"&amp;CELL("address"),Translations!$B$8),HYPERLINK("#'1. Group member'!"&amp;E39,Translations!$B$11))</f>
        <v>Non applicable.</v>
      </c>
    </row>
    <row r="40" spans="1:6" s="81" customFormat="1" ht="34.5" x14ac:dyDescent="0.3">
      <c r="A40" s="91"/>
      <c r="B40" s="94" t="s">
        <v>222</v>
      </c>
      <c r="C40" s="98" t="b">
        <f t="array" ref="C40">AND(IFERROR(GroupMember[24. Nombre de travailleurs permanents*]+2&gt;1,FALSE)+ISBLANK(GroupMember[24. Nombre de travailleurs permanents*]))</f>
        <v>1</v>
      </c>
      <c r="D40" s="94" t="s">
        <v>240</v>
      </c>
      <c r="E40" s="98" t="str">
        <f t="array" ref="E40">IF(AND(IFERROR(GroupMember[24. Nombre de travailleurs permanents*]+2&gt;1,FALSE)+ISBLANK(GroupMember[24. Nombre de travailleurs permanents*])+ISBLANK(GroupMember[24. Nombre de travailleurs permanents*])),Translations!$B$20, "X"&amp;MATCH(0,IFERROR(GroupMember[24. Nombre de travailleurs permanents*]+2&gt;1,FALSE)+ISBLANK(GroupMember[24. Nombre de travailleurs permanents*])+ISBLANK(GroupMember[24. Nombre de travailleurs permanents*]),0)+2)</f>
        <v>Toutes les valeurs sont correctes.</v>
      </c>
      <c r="F40" s="99" t="str">
        <f ca="1">IF(E40=Translations!$B$20,HYPERLINK("#"&amp;CELL("address"),Translations!$B$8),HYPERLINK("#'1. Group member'!"&amp;E40,Translations!$B$21))</f>
        <v>Non applicable.</v>
      </c>
    </row>
    <row r="41" spans="1:6" s="81" customFormat="1" ht="103.5" x14ac:dyDescent="0.3">
      <c r="A41" s="91" t="s">
        <v>126</v>
      </c>
      <c r="B41" s="94" t="s">
        <v>223</v>
      </c>
      <c r="C41" s="98" t="b">
        <f>AND(ISBLANK(GroupMember[[#This Row],[1. Identifiant interne d’exploitation agricole*]])=ISBLANK(GroupMember[[#This Row],[25. Estimation du nombre de travailleurs temporaires par an*]]))</f>
        <v>1</v>
      </c>
      <c r="D41" s="94" t="s">
        <v>234</v>
      </c>
      <c r="E41" s="98" t="str">
        <f t="array" ref="E41">IF(ISNA(MATCH(FALSE,(ISBLANK(GroupMember[1. Identifiant interne d’exploitation agricole*])=ISBLANK(GroupMember[25. Estimation du nombre de travailleurs temporaires par an*])),0)),Translations!$B$12, "Y"&amp;MATCH(FALSE,(ISBLANK(GroupMember[1. Identifiant interne d’exploitation agricole*])=ISBLANK(GroupMember[25. Estimation du nombre de travailleurs temporaires par an*])),0)+2)</f>
        <v>Il n’y a aucune cellule vide.</v>
      </c>
      <c r="F41" s="99" t="str">
        <f t="array" aca="1" ref="F41" ca="1">IF(E41=Translations!$B$12,HYPERLINK("#"&amp;CELL("address"),Translations!$B$8),HYPERLINK("#'1. Group member'!"&amp;E41,Translations!$B$11))</f>
        <v>Non applicable.</v>
      </c>
    </row>
    <row r="42" spans="1:6" s="81" customFormat="1" ht="51.75" x14ac:dyDescent="0.3">
      <c r="A42" s="91"/>
      <c r="B42" s="94" t="s">
        <v>224</v>
      </c>
      <c r="C42" s="98" t="b">
        <f t="array" ref="C42">AND(IFERROR(GroupMember[25. Estimation du nombre de travailleurs temporaires par an*]+2&gt;1,FALSE)+ISBLANK(GroupMember[25. Estimation du nombre de travailleurs temporaires par an*]))</f>
        <v>1</v>
      </c>
      <c r="D42" s="94" t="s">
        <v>240</v>
      </c>
      <c r="E42" s="98" t="str">
        <f t="array" ref="E42">IF(AND(IFERROR(GroupMember[25. Estimation du nombre de travailleurs temporaires par an*]+2&gt;1,FALSE)+ISBLANK(GroupMember[25. Estimation du nombre de travailleurs temporaires par an*])+ISBLANK(GroupMember[25. Estimation du nombre de travailleurs temporaires par an*])),Translations!$B$20, "Y"&amp;MATCH(0,IFERROR(GroupMember[25. Estimation du nombre de travailleurs temporaires par an*]+2&gt;1,FALSE)+ISBLANK(GroupMember[25. Estimation du nombre de travailleurs temporaires par an*])+ISBLANK(GroupMember[25. Estimation du nombre de travailleurs temporaires par an*]),0)+2)</f>
        <v>Toutes les valeurs sont correctes.</v>
      </c>
      <c r="F42" s="99" t="str">
        <f t="array" aca="1" ref="F42" ca="1">IF(E42=Translations!$B$20,HYPERLINK("#"&amp;CELL("address"),Translations!$B$8),HYPERLINK("#'1. Group member'!"&amp;E42,Translations!B21))</f>
        <v>Non applicable.</v>
      </c>
    </row>
    <row r="43" spans="1:6" s="81" customFormat="1" ht="86.25" x14ac:dyDescent="0.3">
      <c r="A43" s="91" t="s">
        <v>128</v>
      </c>
      <c r="B43" s="94" t="s">
        <v>225</v>
      </c>
      <c r="C43" s="98" t="b">
        <f t="array" ref="C43">AND(ISBLANK(GroupMember[1. Identifiant interne d’exploitation agricole*])=ISBLANK(GroupMember[26. Nom de l’inspecteur interne*]))</f>
        <v>1</v>
      </c>
      <c r="D43" s="94" t="s">
        <v>234</v>
      </c>
      <c r="E43" s="98" t="str">
        <f t="array" ref="E43">IF(ISNA(MATCH(FALSE,(ISBLANK(GroupMember[1. Identifiant interne d’exploitation agricole*])=ISBLANK(GroupMember[26. Nom de l’inspecteur interne*])),0)),Translations!$B$12, "Z"&amp;MATCH(FALSE,(ISBLANK(GroupMember[1. Identifiant interne d’exploitation agricole*])=ISBLANK(GroupMember[26. Nom de l’inspecteur interne*])),0)+2)</f>
        <v>Il n’y a aucune cellule vide.</v>
      </c>
      <c r="F43" s="99" t="str">
        <f t="array" aca="1" ref="F43" ca="1">IF(E43=Translations!$B$12,HYPERLINK("#"&amp;CELL("address"),Translations!$B$8),HYPERLINK("#'1. Group member'!"&amp;E43,Translations!$B$11))</f>
        <v>Non applicable.</v>
      </c>
    </row>
    <row r="44" spans="1:6" s="81" customFormat="1" ht="86.25" x14ac:dyDescent="0.3">
      <c r="A44" s="91" t="s">
        <v>129</v>
      </c>
      <c r="B44" s="94" t="s">
        <v>226</v>
      </c>
      <c r="C44" s="98" t="b">
        <f t="array" ref="C44">AND(ISBLANK(GroupMember[1. Identifiant interne d’exploitation agricole*])=ISBLANK(GroupMember[27. Année de l’inspection interne*]))</f>
        <v>1</v>
      </c>
      <c r="D44" s="94" t="s">
        <v>234</v>
      </c>
      <c r="E44" s="98" t="str">
        <f t="array" ref="E44">IF(ISNA(MATCH(FALSE,(ISBLANK(GroupMember[1. Identifiant interne d’exploitation agricole*])=ISBLANK(GroupMember[27. Année de l’inspection interne*])),0)),Translations!$B$12, "AA"&amp;MATCH(FALSE,(ISBLANK(GroupMember[1. Identifiant interne d’exploitation agricole*])=ISBLANK(GroupMember[27. Année de l’inspection interne*])),0)+2)</f>
        <v>Il n’y a aucune cellule vide.</v>
      </c>
      <c r="F44" s="99" t="str">
        <f t="array" aca="1" ref="F44" ca="1">IF(E44=Translations!$B$12,HYPERLINK("#"&amp;CELL("address"),Translations!$B$8),HYPERLINK("#'1. Group member'!"&amp;E44,Translations!$B$11))</f>
        <v>Non applicable.</v>
      </c>
    </row>
    <row r="45" spans="1:6" s="81" customFormat="1" ht="34.5" x14ac:dyDescent="0.3">
      <c r="A45" s="91"/>
      <c r="B45" s="94" t="s">
        <v>227</v>
      </c>
      <c r="C45" s="98" t="b">
        <f t="array" ref="C45">AND((GroupMember[27. Année de l’inspection interne*]&gt;2020)*(GroupMember[27. Année de l’inspection interne*]&lt;9999)+ISBLANK(GroupMember[27. Année de l’inspection interne*]))</f>
        <v>1</v>
      </c>
      <c r="D45" s="94" t="s">
        <v>241</v>
      </c>
      <c r="E45" s="98" t="str">
        <f t="array" ref="E45">IF(AND((GroupMember[27. Année de l’inspection interne*]&gt;2020)*(GroupMember[27. Année de l’inspection interne*]&lt;9999)+ISBLANK(GroupMember[27. Année de l’inspection interne*])),Translations!$B$20, "AA"&amp;MATCH(0,(GroupMember[27. Année de l’inspection interne*]&gt;2020)*(GroupMember[27. Année de l’inspection interne*]&lt;9999)+ISBLANK(GroupMember[27. Année de l’inspection interne*]),0)+2)</f>
        <v>Toutes les valeurs sont correctes.</v>
      </c>
      <c r="F45" s="99" t="str">
        <f t="array" aca="1" ref="F45" ca="1">IF(E45=Translations!$B$20,HYPERLINK("#"&amp;CELL("address"),Translations!$B$8),HYPERLINK("#'1. Group member'!"&amp;E45,Translations!$B$21))</f>
        <v>Non applicable.</v>
      </c>
    </row>
    <row r="46" spans="1:6" s="81" customFormat="1" ht="86.25" x14ac:dyDescent="0.3">
      <c r="A46" s="91" t="s">
        <v>130</v>
      </c>
      <c r="B46" s="94" t="s">
        <v>228</v>
      </c>
      <c r="C46" s="98" t="b">
        <f t="array" ref="C46">AND(ISBLANK(GroupMember[1. Identifiant interne d’exploitation agricole*])=ISBLANK(GroupMember[28. Mois de l’inspection interne*]))</f>
        <v>1</v>
      </c>
      <c r="D46" s="94" t="s">
        <v>234</v>
      </c>
      <c r="E46" s="98" t="str">
        <f t="array" ref="E46">IF(ISNA(MATCH(FALSE,(ISBLANK(GroupMember[1. Identifiant interne d’exploitation agricole*])=ISBLANK(GroupMember[28. Mois de l’inspection interne*])),0)),Translations!$B$12, "AB"&amp;MATCH(FALSE,(ISBLANK(GroupMember[1. Identifiant interne d’exploitation agricole*])=ISBLANK(GroupMember[28. Mois de l’inspection interne*])),0)+2)</f>
        <v>Il n’y a aucune cellule vide.</v>
      </c>
      <c r="F46" s="99" t="str">
        <f t="array" aca="1" ref="F46" ca="1">IF(E46=Translations!$B$12,HYPERLINK("#"&amp;CELL("address"),Translations!$B$8),HYPERLINK("#'1. Group member'!"&amp;E46,Translations!$B$11))</f>
        <v>Non applicable.</v>
      </c>
    </row>
    <row r="47" spans="1:6" s="81" customFormat="1" ht="34.5" x14ac:dyDescent="0.3">
      <c r="A47" s="91"/>
      <c r="B47" s="94" t="s">
        <v>229</v>
      </c>
      <c r="C47" s="98" t="b">
        <f t="array" ref="C47">AND(IFERROR(GroupMember[28. Mois de l’inspection interne*]+1&gt;1,FALSE)*(GroupMember[28. Mois de l’inspection interne*]&lt;13)+ISBLANK(GroupMember[28. Mois de l’inspection interne*]))</f>
        <v>1</v>
      </c>
      <c r="D47" s="94" t="s">
        <v>242</v>
      </c>
      <c r="E47" s="98" t="str">
        <f t="array" ref="E47">IF(AND(IFERROR(GroupMember[28. Mois de l’inspection interne*]+1&gt;1,FALSE)*(GroupMember[28. Mois de l’inspection interne*]&lt;13)+ISBLANK(GroupMember[28. Mois de l’inspection interne*])),Translations!$B$20, "AB"&amp;MATCH(0,IFERROR(GroupMember[28. Mois de l’inspection interne*]+1&gt;1,FALSE)*(GroupMember[28. Mois de l’inspection interne*]&lt;13)+ISBLANK(GroupMember[28. Mois de l’inspection interne*]),0)+2)</f>
        <v>Toutes les valeurs sont correctes.</v>
      </c>
      <c r="F47" s="99" t="str">
        <f t="array" aca="1" ref="F47" ca="1">IF(E47=Translations!$B$20,HYPERLINK("#"&amp;CELL("address"),Translations!$B$8),HYPERLINK("#'1. Group member'!"&amp;E47,Translations!$B$21))</f>
        <v>Non applicable.</v>
      </c>
    </row>
    <row r="48" spans="1:6" s="81" customFormat="1" ht="86.25" x14ac:dyDescent="0.3">
      <c r="A48" s="91" t="s">
        <v>131</v>
      </c>
      <c r="B48" s="94" t="s">
        <v>230</v>
      </c>
      <c r="C48" s="94" t="b">
        <f t="array" ref="C48">AND(ISBLANK(GroupMember[1. Identifiant interne d’exploitation agricole*])=ISBLANK(GroupMember[29. Jour de l’inspection interne*]))</f>
        <v>1</v>
      </c>
      <c r="D48" s="94" t="s">
        <v>234</v>
      </c>
      <c r="E48" s="98" t="str">
        <f t="array" ref="E48">IF(ISNA(MATCH(FALSE,(ISBLANK(GroupMember[1. Identifiant interne d’exploitation agricole*])=ISBLANK(GroupMember[29. Jour de l’inspection interne*])),0)),Translations!$B$12, "AC"&amp;MATCH(FALSE,(ISBLANK(GroupMember[1. Identifiant interne d’exploitation agricole*])=ISBLANK(GroupMember[29. Jour de l’inspection interne*])),0)+2)</f>
        <v>Il n’y a aucune cellule vide.</v>
      </c>
      <c r="F48" s="99" t="str">
        <f t="array" aca="1" ref="F48" ca="1">IF(E48=Translations!$B$12,HYPERLINK("#"&amp;CELL("address"),Translations!$B$8),HYPERLINK("#'1. Group member'!"&amp;E48,Translations!$B$11))</f>
        <v>Non applicable.</v>
      </c>
    </row>
    <row r="49" spans="1:6" s="81" customFormat="1" ht="51.75" x14ac:dyDescent="0.3">
      <c r="A49" s="91"/>
      <c r="B49" s="94" t="s">
        <v>231</v>
      </c>
      <c r="C49" s="98" t="b">
        <f t="array" ref="C49">AND(IFERROR(GroupMember[29. Jour de l’inspection interne*]+1&gt;1,FALSE)*(GroupMember[29. Jour de l’inspection interne*]&lt;32)+ISBLANK(GroupMember[29. Jour de l’inspection interne*]))</f>
        <v>1</v>
      </c>
      <c r="D49" s="94" t="s">
        <v>243</v>
      </c>
      <c r="E49" s="98" t="str">
        <f t="array" ref="E49">IF(AND(IFERROR(GroupMember[29. Jour de l’inspection interne*]+1&gt;1,FALSE)*(GroupMember[29. Jour de l’inspection interne*]&lt;32)+ISBLANK(GroupMember[29. Jour de l’inspection interne*])),Translations!$B$20, "AC"&amp;MATCH(0,IFERROR(GroupMember[29. Jour de l’inspection interne*]+1&gt;1,FALSE)*(GroupMember[29. Jour de l’inspection interne*]&lt;32)+ISBLANK(GroupMember[29. Jour de l’inspection interne*]),0)+2)</f>
        <v>Toutes les valeurs sont correctes.</v>
      </c>
      <c r="F49" s="99" t="str">
        <f t="array" aca="1" ref="F49" ca="1">IF(E49=Translations!$B$20,HYPERLINK("#"&amp;CELL("address"),Translations!$B$8),HYPERLINK("#'1. Group member'!"&amp;E49,Translations!$B$21))</f>
        <v>Non applicable.</v>
      </c>
    </row>
    <row r="50" spans="1:6" s="12" customFormat="1" x14ac:dyDescent="0.3">
      <c r="A50" s="22"/>
      <c r="B50" s="22"/>
      <c r="C50" s="50"/>
      <c r="D50" s="22"/>
      <c r="E50" s="45"/>
    </row>
    <row r="51" spans="1:6" s="12" customFormat="1" ht="18.75" x14ac:dyDescent="0.3">
      <c r="A51" s="19" t="s">
        <v>9</v>
      </c>
      <c r="B51" s="22"/>
      <c r="C51" s="50"/>
      <c r="D51" s="22"/>
      <c r="E51" s="45"/>
    </row>
    <row r="52" spans="1:6" s="12" customFormat="1" ht="30" x14ac:dyDescent="0.3">
      <c r="A52" s="18" t="s">
        <v>244</v>
      </c>
      <c r="B52" s="18" t="s">
        <v>191</v>
      </c>
      <c r="C52" s="49" t="s">
        <v>192</v>
      </c>
      <c r="D52" s="18" t="s">
        <v>193</v>
      </c>
      <c r="E52" s="44" t="s">
        <v>194</v>
      </c>
      <c r="F52" s="18" t="s">
        <v>195</v>
      </c>
    </row>
    <row r="53" spans="1:6" s="81" customFormat="1" ht="69" x14ac:dyDescent="0.3">
      <c r="A53" s="106" t="s">
        <v>245</v>
      </c>
      <c r="B53" s="92" t="s">
        <v>197</v>
      </c>
      <c r="C53" s="93">
        <f>SUMPRODUCT((CertifiedCrop[1. Identifiant interne d’exploitation agricole*]&lt;&gt;"")/COUNTIF(CertifiedCrop[1. Identifiant interne d’exploitation agricole*],CertifiedCrop[1. Identifiant interne d’exploitation agricole*]&amp;""))</f>
        <v>911</v>
      </c>
      <c r="D53" s="94" t="s">
        <v>232</v>
      </c>
      <c r="E53" s="95"/>
      <c r="F53" s="96"/>
    </row>
    <row r="54" spans="1:6" s="81" customFormat="1" ht="86.25" x14ac:dyDescent="0.3">
      <c r="A54" s="106"/>
      <c r="B54" s="107" t="s">
        <v>254</v>
      </c>
      <c r="C54" s="108" t="b">
        <f>AND(CertifiedCrop[1. Identifiant interne de l’exploitation agricole présent sur la feuille 1. Membre du groupe])</f>
        <v>1</v>
      </c>
      <c r="D54" s="107" t="s">
        <v>264</v>
      </c>
      <c r="E54" s="109" t="str">
        <f>IF(ISNA(MATCH(FALSE,CertifiedCrop[1. Identifiant interne de l’exploitation agricole présent sur la feuille 1. Membre du groupe],0)),Translations!$B$22, "J"&amp;MATCH(FALSE,CertifiedCrop[1. Identifiant interne de l’exploitation agricole présent sur la feuille 1. Membre du groupe],0)+2)</f>
        <v>Chaque identifiant interne de membre du groupe est présent.</v>
      </c>
      <c r="F54" s="110" t="str">
        <f ca="1">IF(E54=Translations!$B$22,HYPERLINK("#"&amp;CELL("address"),Translations!$B$8),HYPERLINK("#'2. Certified crop'!"&amp;E54,Translations!$B$23))</f>
        <v>Non applicable.</v>
      </c>
    </row>
    <row r="55" spans="1:6" s="81" customFormat="1" ht="86.25" x14ac:dyDescent="0.3">
      <c r="A55" s="106"/>
      <c r="B55" s="107" t="s">
        <v>255</v>
      </c>
      <c r="C55" s="108" t="b">
        <f t="array" ref="C55">AND(GroupMember[1. Identifiant interne de membre du groupe présent sur la feuille 2. Produit agricole certifié])</f>
        <v>1</v>
      </c>
      <c r="D55" s="107" t="s">
        <v>265</v>
      </c>
      <c r="E55" s="109" t="str">
        <f t="array" ref="E55">IF(ISNA(MATCH(FALSE,GroupMember[1. Identifiant interne de membre du groupe présent sur la feuille 2. Produit agricole certifié],0)),Translations!$B$22, "J"&amp;MATCH(FALSE,GroupMember[1. Identifiant interne de membre du groupe présent sur la feuille 2. Produit agricole certifié],0)+2)</f>
        <v>Chaque identifiant interne de membre du groupe est présent.</v>
      </c>
      <c r="F55" s="110" t="str">
        <f ca="1">IF(E55=Translations!$B$22,HYPERLINK("#"&amp;CELL("address"),Translations!$B$8),HYPERLINK("#'2. Certified crop'!"&amp;E55,Translations!$B$23))</f>
        <v>Non applicable.</v>
      </c>
    </row>
    <row r="56" spans="1:6" s="81" customFormat="1" ht="86.25" x14ac:dyDescent="0.3">
      <c r="A56" s="106" t="s">
        <v>143</v>
      </c>
      <c r="B56" s="94" t="s">
        <v>256</v>
      </c>
      <c r="C56" s="98" t="b">
        <f t="array" ref="C56">AND(ISBLANK(CertifiedCrop[1. Identifiant interne d’exploitation agricole*])=ISBLANK(CertifiedCrop[2. Produit agricole certifié*]))</f>
        <v>1</v>
      </c>
      <c r="D56" s="94" t="s">
        <v>234</v>
      </c>
      <c r="E56" s="98" t="str">
        <f t="array" ref="E56">IF(ISNA(MATCH(FALSE,(ISBLANK(CertifiedCrop[1. Identifiant interne d’exploitation agricole*])=ISBLANK(CertifiedCrop[2. Produit agricole certifié*])),0)),Translations!$B$12, "C"&amp;MATCH(FALSE,(ISBLANK(CertifiedCrop[1. Identifiant interne d’exploitation agricole*])=ISBLANK(CertifiedCrop[2. Produit agricole certifié*])),0)+2)</f>
        <v>Il n’y a aucune cellule vide.</v>
      </c>
      <c r="F56" s="99" t="str">
        <f t="array" aca="1" ref="F56" ca="1">IF(E56=Translations!$B$12,HYPERLINK("#"&amp;CELL("address"),Translations!$B$8),HYPERLINK("#'2. Certified crop'!"&amp;E56,Translations!$B$11))</f>
        <v>Non applicable.</v>
      </c>
    </row>
    <row r="57" spans="1:6" s="81" customFormat="1" ht="120.75" x14ac:dyDescent="0.3">
      <c r="A57" s="106" t="s">
        <v>144</v>
      </c>
      <c r="B57" s="107" t="s">
        <v>257</v>
      </c>
      <c r="C57" s="108" t="b">
        <f t="array" ref="C57">AND(CertifiedCrop[2. Produit agricole certifié et 3. La combinaison de variétés est présente sur la liste des produits agricoles de la feuille.])</f>
        <v>0</v>
      </c>
      <c r="D57" s="92" t="s">
        <v>266</v>
      </c>
      <c r="E57" s="109" t="str">
        <f t="array" ref="E57">IF(ISNA(MATCH(FALSE,CertifiedCrop[2. Produit agricole certifié et 3. La combinaison de variétés est présente sur la liste des produits agricoles de la feuille.],0)),Translations!$B$24, "B"&amp;MATCH(FALSE,CertifiedCrop[2. Produit agricole certifié et 3. La combinaison de variétés est présente sur la liste des produits agricoles de la feuille.],0)+2)</f>
        <v>B3</v>
      </c>
      <c r="F57" s="110" t="str">
        <f ca="1">IF(E57=Translations!$B$24,HYPERLINK("#"&amp;CELL("address"),Translations!$B$8),HYPERLINK("#'2. Certified crop'!"&amp;E57,Translations!$B$25))</f>
        <v>Emplacement de la combinaison de produits agricoles et de variétés invalide.</v>
      </c>
    </row>
    <row r="58" spans="1:6" s="81" customFormat="1" ht="103.5" x14ac:dyDescent="0.3">
      <c r="A58" s="106" t="s">
        <v>145</v>
      </c>
      <c r="B58" s="94" t="s">
        <v>258</v>
      </c>
      <c r="C58" s="98" t="b">
        <f t="array" ref="C58">AND(ISBLANK(CertifiedCrop[1. Identifiant interne d’exploitation agricole*])=ISBLANK(CertifiedCrop[4. Superficie des produits agricoles certifiés * 
(ha)]))</f>
        <v>1</v>
      </c>
      <c r="D58" s="94" t="s">
        <v>234</v>
      </c>
      <c r="E58" s="98" t="str">
        <f t="array" ref="E58">IF(ISNA(MATCH(FALSE,(ISBLANK(CertifiedCrop[1. Identifiant interne d’exploitation agricole*])=ISBLANK(CertifiedCrop[4. Superficie des produits agricoles certifiés * 
(ha)])),0)),Translations!$B$12, "D"&amp;MATCH(FALSE,(ISBLANK(CertifiedCrop[1. Identifiant interne d’exploitation agricole*])=ISBLANK(CertifiedCrop[4. Superficie des produits agricoles certifiés * 
(ha)])),0)+2)</f>
        <v>Il n’y a aucune cellule vide.</v>
      </c>
      <c r="F58" s="99" t="str">
        <f t="array" aca="1" ref="F58" ca="1">IF(E58=Translations!$B$12,HYPERLINK("#"&amp;CELL("address"),Translations!$B$8),HYPERLINK("#'2. Certified crop'!"&amp;E58,Translations!$B$11))</f>
        <v>Non applicable.</v>
      </c>
    </row>
    <row r="59" spans="1:6" s="81" customFormat="1" ht="34.5" x14ac:dyDescent="0.3">
      <c r="A59" s="106"/>
      <c r="B59" s="94" t="s">
        <v>206</v>
      </c>
      <c r="C59" s="98" t="b">
        <f t="array" ref="C59">AND(ISNUMBER(CertifiedCrop[4. Superficie des produits agricoles certifiés * 
(ha)])+ISBLANK(CertifiedCrop[4. Superficie des produits agricoles certifiés * 
(ha)]))</f>
        <v>1</v>
      </c>
      <c r="D59" s="94" t="s">
        <v>235</v>
      </c>
      <c r="E59" s="98" t="str">
        <f t="array" ref="E59">IF(AND(ISNUMBER(CertifiedCrop[4. Superficie des produits agricoles certifiés * 
(ha)])+ISBLANK(CertifiedCrop[4. Superficie des produits agricoles certifiés * 
(ha)])),Translations!$B$13, "D"&amp;MATCH(0,(ISNUMBER(CertifiedCrop[4. Superficie des produits agricoles certifiés * 
(ha)])+ISBLANK(CertifiedCrop[4. Superficie des produits agricoles certifiés * 
(ha)])),0)+2)</f>
        <v>Toutes les cellules sont des nombres</v>
      </c>
      <c r="F59" s="99" t="str">
        <f ca="1">IF(E59=Translations!$B$13,HYPERLINK("#"&amp;CELL("address"),Translations!$B$8),HYPERLINK("#'2. Certified crop'!"&amp;E59,Translations!$B$11))</f>
        <v>Non applicable.</v>
      </c>
    </row>
    <row r="60" spans="1:6" s="81" customFormat="1" ht="103.5" x14ac:dyDescent="0.3">
      <c r="A60" s="106" t="s">
        <v>146</v>
      </c>
      <c r="B60" s="94" t="s">
        <v>259</v>
      </c>
      <c r="C60" s="98" t="b">
        <f t="array" ref="C60">AND(ISBLANK(CertifiedCrop[1. Identifiant interne d’exploitation agricole*])=ISBLANK(CertifiedCrop[5. Estimation totale de la récolte de l’année en cours* 
(en kg ou en tiges de fleurs)]))</f>
        <v>1</v>
      </c>
      <c r="D60" s="94" t="s">
        <v>234</v>
      </c>
      <c r="E60" s="98" t="str">
        <f t="array" ref="E60">IF(ISNA(MATCH(FALSE,(ISBLANK(CertifiedCrop[1. Identifiant interne d’exploitation agricole*])=ISBLANK(CertifiedCrop[5. Estimation totale de la récolte de l’année en cours* 
(en kg ou en tiges de fleurs)])),0)),Translations!$B$12, "D"&amp;MATCH(FALSE,(ISBLANK(CertifiedCrop[1. Identifiant interne d’exploitation agricole*])=ISBLANK(CertifiedCrop[5. Estimation totale de la récolte de l’année en cours* 
(en kg ou en tiges de fleurs)])),0)+2)</f>
        <v>Il n’y a aucune cellule vide.</v>
      </c>
      <c r="F60" s="99" t="str">
        <f t="array" aca="1" ref="F60" ca="1">IF(E60=Translations!$B$12,HYPERLINK("#"&amp;CELL("address"),Translations!$B$8),HYPERLINK("#'2. Certified crop'!"&amp;E60,Translations!$B$11))</f>
        <v>Non applicable.</v>
      </c>
    </row>
    <row r="61" spans="1:6" s="81" customFormat="1" ht="34.5" x14ac:dyDescent="0.3">
      <c r="A61" s="106"/>
      <c r="B61" s="94" t="s">
        <v>206</v>
      </c>
      <c r="C61" s="98" t="b">
        <f t="array" ref="C61">AND(ISNUMBER(CertifiedCrop[5. Estimation totale de la récolte de l’année en cours* 
(en kg ou en tiges de fleurs)])+ISBLANK(CertifiedCrop[5. Estimation totale de la récolte de l’année en cours* 
(en kg ou en tiges de fleurs)]))</f>
        <v>1</v>
      </c>
      <c r="D61" s="94" t="s">
        <v>235</v>
      </c>
      <c r="E61" s="98" t="str">
        <f t="array" ref="E61">IF(AND(ISNUMBER(CertifiedCrop[5. Estimation totale de la récolte de l’année en cours* 
(en kg ou en tiges de fleurs)])+ISBLANK(CertifiedCrop[5. Estimation totale de la récolte de l’année en cours* 
(en kg ou en tiges de fleurs)])),Translations!$B$13, "D"&amp;MATCH(0,(ISNUMBER(CertifiedCrop[5. Estimation totale de la récolte de l’année en cours* 
(en kg ou en tiges de fleurs)])+ISBLANK(CertifiedCrop[5. Estimation totale de la récolte de l’année en cours* 
(en kg ou en tiges de fleurs)])),0)+2)</f>
        <v>Toutes les cellules sont des nombres</v>
      </c>
      <c r="F61" s="99" t="str">
        <f t="array" aca="1" ref="F61" ca="1">IF(E61=Translations!$B$13,HYPERLINK("#"&amp;CELL("address"),Translations!$B$8),HYPERLINK("#'2. Certified crop'!"&amp;E61,Translations!$B$11))</f>
        <v>Non applicable.</v>
      </c>
    </row>
    <row r="62" spans="1:6" s="81" customFormat="1" ht="103.5" x14ac:dyDescent="0.3">
      <c r="A62" s="106" t="s">
        <v>147</v>
      </c>
      <c r="B62" s="94" t="s">
        <v>260</v>
      </c>
      <c r="C62" s="98" t="b">
        <f t="array" ref="C62">AND(ISBLANK(CertifiedCrop[1. Identifiant interne d’exploitation agricole*])=ISBLANK(CertifiedCrop[6. Récolte totale de l’année précédente* 
(en kg ou en tiges de fleurs)]))</f>
        <v>1</v>
      </c>
      <c r="D62" s="94" t="s">
        <v>234</v>
      </c>
      <c r="E62" s="98" t="str">
        <f t="array" ref="E62">IF(ISNA(MATCH(FALSE,(ISBLANK(CertifiedCrop[1. Identifiant interne d’exploitation agricole*])=ISBLANK(CertifiedCrop[6. Récolte totale de l’année précédente* 
(en kg ou en tiges de fleurs)])),0)),Translations!$B$12, "D"&amp;MATCH(FALSE,(ISBLANK(CertifiedCrop[1. Identifiant interne d’exploitation agricole*])=ISBLANK(CertifiedCrop[6. Récolte totale de l’année précédente* 
(en kg ou en tiges de fleurs)])),0)+2)</f>
        <v>Il n’y a aucune cellule vide.</v>
      </c>
      <c r="F62" s="99" t="str">
        <f t="array" aca="1" ref="F62" ca="1">IF(E62=Translations!$B$12,HYPERLINK("#"&amp;CELL("address"),Translations!$B$8),HYPERLINK("#'2. Certified crop'!"&amp;E62,Translations!$B$11))</f>
        <v>Non applicable.</v>
      </c>
    </row>
    <row r="63" spans="1:6" s="81" customFormat="1" ht="34.5" x14ac:dyDescent="0.3">
      <c r="A63" s="106"/>
      <c r="B63" s="94" t="s">
        <v>206</v>
      </c>
      <c r="C63" s="98" t="b">
        <f t="array" ref="C63">AND(ISNUMBER(CertifiedCrop[6. Récolte totale de l’année précédente* 
(en kg ou en tiges de fleurs)])+ISBLANK(CertifiedCrop[6. Récolte totale de l’année précédente* 
(en kg ou en tiges de fleurs)]))</f>
        <v>1</v>
      </c>
      <c r="D63" s="94" t="s">
        <v>235</v>
      </c>
      <c r="E63" s="98" t="str">
        <f t="array" ref="E63">IF(AND(ISNUMBER(CertifiedCrop[6. Récolte totale de l’année précédente* 
(en kg ou en tiges de fleurs)])+ISBLANK(CertifiedCrop[6. Récolte totale de l’année précédente* 
(en kg ou en tiges de fleurs)])),Translations!$B$13, "D"&amp;MATCH(0,(ISNUMBER(CertifiedCrop[6. Récolte totale de l’année précédente* 
(en kg ou en tiges de fleurs)])+ISBLANK(CertifiedCrop[6. Récolte totale de l’année précédente* 
(en kg ou en tiges de fleurs)])),0)+2)</f>
        <v>Toutes les cellules sont des nombres</v>
      </c>
      <c r="F63" s="99" t="str">
        <f ca="1">IF(E63=Translations!$B$13,HYPERLINK("#"&amp;CELL("address"),Translations!$B$8),HYPERLINK("#'2. Certified crop'!"&amp;E63,Translations!$B$11))</f>
        <v>Non applicable.</v>
      </c>
    </row>
    <row r="64" spans="1:6" s="81" customFormat="1" ht="103.5" x14ac:dyDescent="0.3">
      <c r="A64" s="106" t="s">
        <v>148</v>
      </c>
      <c r="B64" s="94" t="s">
        <v>261</v>
      </c>
      <c r="C64" s="98" t="b">
        <f t="array" ref="C64">AND(ISBLANK(CertifiedCrop[1. Identifiant interne d’exploitation agricole*])=ISBLANK(CertifiedCrop[7. Volume vendu/livré au groupe l’année précédente *
(en kg ou en tiges de fleurs)]))</f>
        <v>0</v>
      </c>
      <c r="D64" s="94" t="s">
        <v>234</v>
      </c>
      <c r="E64" s="98" t="str">
        <f t="array" ref="E64">IF(ISNA(MATCH(FALSE,(ISBLANK(CertifiedCrop[1. Identifiant interne d’exploitation agricole*])=ISBLANK(CertifiedCrop[7. Volume vendu/livré au groupe l’année précédente *
(en kg ou en tiges de fleurs)])),0)),Translations!$B$12, "D"&amp;MATCH(FALSE,(ISBLANK(CertifiedCrop[1. Identifiant interne d’exploitation agricole*])=ISBLANK(CertifiedCrop[7. Volume vendu/livré au groupe l’année précédente *
(en kg ou en tiges de fleurs)])),0)+2)</f>
        <v>D581</v>
      </c>
      <c r="F64" s="99" t="str">
        <f t="array" aca="1" ref="F64" ca="1">IF(E64=Translations!$B$12,HYPERLINK("#"&amp;CELL("address"),Translations!$B$8),HYPERLINK("#'2. Certified crop'!"&amp;E64,Translations!$B$11))</f>
        <v>Emplacement de la première cellule vide.</v>
      </c>
    </row>
    <row r="65" spans="1:6" s="81" customFormat="1" ht="34.5" x14ac:dyDescent="0.3">
      <c r="A65" s="106"/>
      <c r="B65" s="94" t="s">
        <v>206</v>
      </c>
      <c r="C65" s="98" t="b">
        <f t="array" ref="C65">AND(ISNUMBER(CertifiedCrop[7. Volume vendu/livré au groupe l’année précédente *
(en kg ou en tiges de fleurs)])+ISBLANK(CertifiedCrop[7. Volume vendu/livré au groupe l’année précédente *
(en kg ou en tiges de fleurs)]))</f>
        <v>1</v>
      </c>
      <c r="D65" s="94" t="s">
        <v>235</v>
      </c>
      <c r="E65" s="98" t="str">
        <f t="array" ref="E65">IF(AND(ISNUMBER(CertifiedCrop[7. Volume vendu/livré au groupe l’année précédente *
(en kg ou en tiges de fleurs)])+ISBLANK(CertifiedCrop[7. Volume vendu/livré au groupe l’année précédente *
(en kg ou en tiges de fleurs)])),Translations!$B$13, "D"&amp;MATCH(0,(ISNUMBER(CertifiedCrop[7. Volume vendu/livré au groupe l’année précédente *
(en kg ou en tiges de fleurs)])+ISBLANK(CertifiedCrop[7. Volume vendu/livré au groupe l’année précédente *
(en kg ou en tiges de fleurs)])),0)+2)</f>
        <v>Toutes les cellules sont des nombres</v>
      </c>
      <c r="F65" s="99" t="str">
        <f t="array" aca="1" ref="F65" ca="1">IF(E65=Translations!$B$13,HYPERLINK("#"&amp;CELL("address"),Translations!$B$8),HYPERLINK("#'2. Certified crop'!"&amp;E65,Translations!$B$11))</f>
        <v>Non applicable.</v>
      </c>
    </row>
    <row r="66" spans="1:6" s="81" customFormat="1" ht="69" x14ac:dyDescent="0.3">
      <c r="A66" s="106" t="s">
        <v>149</v>
      </c>
      <c r="B66" s="94" t="s">
        <v>214</v>
      </c>
      <c r="C66" s="98" t="b">
        <f t="array" ref="C66">AND(ISBLANK(CertifiedCrop[1. Identifiant interne d’exploitation agricole*])=ISBLANK(CertifiedCrop[8. Volume vendu/livré au groupe les 2 années précédentes **
(en kg ou en tiges de fleurs)]))</f>
        <v>0</v>
      </c>
      <c r="D66" s="94" t="s">
        <v>234</v>
      </c>
      <c r="E66" s="98" t="str">
        <f t="array" ref="E66">IF(ISNA(MATCH(FALSE,(ISBLANK(CertifiedCrop[1. Identifiant interne d’exploitation agricole*])=ISBLANK(CertifiedCrop[8. Volume vendu/livré au groupe les 2 années précédentes **
(en kg ou en tiges de fleurs)])),0)),Translations!$B$12, "D"&amp;MATCH(FALSE,(ISBLANK(CertifiedCrop[1. Identifiant interne d’exploitation agricole*])=ISBLANK(CertifiedCrop[8. Volume vendu/livré au groupe les 2 années précédentes **
(en kg ou en tiges de fleurs)])),0)+2)</f>
        <v>D51</v>
      </c>
      <c r="F66" s="99" t="str">
        <f t="array" aca="1" ref="F66" ca="1">IF(E66=Translations!$B$12,HYPERLINK("#"&amp;CELL("address"),Translations!$B$8),HYPERLINK("#'2. Certified crop'!"&amp;E66,Translations!$B$11))</f>
        <v>Emplacement de la première cellule vide.</v>
      </c>
    </row>
    <row r="67" spans="1:6" s="81" customFormat="1" ht="69" x14ac:dyDescent="0.3">
      <c r="A67" s="106" t="s">
        <v>150</v>
      </c>
      <c r="B67" s="94" t="s">
        <v>214</v>
      </c>
      <c r="C67" s="98" t="b">
        <f t="array" ref="C67">AND(ISBLANK(CertifiedCrop[1. Identifiant interne d’exploitation agricole*])=ISBLANK(CertifiedCrop[9. Volume vendu/livré au groupe les 3 années précédentes **
(en kg ou en tiges de fleurs)]))</f>
        <v>1</v>
      </c>
      <c r="D67" s="94" t="s">
        <v>234</v>
      </c>
      <c r="E67" s="98" t="str">
        <f t="array" ref="E67">IF(ISNA(MATCH(FALSE,(ISBLANK(CertifiedCrop[1. Identifiant interne d’exploitation agricole*])=ISBLANK(CertifiedCrop[9. Volume vendu/livré au groupe les 3 années précédentes **
(en kg ou en tiges de fleurs)])),0)),Translations!$B$12, "D"&amp;MATCH(FALSE,(ISBLANK(CertifiedCrop[1. Identifiant interne d’exploitation agricole*])=ISBLANK(CertifiedCrop[9. Volume vendu/livré au groupe les 3 années précédentes **
(en kg ou en tiges de fleurs)])),0)+2)</f>
        <v>Il n’y a aucune cellule vide.</v>
      </c>
      <c r="F67" s="99" t="str">
        <f t="array" aca="1" ref="F67" ca="1">IF(E67=Translations!$B$12,HYPERLINK("#"&amp;CELL("address"),Translations!$B$8),HYPERLINK("#'2. Certified crop'!"&amp;E67,Translations!$B$11))</f>
        <v>Non applicable.</v>
      </c>
    </row>
    <row r="68" spans="1:6" s="81" customFormat="1" ht="51.75" x14ac:dyDescent="0.3">
      <c r="A68" s="106" t="s">
        <v>246</v>
      </c>
      <c r="B68" s="107" t="s">
        <v>262</v>
      </c>
      <c r="C68" s="111">
        <f>COUNTA('2. Produit agricole certifié'!$E$3:$E$50)</f>
        <v>48</v>
      </c>
      <c r="D68" s="92" t="s">
        <v>267</v>
      </c>
      <c r="E68" s="112"/>
      <c r="F68" s="113"/>
    </row>
    <row r="69" spans="1:6" s="114" customFormat="1" ht="34.5" x14ac:dyDescent="0.3">
      <c r="A69" s="106" t="s">
        <v>247</v>
      </c>
      <c r="B69" s="107" t="s">
        <v>262</v>
      </c>
      <c r="C69" s="111">
        <f>SUM('2. Produit agricole certifié'!D:D)</f>
        <v>4108.4733999999999</v>
      </c>
      <c r="D69" s="92" t="s">
        <v>268</v>
      </c>
      <c r="E69" s="112"/>
      <c r="F69" s="113"/>
    </row>
    <row r="70" spans="1:6" s="114" customFormat="1" ht="51.75" x14ac:dyDescent="0.3">
      <c r="A70" s="106" t="s">
        <v>248</v>
      </c>
      <c r="B70" s="107" t="s">
        <v>262</v>
      </c>
      <c r="C70" s="111">
        <f>SUM('2. Produit agricole certifié'!E:E)</f>
        <v>2409590</v>
      </c>
      <c r="D70" s="92" t="s">
        <v>269</v>
      </c>
      <c r="E70" s="112"/>
      <c r="F70" s="113"/>
    </row>
    <row r="71" spans="1:6" s="114" customFormat="1" ht="51.75" x14ac:dyDescent="0.3">
      <c r="A71" s="106" t="s">
        <v>249</v>
      </c>
      <c r="B71" s="107" t="s">
        <v>262</v>
      </c>
      <c r="C71" s="111">
        <f>SUM('2. Produit agricole certifié'!F:F)</f>
        <v>2318648</v>
      </c>
      <c r="D71" s="92" t="s">
        <v>270</v>
      </c>
      <c r="E71" s="112"/>
      <c r="F71" s="113"/>
    </row>
    <row r="72" spans="1:6" s="114" customFormat="1" ht="51.75" x14ac:dyDescent="0.3">
      <c r="A72" s="106" t="s">
        <v>250</v>
      </c>
      <c r="B72" s="107" t="s">
        <v>262</v>
      </c>
      <c r="C72" s="111">
        <f>SUM('2. Produit agricole certifié'!G:G)</f>
        <v>0</v>
      </c>
      <c r="D72" s="92" t="s">
        <v>271</v>
      </c>
      <c r="E72" s="112"/>
      <c r="F72" s="113"/>
    </row>
    <row r="73" spans="1:6" s="114" customFormat="1" ht="34.5" x14ac:dyDescent="0.3">
      <c r="A73" s="106" t="s">
        <v>251</v>
      </c>
      <c r="B73" s="107" t="s">
        <v>263</v>
      </c>
      <c r="C73" s="91">
        <f>COUNTIF('2. Produit agricole certifié'!L:L,"!")</f>
        <v>0</v>
      </c>
      <c r="D73" s="92" t="s">
        <v>272</v>
      </c>
      <c r="E73" s="112"/>
      <c r="F73" s="113"/>
    </row>
    <row r="74" spans="1:6" s="114" customFormat="1" ht="34.5" x14ac:dyDescent="0.3">
      <c r="A74" s="106" t="s">
        <v>252</v>
      </c>
      <c r="B74" s="107" t="s">
        <v>262</v>
      </c>
      <c r="C74" s="115">
        <f>AVERAGE('2. Produit agricole certifié'!O:O)</f>
        <v>585.98923297427268</v>
      </c>
      <c r="D74" s="92" t="s">
        <v>273</v>
      </c>
      <c r="E74" s="112"/>
      <c r="F74" s="113"/>
    </row>
    <row r="75" spans="1:6" s="114" customFormat="1" ht="51.75" x14ac:dyDescent="0.3">
      <c r="A75" s="106" t="s">
        <v>253</v>
      </c>
      <c r="B75" s="107" t="s">
        <v>262</v>
      </c>
      <c r="C75" s="115">
        <f>AVERAGE('2. Produit agricole certifié'!P:P)</f>
        <v>559.24675804053868</v>
      </c>
      <c r="D75" s="92" t="s">
        <v>274</v>
      </c>
      <c r="E75" s="112"/>
      <c r="F75" s="113"/>
    </row>
    <row r="76" spans="1:6" x14ac:dyDescent="0.3">
      <c r="A76" s="22"/>
      <c r="B76" s="22"/>
      <c r="C76" s="50"/>
      <c r="D76" s="22"/>
      <c r="F76" s="22"/>
    </row>
    <row r="77" spans="1:6" x14ac:dyDescent="0.3">
      <c r="A77" s="15"/>
      <c r="B77" s="15"/>
      <c r="C77" s="51"/>
      <c r="D77" s="15"/>
      <c r="E77" s="46"/>
    </row>
    <row r="78" spans="1:6" ht="18.75" x14ac:dyDescent="0.3">
      <c r="A78" s="19" t="s">
        <v>10</v>
      </c>
      <c r="B78" s="22"/>
      <c r="C78" s="50"/>
      <c r="D78" s="22"/>
      <c r="E78" s="45"/>
    </row>
    <row r="79" spans="1:6" ht="30" x14ac:dyDescent="0.3">
      <c r="A79" s="18" t="s">
        <v>244</v>
      </c>
      <c r="B79" s="18" t="s">
        <v>191</v>
      </c>
      <c r="C79" s="49" t="s">
        <v>192</v>
      </c>
      <c r="D79" s="18" t="s">
        <v>193</v>
      </c>
      <c r="E79" s="44" t="s">
        <v>194</v>
      </c>
      <c r="F79" s="18" t="s">
        <v>195</v>
      </c>
    </row>
    <row r="80" spans="1:6" s="114" customFormat="1" ht="69" x14ac:dyDescent="0.3">
      <c r="A80" s="106" t="s">
        <v>245</v>
      </c>
      <c r="B80" s="107" t="s">
        <v>254</v>
      </c>
      <c r="C80" s="108" t="b">
        <f t="array" ref="C80">IFERROR(AND(FarmUnit[1. Identifiant interne de l’exploitation agricole présent sur la feuille 1. Membre du groupe]),TRUE)</f>
        <v>1</v>
      </c>
      <c r="D80" s="107" t="s">
        <v>285</v>
      </c>
      <c r="E80" s="109" t="str">
        <f t="array" ref="E80">IF(ISNA(MATCH(FALSE,FarmUnit[1. Identifiant interne de l’exploitation agricole présent sur la feuille 1. Membre du groupe],0)),Translations!$B$22, "J"&amp;MATCH(FALSE,FarmUnit[1. Identifiant interne de l’exploitation agricole présent sur la feuille 1. Membre du groupe],0)+2)</f>
        <v>Chaque identifiant interne de membre du groupe est présent.</v>
      </c>
      <c r="F80" s="110" t="str">
        <f t="array" aca="1" ref="F80" ca="1">IF(E80=Translations!$B$22,HYPERLINK("#"&amp;CELL("address"),Translations!$B$8),HYPERLINK("#'3. Farm unit'!"&amp;E80,Translations!$B$23))</f>
        <v>Non applicable.</v>
      </c>
    </row>
    <row r="81" spans="1:6" s="114" customFormat="1" ht="103.5" x14ac:dyDescent="0.3">
      <c r="A81" s="106" t="s">
        <v>162</v>
      </c>
      <c r="B81" s="94" t="s">
        <v>258</v>
      </c>
      <c r="C81" s="98" t="b">
        <f t="array" ref="C81">AND(ISBLANK(FarmUnit[1. Identifiant interne d’exploitation agricole*])=ISBLANK(FarmUnit[2. Identifiant d’unité agricole*]))</f>
        <v>1</v>
      </c>
      <c r="D81" s="94" t="s">
        <v>234</v>
      </c>
      <c r="E81" s="98" t="str">
        <f t="array" ref="E81">IF(ISNA(MATCH(FALSE,(ISBLANK(FarmUnit[1. Identifiant interne d’exploitation agricole*])=ISBLANK(FarmUnit[2. Identifiant d’unité agricole*])),0)),Translations!$B$12, "D"&amp;MATCH(FALSE,(ISBLANK(FarmUnit[1. Identifiant interne d’exploitation agricole*])=ISBLANK(FarmUnit[2. Identifiant d’unité agricole*])),0)+2)</f>
        <v>Il n’y a aucune cellule vide.</v>
      </c>
      <c r="F81" s="99" t="str">
        <f ca="1">IF(E81=Translations!$B$12,HYPERLINK("#"&amp;CELL("address"),Translations!$B$8),HYPERLINK("#'3. Farm unit'!"&amp;E81,Translations!$B$11))</f>
        <v>Non applicable.</v>
      </c>
    </row>
    <row r="82" spans="1:6" s="114" customFormat="1" ht="103.5" x14ac:dyDescent="0.3">
      <c r="A82" s="106" t="s">
        <v>163</v>
      </c>
      <c r="B82" s="94" t="s">
        <v>258</v>
      </c>
      <c r="C82" s="98" t="b">
        <f t="array" ref="C82">AND(ISBLANK(FarmUnit[1. Identifiant interne d’exploitation agricole*])=ISBLANK(FarmUnit[3. Superficie de l’unité agricole (ha)*]))</f>
        <v>1</v>
      </c>
      <c r="D82" s="94" t="s">
        <v>234</v>
      </c>
      <c r="E82" s="98" t="str">
        <f t="array" ref="E82">IF(ISNA(MATCH(FALSE,(ISBLANK(FarmUnit[1. Identifiant interne d’exploitation agricole*])=ISBLANK(FarmUnit[3. Superficie de l’unité agricole (ha)*])),0)),Translations!$B$12, "D"&amp;MATCH(FALSE,(ISBLANK(FarmUnit[1. Identifiant interne d’exploitation agricole*])=ISBLANK(FarmUnit[3. Superficie de l’unité agricole (ha)*])),0)+2)</f>
        <v>Il n’y a aucune cellule vide.</v>
      </c>
      <c r="F82" s="99" t="str">
        <f t="array" aca="1" ref="F82" ca="1">IF(E82=Translations!$B$12,HYPERLINK("#"&amp;CELL("address"),Translations!$B$8),HYPERLINK("#'3. Farm unit'!"&amp;E82,Translations!$B$11))</f>
        <v>Non applicable.</v>
      </c>
    </row>
    <row r="83" spans="1:6" s="114" customFormat="1" ht="34.5" x14ac:dyDescent="0.3">
      <c r="A83" s="106"/>
      <c r="B83" s="94" t="s">
        <v>206</v>
      </c>
      <c r="C83" s="98" t="b">
        <f t="array" ref="C83">AND(ISNUMBER(FarmUnit[3. Superficie de l’unité agricole (ha)*])+ISBLANK(FarmUnit[3. Superficie de l’unité agricole (ha)*]))</f>
        <v>1</v>
      </c>
      <c r="D83" s="94" t="s">
        <v>235</v>
      </c>
      <c r="E83" s="98" t="str">
        <f t="array" ref="E83">IF(AND(ISNUMBER(FarmUnit[3. Superficie de l’unité agricole (ha)*])+ISBLANK(FarmUnit[3. Superficie de l’unité agricole (ha)*])),Translations!$B$13, "D"&amp;MATCH(0,(ISNUMBER(FarmUnit[3. Superficie de l’unité agricole (ha)*])+ISBLANK(FarmUnit[3. Superficie de l’unité agricole (ha)*])),0)+2)</f>
        <v>Toutes les cellules sont des nombres</v>
      </c>
      <c r="F83" s="99" t="str">
        <f t="array" aca="1" ref="F83" ca="1">IF(E83=Translations!$B$13,HYPERLINK("#"&amp;CELL("address"),Translations!$B$8),HYPERLINK("#'3. Farm unit'!"&amp;E83,Translations!$B$11))</f>
        <v>Non applicable.</v>
      </c>
    </row>
    <row r="84" spans="1:6" s="114" customFormat="1" ht="69" x14ac:dyDescent="0.3">
      <c r="A84" s="106" t="s">
        <v>164</v>
      </c>
      <c r="B84" s="94" t="s">
        <v>214</v>
      </c>
      <c r="C84" s="98" t="b">
        <f t="array" ref="C84">AND(ISBLANK(FarmUnit[1. Identifiant interne d’exploitation agricole*])=ISBLANK(FarmUnit[4. Latitude (format DD)**]))</f>
        <v>1</v>
      </c>
      <c r="D84" s="94" t="s">
        <v>234</v>
      </c>
      <c r="E84" s="98" t="str">
        <f t="array" ref="E84">IF(ISNA(MATCH(FALSE,(ISBLANK(FarmUnit[1. Identifiant interne d’exploitation agricole*])=ISBLANK(FarmUnit[4. Latitude (format DD)**])),0)),Translations!$B$12, "D"&amp;MATCH(FALSE,(ISBLANK(FarmUnit[1. Identifiant interne d’exploitation agricole*])=ISBLANK(FarmUnit[4. Latitude (format DD)**])),0)+2)</f>
        <v>Il n’y a aucune cellule vide.</v>
      </c>
      <c r="F84" s="99" t="str">
        <f t="array" aca="1" ref="F84" ca="1">IF(E84=Translations!$B$12,HYPERLINK("#"&amp;CELL("address"),Translations!$B$8),HYPERLINK("#'3. Farm unit'!"&amp;E84,Translations!$B$11))</f>
        <v>Non applicable.</v>
      </c>
    </row>
    <row r="85" spans="1:6" s="114" customFormat="1" ht="51.75" x14ac:dyDescent="0.3">
      <c r="A85" s="106"/>
      <c r="B85" s="116" t="s">
        <v>280</v>
      </c>
      <c r="C85" s="117" t="b">
        <f t="array" ref="C85">AND(IF(ISNUMBER(FarmUnit[4. Latitude (format DD)**]),FALSE,TRUE)+IF(ISNUMBER(FarmUnit[4. Latitude (format DD)**]),IF(LEN(MOD(FarmUnit[4. Latitude (format DD)**],1))&gt;5,TRUE,FALSE),FALSE))</f>
        <v>0</v>
      </c>
      <c r="D85" s="107" t="s">
        <v>286</v>
      </c>
      <c r="E85" s="98" t="str">
        <f t="array" ref="E85">IF(AND(IF(ISNUMBER(FarmUnit[4. Latitude (format DD)**]),FALSE,TRUE)+IF(ISNUMBER(FarmUnit[4. Latitude (format DD)**]),IF(LEN(MOD(FarmUnit[4. Latitude (format DD)**],1))&gt;5,TRUE,FALSE),FALSE)),Translations!$B$26, "D"&amp;MATCH(0,(IF(ISNUMBER(FarmUnit[4. Latitude (format DD)**]),FALSE,TRUE)+IF(ISNUMBER(FarmUnit[4. Latitude (format DD)**]),IF(LEN(MOD(FarmUnit[4. Latitude (format DD)**],1))&gt;5,TRUE,FALSE),FALSE)),0)+2)</f>
        <v>D13</v>
      </c>
      <c r="F85" s="99" t="str">
        <f ca="1">IF(E85=Translations!$B$26,HYPERLINK("#"&amp;CELL("address"),Translations!$B$8),HYPERLINK("#'3. Farm unit'!"&amp;E85,Translations!$B$21))</f>
        <v>Emplacement de la valeur invalide.</v>
      </c>
    </row>
    <row r="86" spans="1:6" s="114" customFormat="1" ht="34.5" x14ac:dyDescent="0.3">
      <c r="A86" s="106"/>
      <c r="B86" s="116" t="s">
        <v>281</v>
      </c>
      <c r="C86" s="117" t="b">
        <f t="array" ref="C86">AND(IFERROR(FarmUnit[4. Latitude (format DD)**]&gt;-181,FALSE)*(FarmUnit[4. Latitude (format DD)**]&lt;181)+ISTEXT(FarmUnit[4. Latitude (format DD)**]))</f>
        <v>1</v>
      </c>
      <c r="D86" s="107" t="s">
        <v>287</v>
      </c>
      <c r="E86" s="98" t="str">
        <f t="array" ref="E86">IF(AND(IFERROR(FarmUnit[4. Latitude (format DD)**]&gt;-181,FALSE)*(FarmUnit[4. Latitude (format DD)**]&lt;181)+ISTEXT(FarmUnit[4. Latitude (format DD)**])),Translations!$B$20, "D"&amp;MATCH(0,IFERROR(FarmUnit[4. Latitude (format DD)**]&gt;-181,FALSE)*(FarmUnit[4. Latitude (format DD)**]&lt;181)+ISTEXT(FarmUnit[4. Latitude (format DD)**]),0)+2)</f>
        <v>Toutes les valeurs sont correctes.</v>
      </c>
      <c r="F86" s="99" t="str">
        <f t="array" aca="1" ref="F86" ca="1">IF(E86=Translations!$B$20,HYPERLINK("#"&amp;CELL("address"),Translations!$B$8),HYPERLINK("#'3. Farm unit'!"&amp;E86,Translations!$B$21))</f>
        <v>Non applicable.</v>
      </c>
    </row>
    <row r="87" spans="1:6" s="114" customFormat="1" ht="51.75" x14ac:dyDescent="0.3">
      <c r="A87" s="106"/>
      <c r="B87" s="116" t="s">
        <v>282</v>
      </c>
      <c r="C87" s="117" t="b">
        <f t="array" ref="C87">AND(IF(FarmUnit[S’agit-il de la plus grande unité agricole]="!",ISNUMBER(FarmUnit[4. Latitude (format DD)**]),TRUE))</f>
        <v>1</v>
      </c>
      <c r="D87" s="107" t="s">
        <v>288</v>
      </c>
      <c r="E87" s="98" t="str">
        <f t="array" ref="E87">IF(AND(IF(FarmUnit[S’agit-il de la plus grande unité agricole]="!",ISNUMBER(FarmUnit[4. Latitude (format DD)**]),TRUE)),Translations!$B$20, "D"&amp;MATCH(FALSE,IF(FarmUnit[S’agit-il de la plus grande unité agricole]="!",ISNUMBER(FarmUnit[4. Latitude (format DD)**]),TRUE),0)+2)</f>
        <v>Toutes les valeurs sont correctes.</v>
      </c>
      <c r="F87" s="99" t="str">
        <f t="array" aca="1" ref="F87" ca="1">IF(E87=Translations!$B$20,HYPERLINK("#"&amp;CELL("address"),Translations!$B$8),HYPERLINK("#'3. Farm unit'!"&amp;E87,Translations!$B$21))</f>
        <v>Non applicable.</v>
      </c>
    </row>
    <row r="88" spans="1:6" s="114" customFormat="1" ht="69" x14ac:dyDescent="0.3">
      <c r="A88" s="106" t="s">
        <v>165</v>
      </c>
      <c r="B88" s="94" t="s">
        <v>214</v>
      </c>
      <c r="C88" s="98" t="b">
        <f t="array" ref="C88">AND(ISBLANK(FarmUnit[1. Identifiant interne d’exploitation agricole*])=ISBLANK(FarmUnit[5. Longitude (format DD)**]))</f>
        <v>1</v>
      </c>
      <c r="D88" s="94" t="s">
        <v>234</v>
      </c>
      <c r="E88" s="98" t="str">
        <f t="array" ref="E88">IF(ISNA(MATCH(FALSE,(ISBLANK(FarmUnit[1. Identifiant interne d’exploitation agricole*])=ISBLANK(FarmUnit[5. Longitude (format DD)**])),0)),Translations!$B$12, "D"&amp;MATCH(FALSE,(ISBLANK(FarmUnit[1. Identifiant interne d’exploitation agricole*])=ISBLANK(FarmUnit[5. Longitude (format DD)**])),0)+2)</f>
        <v>Il n’y a aucune cellule vide.</v>
      </c>
      <c r="F88" s="99" t="str">
        <f t="array" aca="1" ref="F88" ca="1">IF(E88=Translations!$B$12,HYPERLINK("#"&amp;CELL("address"),Translations!$B$8),HYPERLINK("#'3. Farm unit'!"&amp;E88,Translations!$B$11))</f>
        <v>Non applicable.</v>
      </c>
    </row>
    <row r="89" spans="1:6" s="114" customFormat="1" ht="51.75" x14ac:dyDescent="0.3">
      <c r="A89" s="106"/>
      <c r="B89" s="116" t="s">
        <v>283</v>
      </c>
      <c r="C89" s="117" t="b">
        <f t="array" ref="C89">AND(IF(ISNUMBER(FarmUnit[5. Longitude (format DD)**]),FALSE,TRUE)+IF(ISNUMBER(FarmUnit[5. Longitude (format DD)**]),IF(LEN(MOD(FarmUnit[5. Longitude (format DD)**],1))&gt;5,TRUE,FALSE),FALSE))</f>
        <v>0</v>
      </c>
      <c r="D89" s="107" t="s">
        <v>286</v>
      </c>
      <c r="E89" s="98" t="str">
        <f t="array" ref="E89">IF(AND(IF(ISNUMBER(FarmUnit[5. Longitude (format DD)**]),FALSE,TRUE)+IF(ISNUMBER(FarmUnit[5. Longitude (format DD)**]),IF(LEN(MOD(FarmUnit[5. Longitude (format DD)**],1))&gt;5,TRUE,FALSE),FALSE)),Translations!$B$26, "D"&amp;MATCH(0,(IF(ISNUMBER(FarmUnit[5. Longitude (format DD)**]),FALSE,TRUE)+IF(ISNUMBER(FarmUnit[5. Longitude (format DD)**]),IF(LEN(MOD(FarmUnit[5. Longitude (format DD)**],1))&gt;5,TRUE,FALSE),FALSE)),0)+2)</f>
        <v>D67</v>
      </c>
      <c r="F89" s="99" t="str">
        <f ca="1">IF(E89=Translations!$B$26,HYPERLINK("#"&amp;CELL("address"),Translations!$B$8),HYPERLINK("#'3. Farm unit'!"&amp;E89,Translations!$B$21))</f>
        <v>Emplacement de la valeur invalide.</v>
      </c>
    </row>
    <row r="90" spans="1:6" s="114" customFormat="1" ht="34.5" x14ac:dyDescent="0.3">
      <c r="A90" s="106"/>
      <c r="B90" s="116" t="s">
        <v>284</v>
      </c>
      <c r="C90" s="117" t="b">
        <f t="array" ref="C90">AND(IFERROR(FarmUnit[5. Longitude (format DD)**]&gt;-91,FALSE)*(FarmUnit[5. Longitude (format DD)**]&lt;91)+ISTEXT(FarmUnit[5. Longitude (format DD)**]))</f>
        <v>1</v>
      </c>
      <c r="D90" s="107" t="s">
        <v>289</v>
      </c>
      <c r="E90" s="98" t="str">
        <f t="array" ref="E90">IF(AND(IFERROR(FarmUnit[5. Longitude (format DD)**]&gt;-91,FALSE)*(FarmUnit[5. Longitude (format DD)**]&lt;91)+ISTEXT(FarmUnit[5. Longitude (format DD)**])),Translations!$B$20, "EB"&amp;MATCH(0,IFERROR(FarmUnit[5. Longitude (format DD)**]&gt;-91,FALSE)*(FarmUnit[5. Longitude (format DD)**]&lt;91)+ISTEXT(FarmUnit[5. Longitude (format DD)**]),0)+2)</f>
        <v>Toutes les valeurs sont correctes.</v>
      </c>
      <c r="F90" s="99" t="str">
        <f t="array" aca="1" ref="F90" ca="1">IF(E90=Translations!$B$20,HYPERLINK("#"&amp;CELL("address"),Translations!$B$8),HYPERLINK("#'3. Farm unit'!"&amp;E90,Translations!$B$21))</f>
        <v>Non applicable.</v>
      </c>
    </row>
    <row r="91" spans="1:6" s="114" customFormat="1" ht="51.75" x14ac:dyDescent="0.3">
      <c r="A91" s="106"/>
      <c r="B91" s="116" t="s">
        <v>282</v>
      </c>
      <c r="C91" s="117" t="b">
        <f t="array" ref="C91">AND(IF(FarmUnit[S’agit-il de la plus grande unité agricole]="!",ISNUMBER(FarmUnit[5. Longitude (format DD)**]),TRUE))</f>
        <v>1</v>
      </c>
      <c r="D91" s="107" t="s">
        <v>290</v>
      </c>
      <c r="E91" s="98" t="str">
        <f t="array" ref="E91">IF(AND(IF(FarmUnit[S’agit-il de la plus grande unité agricole]="!",ISNUMBER(FarmUnit[5. Longitude (format DD)**]),TRUE)),Translations!$B$20, "D"&amp;MATCH(FALSE,IF(FarmUnit[S’agit-il de la plus grande unité agricole]="!",ISNUMBER(FarmUnit[5. Longitude (format DD)**]),TRUE),0)+2)</f>
        <v>Toutes les valeurs sont correctes.</v>
      </c>
      <c r="F91" s="99" t="str">
        <f t="array" aca="1" ref="F91" ca="1">IF(E91=Translations!$B$20,HYPERLINK("#"&amp;CELL("address"),Translations!$B$8),HYPERLINK("#'3. Farm unit'!"&amp;E91,Translations!$B$21))</f>
        <v>Non applicable.</v>
      </c>
    </row>
    <row r="92" spans="1:6" s="114" customFormat="1" ht="34.5" x14ac:dyDescent="0.3">
      <c r="A92" s="106" t="s">
        <v>275</v>
      </c>
      <c r="B92" s="107" t="s">
        <v>262</v>
      </c>
      <c r="C92" s="118">
        <f>COUNTA('3. Unité agricole'!$C$3:$C$50)</f>
        <v>48</v>
      </c>
      <c r="D92" s="92" t="s">
        <v>291</v>
      </c>
      <c r="E92" s="119"/>
      <c r="F92" s="120"/>
    </row>
    <row r="93" spans="1:6" s="114" customFormat="1" ht="69" x14ac:dyDescent="0.3">
      <c r="A93" s="106" t="s">
        <v>276</v>
      </c>
      <c r="B93" s="107" t="s">
        <v>262</v>
      </c>
      <c r="C93" s="118">
        <f t="array" ref="C93">SUM(IF('3. Unité agricole'!$A$3:$A$913&lt;&gt;"",1/COUNTIF('3. Unité agricole'!$A$3:$A$913,'3. Unité agricole'!$A$3:$A$913),"not working"))</f>
        <v>911</v>
      </c>
      <c r="D93" s="92" t="s">
        <v>292</v>
      </c>
      <c r="E93" s="119"/>
      <c r="F93" s="120"/>
    </row>
    <row r="94" spans="1:6" s="114" customFormat="1" ht="34.5" x14ac:dyDescent="0.3">
      <c r="A94" s="106" t="s">
        <v>277</v>
      </c>
      <c r="B94" s="107" t="s">
        <v>262</v>
      </c>
      <c r="C94" s="118">
        <f>SUM('3. Unité agricole'!C:C)</f>
        <v>2061.5061060000007</v>
      </c>
      <c r="D94" s="107" t="s">
        <v>293</v>
      </c>
      <c r="E94" s="112"/>
      <c r="F94" s="120"/>
    </row>
    <row r="95" spans="1:6" s="114" customFormat="1" ht="69" x14ac:dyDescent="0.3">
      <c r="A95" s="106" t="s">
        <v>278</v>
      </c>
      <c r="B95" s="107" t="s">
        <v>262</v>
      </c>
      <c r="C95" s="118">
        <f>COUNTIF('3. Unité agricole'!I:I,"!")</f>
        <v>911</v>
      </c>
      <c r="D95" s="107" t="s">
        <v>294</v>
      </c>
      <c r="E95" s="112"/>
      <c r="F95" s="120"/>
    </row>
    <row r="96" spans="1:6" s="114" customFormat="1" ht="69" x14ac:dyDescent="0.3">
      <c r="A96" s="106" t="s">
        <v>279</v>
      </c>
      <c r="B96" s="107" t="s">
        <v>262</v>
      </c>
      <c r="C96" s="118">
        <f>MIN(COUNTA('3. Unité agricole'!$D$3:$D$50),COUNTA('3. Unité agricole'!$E$3:$E$50))</f>
        <v>48</v>
      </c>
      <c r="D96" s="107" t="s">
        <v>295</v>
      </c>
      <c r="E96" s="112"/>
      <c r="F96" s="120"/>
    </row>
    <row r="97" s="24" customFormat="1" x14ac:dyDescent="0.3"/>
    <row r="98" s="24" customFormat="1" x14ac:dyDescent="0.3"/>
    <row r="99" s="24" customFormat="1" x14ac:dyDescent="0.3"/>
    <row r="100" s="24" customFormat="1" x14ac:dyDescent="0.3"/>
    <row r="101" s="24" customFormat="1" x14ac:dyDescent="0.3"/>
    <row r="102" s="24" customFormat="1" x14ac:dyDescent="0.3"/>
    <row r="103" s="24" customFormat="1" x14ac:dyDescent="0.3"/>
    <row r="104" s="24" customFormat="1" x14ac:dyDescent="0.3"/>
  </sheetData>
  <sheetProtection sheet="1" objects="1" scenarios="1" pivotTables="0"/>
  <mergeCells count="1">
    <mergeCell ref="A4:E4"/>
  </mergeCells>
  <conditionalFormatting sqref="C97:C108 C8:C51 C53:C78 C80:C90">
    <cfRule type="containsText" dxfId="19" priority="50" operator="containsText" text="TRUE">
      <formula>NOT(ISERROR(SEARCH("TRUE",C8)))</formula>
    </cfRule>
    <cfRule type="containsText" dxfId="18" priority="51" operator="containsText" text="FALSE">
      <formula>NOT(ISERROR(SEARCH("FALSE",C8)))</formula>
    </cfRule>
  </conditionalFormatting>
  <conditionalFormatting sqref="C73">
    <cfRule type="cellIs" dxfId="17" priority="13" operator="greaterThan">
      <formula>0</formula>
    </cfRule>
  </conditionalFormatting>
  <conditionalFormatting sqref="C91">
    <cfRule type="containsText" dxfId="16" priority="11" operator="containsText" text="TRUE">
      <formula>NOT(ISERROR(SEARCH("TRUE",C91)))</formula>
    </cfRule>
    <cfRule type="containsText" dxfId="15" priority="12" operator="containsText" text="FALSE">
      <formula>NOT(ISERROR(SEARCH("FALSE",C91)))</formula>
    </cfRule>
  </conditionalFormatting>
  <conditionalFormatting sqref="C7">
    <cfRule type="containsText" dxfId="14" priority="9" operator="containsText" text="TRUE">
      <formula>NOT(ISERROR(SEARCH("TRUE",C7)))</formula>
    </cfRule>
    <cfRule type="containsText" dxfId="13" priority="10" operator="containsText" text="FALSE">
      <formula>NOT(ISERROR(SEARCH("FALSE",C7)))</formula>
    </cfRule>
  </conditionalFormatting>
  <conditionalFormatting sqref="C52">
    <cfRule type="containsText" dxfId="12" priority="7" operator="containsText" text="TRUE">
      <formula>NOT(ISERROR(SEARCH("TRUE",C52)))</formula>
    </cfRule>
    <cfRule type="containsText" dxfId="11" priority="8" operator="containsText" text="FALSE">
      <formula>NOT(ISERROR(SEARCH("FALSE",C52)))</formula>
    </cfRule>
  </conditionalFormatting>
  <conditionalFormatting sqref="C79">
    <cfRule type="containsText" dxfId="10" priority="5" operator="containsText" text="TRUE">
      <formula>NOT(ISERROR(SEARCH("TRUE",C79)))</formula>
    </cfRule>
    <cfRule type="containsText" dxfId="9" priority="6" operator="containsText" text="FALSE">
      <formula>NOT(ISERROR(SEARCH("FALSE",C79)))</formula>
    </cfRule>
  </conditionalFormatting>
  <conditionalFormatting sqref="D87">
    <cfRule type="containsText" dxfId="8" priority="3" operator="containsText" text="TRUE">
      <formula>NOT(ISERROR(SEARCH("TRUE",D87)))</formula>
    </cfRule>
    <cfRule type="containsText" dxfId="7" priority="4" operator="containsText" text="FALSE">
      <formula>NOT(ISERROR(SEARCH("FALSE",D87)))</formula>
    </cfRule>
  </conditionalFormatting>
  <conditionalFormatting sqref="D91">
    <cfRule type="containsText" dxfId="6" priority="1" operator="containsText" text="TRUE">
      <formula>NOT(ISERROR(SEARCH("TRUE",D91)))</formula>
    </cfRule>
    <cfRule type="containsText" dxfId="5" priority="2" operator="containsText" text="FALSE">
      <formula>NOT(ISERROR(SEARCH("FALSE",D91)))</formula>
    </cfRule>
  </conditionalFormatting>
  <dataValidations count="5">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A84:A87" xr:uid="{00000000-0002-0000-0400-000000000000}"/>
    <dataValidation allowBlank="1" showInputMessage="1" showErrorMessage="1" promptTitle="Mandatory value" prompt="Please indicate here the farm unit ID that you use in your internal management system, e.g. when collecting geolocation data." sqref="A81" xr:uid="{00000000-0002-0000-0400-000001000000}"/>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A82:A83" xr:uid="{00000000-0002-0000-0400-000002000000}"/>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80" xr:uid="{00000000-0002-0000-0400-00000300000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A88:A90" xr:uid="{00000000-0002-0000-0400-000004000000}"/>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K55"/>
  <sheetViews>
    <sheetView showGridLines="0" workbookViewId="0">
      <selection activeCell="C14" sqref="C14"/>
    </sheetView>
  </sheetViews>
  <sheetFormatPr baseColWidth="10" defaultColWidth="8.7109375" defaultRowHeight="16.5" x14ac:dyDescent="0.3"/>
  <cols>
    <col min="1" max="1" width="58.7109375" style="24" customWidth="1"/>
    <col min="2" max="2" width="45.28515625" style="24" customWidth="1"/>
    <col min="3" max="5" width="50.7109375" style="24" bestFit="1" customWidth="1"/>
    <col min="6" max="6" width="14.5703125" style="24" customWidth="1"/>
    <col min="7" max="7" width="2.7109375" style="24" customWidth="1"/>
    <col min="8" max="18" width="50.7109375" style="24" bestFit="1" customWidth="1"/>
    <col min="19" max="19" width="36.28515625" style="24" bestFit="1" customWidth="1"/>
    <col min="20" max="20" width="55.28515625" style="24" bestFit="1" customWidth="1"/>
    <col min="21" max="28" width="69.5703125" style="24" bestFit="1" customWidth="1"/>
    <col min="29" max="29" width="32" style="24" bestFit="1" customWidth="1"/>
    <col min="30" max="30" width="74.28515625" style="24" bestFit="1" customWidth="1"/>
    <col min="31" max="16384" width="8.7109375" style="24"/>
  </cols>
  <sheetData>
    <row r="1" spans="1:3" s="12" customFormat="1" x14ac:dyDescent="0.3"/>
    <row r="2" spans="1:3" s="12" customFormat="1" ht="20.25" thickBot="1" x14ac:dyDescent="0.35">
      <c r="A2" s="14" t="s">
        <v>11</v>
      </c>
    </row>
    <row r="3" spans="1:3" s="12" customFormat="1" ht="17.25" thickTop="1" x14ac:dyDescent="0.3">
      <c r="A3" s="12" t="s">
        <v>12</v>
      </c>
      <c r="C3" s="13"/>
    </row>
    <row r="4" spans="1:3" s="12" customFormat="1" x14ac:dyDescent="0.3">
      <c r="A4" s="12" t="s">
        <v>13</v>
      </c>
    </row>
    <row r="5" spans="1:3" s="12" customFormat="1" x14ac:dyDescent="0.3">
      <c r="A5" s="12" t="s">
        <v>14</v>
      </c>
      <c r="C5" s="40"/>
    </row>
    <row r="6" spans="1:3" s="12" customFormat="1" ht="18.75" x14ac:dyDescent="0.3">
      <c r="A6" s="16" t="s">
        <v>15</v>
      </c>
      <c r="B6" s="130" t="s">
        <v>16</v>
      </c>
    </row>
    <row r="7" spans="1:3" s="12" customFormat="1" x14ac:dyDescent="0.3">
      <c r="A7" s="18" t="s">
        <v>17</v>
      </c>
      <c r="B7" s="18" t="s">
        <v>18</v>
      </c>
    </row>
    <row r="8" spans="1:3" s="12" customFormat="1" x14ac:dyDescent="0.3">
      <c r="A8" s="17" t="s">
        <v>19</v>
      </c>
      <c r="B8" s="17" t="s">
        <v>171</v>
      </c>
    </row>
    <row r="9" spans="1:3" s="12" customFormat="1" x14ac:dyDescent="0.3">
      <c r="A9" s="17" t="s">
        <v>20</v>
      </c>
      <c r="B9" s="17" t="s">
        <v>172</v>
      </c>
    </row>
    <row r="10" spans="1:3" s="12" customFormat="1" ht="27.6" customHeight="1" x14ac:dyDescent="0.3">
      <c r="A10" s="17" t="s">
        <v>21</v>
      </c>
      <c r="B10" s="17" t="s">
        <v>173</v>
      </c>
    </row>
    <row r="11" spans="1:3" s="12" customFormat="1" ht="25.15" customHeight="1" x14ac:dyDescent="0.3">
      <c r="A11" s="17" t="s">
        <v>22</v>
      </c>
      <c r="B11" s="20" t="s">
        <v>174</v>
      </c>
    </row>
    <row r="12" spans="1:3" s="12" customFormat="1" x14ac:dyDescent="0.3">
      <c r="A12" s="20" t="s">
        <v>23</v>
      </c>
      <c r="B12" s="20" t="s">
        <v>175</v>
      </c>
    </row>
    <row r="13" spans="1:3" s="12" customFormat="1" ht="28.15" customHeight="1" x14ac:dyDescent="0.3">
      <c r="A13" s="25" t="s">
        <v>24</v>
      </c>
      <c r="B13" s="17" t="s">
        <v>176</v>
      </c>
    </row>
    <row r="14" spans="1:3" s="12" customFormat="1" ht="31.9" customHeight="1" x14ac:dyDescent="0.3">
      <c r="A14" s="17" t="s">
        <v>25</v>
      </c>
      <c r="B14" s="17" t="s">
        <v>177</v>
      </c>
    </row>
    <row r="15" spans="1:3" s="12" customFormat="1" ht="42.75" x14ac:dyDescent="0.3">
      <c r="A15" s="21" t="s">
        <v>26</v>
      </c>
      <c r="B15" s="150" t="s">
        <v>178</v>
      </c>
    </row>
    <row r="16" spans="1:3" s="12" customFormat="1" x14ac:dyDescent="0.3">
      <c r="A16" s="21" t="s">
        <v>27</v>
      </c>
      <c r="B16" s="150" t="s">
        <v>179</v>
      </c>
    </row>
    <row r="17" spans="1:2" s="12" customFormat="1" x14ac:dyDescent="0.3">
      <c r="A17" s="21" t="s">
        <v>28</v>
      </c>
      <c r="B17" s="150" t="s">
        <v>180</v>
      </c>
    </row>
    <row r="18" spans="1:2" s="12" customFormat="1" x14ac:dyDescent="0.3">
      <c r="A18" s="21" t="s">
        <v>29</v>
      </c>
      <c r="B18" s="150" t="s">
        <v>181</v>
      </c>
    </row>
    <row r="19" spans="1:2" s="12" customFormat="1" x14ac:dyDescent="0.3">
      <c r="A19" s="21" t="s">
        <v>30</v>
      </c>
      <c r="B19" s="150" t="s">
        <v>182</v>
      </c>
    </row>
    <row r="20" spans="1:2" s="12" customFormat="1" x14ac:dyDescent="0.3">
      <c r="A20" s="21" t="s">
        <v>31</v>
      </c>
      <c r="B20" s="150" t="s">
        <v>183</v>
      </c>
    </row>
    <row r="21" spans="1:2" s="12" customFormat="1" x14ac:dyDescent="0.3">
      <c r="A21" s="21" t="s">
        <v>32</v>
      </c>
      <c r="B21" s="150" t="s">
        <v>184</v>
      </c>
    </row>
    <row r="22" spans="1:2" s="12" customFormat="1" ht="28.5" x14ac:dyDescent="0.3">
      <c r="A22" s="21" t="s">
        <v>33</v>
      </c>
      <c r="B22" s="150" t="s">
        <v>185</v>
      </c>
    </row>
    <row r="23" spans="1:2" s="12" customFormat="1" ht="28.5" x14ac:dyDescent="0.3">
      <c r="A23" s="21" t="s">
        <v>34</v>
      </c>
      <c r="B23" s="150" t="s">
        <v>186</v>
      </c>
    </row>
    <row r="24" spans="1:2" s="12" customFormat="1" ht="28.5" x14ac:dyDescent="0.3">
      <c r="A24" s="21" t="s">
        <v>35</v>
      </c>
      <c r="B24" s="150" t="s">
        <v>187</v>
      </c>
    </row>
    <row r="25" spans="1:2" s="12" customFormat="1" ht="28.5" x14ac:dyDescent="0.3">
      <c r="A25" s="21" t="s">
        <v>36</v>
      </c>
      <c r="B25" s="150" t="s">
        <v>188</v>
      </c>
    </row>
    <row r="26" spans="1:2" s="12" customFormat="1" ht="28.5" x14ac:dyDescent="0.3">
      <c r="A26" s="21" t="s">
        <v>37</v>
      </c>
      <c r="B26" s="150" t="s">
        <v>189</v>
      </c>
    </row>
    <row r="27" spans="1:2" s="12" customFormat="1" x14ac:dyDescent="0.3">
      <c r="A27" s="21"/>
      <c r="B27" s="21"/>
    </row>
    <row r="28" spans="1:2" s="12" customFormat="1" x14ac:dyDescent="0.3">
      <c r="A28" s="21"/>
      <c r="B28" s="21"/>
    </row>
    <row r="29" spans="1:2" s="12" customFormat="1" x14ac:dyDescent="0.3">
      <c r="A29" s="21"/>
      <c r="B29" s="21"/>
    </row>
    <row r="30" spans="1:2" s="12" customFormat="1" x14ac:dyDescent="0.3"/>
    <row r="31" spans="1:2" s="12" customFormat="1" x14ac:dyDescent="0.3"/>
    <row r="32" spans="1:2" s="12" customFormat="1" x14ac:dyDescent="0.3"/>
    <row r="33" spans="1:11" s="12" customFormat="1" x14ac:dyDescent="0.3"/>
    <row r="34" spans="1:11" s="12" customFormat="1" x14ac:dyDescent="0.3"/>
    <row r="35" spans="1:11" s="12" customFormat="1" x14ac:dyDescent="0.3"/>
    <row r="36" spans="1:11" s="12" customFormat="1" x14ac:dyDescent="0.3"/>
    <row r="37" spans="1:11" s="12" customFormat="1" x14ac:dyDescent="0.3"/>
    <row r="38" spans="1:11" s="12" customFormat="1" x14ac:dyDescent="0.3"/>
    <row r="39" spans="1:11" s="12" customFormat="1" x14ac:dyDescent="0.3"/>
    <row r="40" spans="1:11" s="12" customFormat="1" x14ac:dyDescent="0.3"/>
    <row r="41" spans="1:11" x14ac:dyDescent="0.3">
      <c r="A41" s="12"/>
      <c r="B41" s="12"/>
      <c r="C41" s="12"/>
      <c r="D41" s="12"/>
      <c r="E41" s="12"/>
      <c r="F41" s="12"/>
      <c r="G41" s="12"/>
      <c r="H41" s="12"/>
      <c r="I41" s="12"/>
      <c r="J41" s="12"/>
      <c r="K41" s="12"/>
    </row>
    <row r="42" spans="1:11" x14ac:dyDescent="0.3">
      <c r="A42" s="12"/>
      <c r="B42" s="12"/>
      <c r="C42" s="12"/>
      <c r="D42" s="12"/>
      <c r="E42" s="12"/>
      <c r="F42" s="12"/>
      <c r="G42" s="12"/>
      <c r="H42" s="12"/>
      <c r="I42" s="12"/>
      <c r="J42" s="12"/>
      <c r="K42" s="12"/>
    </row>
    <row r="43" spans="1:11" x14ac:dyDescent="0.3">
      <c r="A43" s="12"/>
      <c r="B43" s="12"/>
      <c r="C43" s="12"/>
      <c r="D43" s="12"/>
      <c r="E43" s="12"/>
      <c r="F43" s="12"/>
      <c r="G43" s="12"/>
      <c r="H43" s="12"/>
      <c r="I43" s="12"/>
      <c r="J43" s="12"/>
      <c r="K43" s="12"/>
    </row>
    <row r="44" spans="1:11" x14ac:dyDescent="0.3">
      <c r="A44" s="12"/>
      <c r="B44" s="12"/>
      <c r="C44" s="12"/>
      <c r="D44" s="12"/>
      <c r="E44" s="12"/>
      <c r="F44" s="12"/>
      <c r="G44" s="12"/>
      <c r="H44" s="12"/>
      <c r="I44" s="12"/>
      <c r="J44" s="12"/>
      <c r="K44" s="12"/>
    </row>
    <row r="45" spans="1:11" x14ac:dyDescent="0.3">
      <c r="A45" s="12"/>
      <c r="B45" s="12"/>
      <c r="C45" s="12"/>
      <c r="D45" s="12"/>
      <c r="E45" s="12"/>
      <c r="F45" s="12"/>
      <c r="G45" s="12"/>
      <c r="H45" s="12"/>
      <c r="I45" s="12"/>
      <c r="J45" s="12"/>
      <c r="K45" s="12"/>
    </row>
    <row r="46" spans="1:11" x14ac:dyDescent="0.3">
      <c r="A46" s="12"/>
      <c r="B46" s="12"/>
      <c r="C46" s="12"/>
      <c r="D46" s="12"/>
      <c r="E46" s="12"/>
      <c r="F46" s="12"/>
      <c r="G46" s="12"/>
      <c r="H46" s="12"/>
      <c r="I46" s="12"/>
      <c r="J46" s="12"/>
      <c r="K46" s="12"/>
    </row>
    <row r="47" spans="1:11" x14ac:dyDescent="0.3">
      <c r="A47" s="12"/>
      <c r="B47" s="12"/>
      <c r="C47" s="12"/>
      <c r="D47" s="12"/>
      <c r="E47" s="12"/>
      <c r="F47" s="12"/>
      <c r="G47" s="12"/>
      <c r="H47" s="12"/>
      <c r="I47" s="12"/>
      <c r="J47" s="12"/>
      <c r="K47" s="12"/>
    </row>
    <row r="48" spans="1:11" x14ac:dyDescent="0.3">
      <c r="A48" s="12"/>
      <c r="B48" s="12"/>
      <c r="C48" s="12"/>
      <c r="D48" s="12"/>
      <c r="E48" s="12"/>
      <c r="F48" s="12"/>
      <c r="G48" s="12"/>
      <c r="H48" s="12"/>
      <c r="I48" s="12"/>
      <c r="J48" s="12"/>
      <c r="K48" s="12"/>
    </row>
    <row r="49" spans="1:11" x14ac:dyDescent="0.3">
      <c r="A49" s="12"/>
      <c r="B49" s="12"/>
      <c r="C49" s="12"/>
      <c r="D49" s="12"/>
      <c r="E49" s="12"/>
      <c r="F49" s="12"/>
      <c r="G49" s="12"/>
      <c r="H49" s="12"/>
      <c r="I49" s="12"/>
      <c r="J49" s="12"/>
      <c r="K49" s="12"/>
    </row>
    <row r="50" spans="1:11" x14ac:dyDescent="0.3">
      <c r="A50" s="12"/>
      <c r="B50" s="12"/>
      <c r="C50" s="12"/>
      <c r="D50" s="12"/>
      <c r="E50" s="12"/>
      <c r="F50" s="12"/>
      <c r="G50" s="12"/>
      <c r="H50" s="12"/>
      <c r="I50" s="12"/>
      <c r="J50" s="12"/>
      <c r="K50" s="12"/>
    </row>
    <row r="51" spans="1:11" x14ac:dyDescent="0.3">
      <c r="A51" s="12"/>
      <c r="B51" s="12"/>
      <c r="C51" s="12"/>
      <c r="D51" s="12"/>
      <c r="E51" s="12"/>
      <c r="F51" s="12"/>
      <c r="G51" s="12"/>
      <c r="H51" s="12"/>
      <c r="I51" s="12"/>
      <c r="J51" s="12"/>
      <c r="K51" s="12"/>
    </row>
    <row r="52" spans="1:11" x14ac:dyDescent="0.3">
      <c r="A52" s="12"/>
      <c r="B52" s="12"/>
      <c r="C52" s="12"/>
      <c r="D52" s="12"/>
      <c r="E52" s="12"/>
      <c r="F52" s="12"/>
      <c r="G52" s="12"/>
      <c r="H52" s="12"/>
      <c r="I52" s="12"/>
      <c r="J52" s="12"/>
      <c r="K52" s="12"/>
    </row>
    <row r="53" spans="1:11" x14ac:dyDescent="0.3">
      <c r="A53" s="12"/>
      <c r="B53" s="12"/>
      <c r="C53" s="12"/>
      <c r="D53" s="12"/>
      <c r="E53" s="12"/>
      <c r="F53" s="12"/>
      <c r="G53" s="12"/>
      <c r="H53" s="12"/>
      <c r="I53" s="12"/>
      <c r="J53" s="12"/>
      <c r="K53" s="12"/>
    </row>
    <row r="54" spans="1:11" x14ac:dyDescent="0.3">
      <c r="A54" s="12"/>
      <c r="B54" s="12"/>
      <c r="C54" s="12"/>
      <c r="D54" s="12"/>
      <c r="E54" s="12"/>
      <c r="F54" s="12"/>
      <c r="G54" s="12"/>
      <c r="H54" s="12"/>
      <c r="I54" s="12"/>
      <c r="J54" s="12"/>
      <c r="K54" s="12"/>
    </row>
    <row r="55" spans="1:11" x14ac:dyDescent="0.3">
      <c r="A55" s="12"/>
      <c r="B55" s="12"/>
      <c r="C55" s="12"/>
      <c r="D55" s="12"/>
      <c r="E55" s="12"/>
      <c r="F55" s="12"/>
      <c r="G55" s="12"/>
      <c r="H55" s="12"/>
      <c r="I55" s="12"/>
      <c r="J55" s="12"/>
      <c r="K55" s="12"/>
    </row>
  </sheetData>
  <dataValidations count="1">
    <dataValidation allowBlank="1" showInputMessage="1" showErrorMessage="1" promptTitle="If the formula does not work" prompt="Please click on this cell and press Ctrl+Shift+Enter" sqref="B35" xr:uid="{00000000-0002-0000-0500-00000000000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4BA29"/>
  </sheetPr>
  <dimension ref="A1:D372"/>
  <sheetViews>
    <sheetView showGridLines="0" workbookViewId="0">
      <selection activeCell="G5" sqref="G5"/>
    </sheetView>
  </sheetViews>
  <sheetFormatPr baseColWidth="10" defaultColWidth="9.140625" defaultRowHeight="15" x14ac:dyDescent="0.25"/>
  <cols>
    <col min="1" max="1" width="27.42578125" bestFit="1" customWidth="1"/>
    <col min="2" max="2" width="17.7109375" bestFit="1" customWidth="1"/>
    <col min="3" max="3" width="36.5703125" customWidth="1"/>
    <col min="4" max="4" width="13.7109375" customWidth="1"/>
  </cols>
  <sheetData>
    <row r="1" spans="1:4" ht="30" x14ac:dyDescent="0.25">
      <c r="A1" s="27" t="s">
        <v>331</v>
      </c>
      <c r="B1" s="27" t="s">
        <v>332</v>
      </c>
      <c r="C1" s="28" t="s">
        <v>333</v>
      </c>
      <c r="D1" s="29" t="s">
        <v>334</v>
      </c>
    </row>
    <row r="2" spans="1:4" x14ac:dyDescent="0.25">
      <c r="A2" s="151" t="s">
        <v>38</v>
      </c>
      <c r="B2" s="152"/>
      <c r="C2" s="152" t="s">
        <v>39</v>
      </c>
      <c r="D2" s="153" t="s">
        <v>335</v>
      </c>
    </row>
    <row r="3" spans="1:4" x14ac:dyDescent="0.25">
      <c r="A3" s="154" t="s">
        <v>336</v>
      </c>
      <c r="B3" s="152"/>
      <c r="C3" s="152" t="s">
        <v>39</v>
      </c>
      <c r="D3" s="153" t="s">
        <v>337</v>
      </c>
    </row>
    <row r="4" spans="1:4" x14ac:dyDescent="0.25">
      <c r="A4" s="152" t="s">
        <v>338</v>
      </c>
      <c r="B4" s="152"/>
      <c r="C4" s="152" t="s">
        <v>40</v>
      </c>
      <c r="D4" s="153" t="s">
        <v>337</v>
      </c>
    </row>
    <row r="5" spans="1:4" x14ac:dyDescent="0.25">
      <c r="A5" s="152" t="s">
        <v>41</v>
      </c>
      <c r="B5" s="152"/>
      <c r="C5" s="152" t="s">
        <v>40</v>
      </c>
      <c r="D5" s="153" t="s">
        <v>337</v>
      </c>
    </row>
    <row r="6" spans="1:4" x14ac:dyDescent="0.25">
      <c r="A6" s="152" t="s">
        <v>339</v>
      </c>
      <c r="B6" s="152"/>
      <c r="C6" s="152" t="s">
        <v>39</v>
      </c>
      <c r="D6" s="153" t="s">
        <v>340</v>
      </c>
    </row>
    <row r="7" spans="1:4" x14ac:dyDescent="0.25">
      <c r="A7" s="151" t="s">
        <v>341</v>
      </c>
      <c r="B7" s="152"/>
      <c r="C7" s="152" t="s">
        <v>40</v>
      </c>
      <c r="D7" s="153" t="s">
        <v>337</v>
      </c>
    </row>
    <row r="8" spans="1:4" x14ac:dyDescent="0.25">
      <c r="A8" s="152" t="s">
        <v>342</v>
      </c>
      <c r="B8" s="152"/>
      <c r="C8" s="152" t="s">
        <v>39</v>
      </c>
      <c r="D8" s="153" t="s">
        <v>343</v>
      </c>
    </row>
    <row r="9" spans="1:4" x14ac:dyDescent="0.25">
      <c r="A9" s="152" t="s">
        <v>42</v>
      </c>
      <c r="B9" s="152"/>
      <c r="C9" s="152" t="s">
        <v>40</v>
      </c>
      <c r="D9" s="153" t="s">
        <v>337</v>
      </c>
    </row>
    <row r="10" spans="1:4" x14ac:dyDescent="0.25">
      <c r="A10" s="152" t="s">
        <v>344</v>
      </c>
      <c r="B10" s="152"/>
      <c r="C10" s="152" t="s">
        <v>40</v>
      </c>
      <c r="D10" s="153" t="s">
        <v>337</v>
      </c>
    </row>
    <row r="11" spans="1:4" x14ac:dyDescent="0.25">
      <c r="A11" s="152" t="s">
        <v>345</v>
      </c>
      <c r="B11" s="152"/>
      <c r="C11" s="152" t="s">
        <v>40</v>
      </c>
      <c r="D11" s="153" t="s">
        <v>337</v>
      </c>
    </row>
    <row r="12" spans="1:4" x14ac:dyDescent="0.25">
      <c r="A12" s="152" t="s">
        <v>346</v>
      </c>
      <c r="B12" s="152"/>
      <c r="C12" s="152" t="s">
        <v>40</v>
      </c>
      <c r="D12" s="153" t="s">
        <v>335</v>
      </c>
    </row>
    <row r="13" spans="1:4" x14ac:dyDescent="0.25">
      <c r="A13" s="151" t="s">
        <v>347</v>
      </c>
      <c r="B13" s="152"/>
      <c r="C13" s="152" t="s">
        <v>39</v>
      </c>
      <c r="D13" s="153" t="s">
        <v>335</v>
      </c>
    </row>
    <row r="14" spans="1:4" x14ac:dyDescent="0.25">
      <c r="A14" s="152" t="s">
        <v>348</v>
      </c>
      <c r="B14" s="152"/>
      <c r="C14" s="152" t="s">
        <v>40</v>
      </c>
      <c r="D14" s="153" t="s">
        <v>335</v>
      </c>
    </row>
    <row r="15" spans="1:4" x14ac:dyDescent="0.25">
      <c r="A15" s="152" t="s">
        <v>349</v>
      </c>
      <c r="B15" s="152"/>
      <c r="C15" s="152" t="s">
        <v>40</v>
      </c>
      <c r="D15" s="153" t="s">
        <v>335</v>
      </c>
    </row>
    <row r="16" spans="1:4" x14ac:dyDescent="0.25">
      <c r="A16" s="152" t="s">
        <v>350</v>
      </c>
      <c r="B16" s="152"/>
      <c r="C16" s="152" t="s">
        <v>39</v>
      </c>
      <c r="D16" s="153" t="s">
        <v>335</v>
      </c>
    </row>
    <row r="17" spans="1:4" x14ac:dyDescent="0.25">
      <c r="A17" s="152" t="s">
        <v>351</v>
      </c>
      <c r="B17" s="152"/>
      <c r="C17" s="152" t="s">
        <v>40</v>
      </c>
      <c r="D17" s="153" t="s">
        <v>335</v>
      </c>
    </row>
    <row r="18" spans="1:4" x14ac:dyDescent="0.25">
      <c r="A18" s="152" t="s">
        <v>43</v>
      </c>
      <c r="B18" s="152"/>
      <c r="C18" s="152" t="s">
        <v>40</v>
      </c>
      <c r="D18" s="153" t="s">
        <v>337</v>
      </c>
    </row>
    <row r="19" spans="1:4" x14ac:dyDescent="0.25">
      <c r="A19" s="152" t="s">
        <v>44</v>
      </c>
      <c r="B19" s="152"/>
      <c r="C19" s="152" t="s">
        <v>39</v>
      </c>
      <c r="D19" s="153" t="s">
        <v>340</v>
      </c>
    </row>
    <row r="20" spans="1:4" x14ac:dyDescent="0.25">
      <c r="A20" s="152" t="s">
        <v>352</v>
      </c>
      <c r="B20" s="152"/>
      <c r="C20" s="152" t="s">
        <v>39</v>
      </c>
      <c r="D20" s="153" t="s">
        <v>340</v>
      </c>
    </row>
    <row r="21" spans="1:4" x14ac:dyDescent="0.25">
      <c r="A21" s="152" t="s">
        <v>353</v>
      </c>
      <c r="B21" s="152"/>
      <c r="C21" s="152" t="s">
        <v>39</v>
      </c>
      <c r="D21" s="153" t="s">
        <v>340</v>
      </c>
    </row>
    <row r="22" spans="1:4" x14ac:dyDescent="0.25">
      <c r="A22" s="152" t="s">
        <v>45</v>
      </c>
      <c r="B22" s="152"/>
      <c r="C22" s="152" t="s">
        <v>40</v>
      </c>
      <c r="D22" s="153" t="s">
        <v>337</v>
      </c>
    </row>
    <row r="23" spans="1:4" x14ac:dyDescent="0.25">
      <c r="A23" s="152" t="s">
        <v>354</v>
      </c>
      <c r="B23" s="152"/>
      <c r="C23" s="152" t="s">
        <v>40</v>
      </c>
      <c r="D23" s="153" t="s">
        <v>337</v>
      </c>
    </row>
    <row r="24" spans="1:4" x14ac:dyDescent="0.25">
      <c r="A24" s="152" t="s">
        <v>46</v>
      </c>
      <c r="B24" s="152"/>
      <c r="C24" s="152" t="s">
        <v>40</v>
      </c>
      <c r="D24" s="153" t="s">
        <v>337</v>
      </c>
    </row>
    <row r="25" spans="1:4" x14ac:dyDescent="0.25">
      <c r="A25" s="152" t="s">
        <v>355</v>
      </c>
      <c r="B25" s="152"/>
      <c r="C25" s="152" t="s">
        <v>39</v>
      </c>
      <c r="D25" s="153" t="s">
        <v>340</v>
      </c>
    </row>
    <row r="26" spans="1:4" x14ac:dyDescent="0.25">
      <c r="A26" s="154" t="s">
        <v>356</v>
      </c>
      <c r="B26" s="152"/>
      <c r="C26" s="152" t="s">
        <v>39</v>
      </c>
      <c r="D26" s="153" t="s">
        <v>335</v>
      </c>
    </row>
    <row r="27" spans="1:4" x14ac:dyDescent="0.25">
      <c r="A27" s="152" t="s">
        <v>357</v>
      </c>
      <c r="B27" s="152"/>
      <c r="C27" s="152" t="s">
        <v>40</v>
      </c>
      <c r="D27" s="153" t="s">
        <v>337</v>
      </c>
    </row>
    <row r="28" spans="1:4" x14ac:dyDescent="0.25">
      <c r="A28" s="152" t="s">
        <v>358</v>
      </c>
      <c r="B28" s="155" t="s">
        <v>359</v>
      </c>
      <c r="C28" s="155" t="s">
        <v>39</v>
      </c>
      <c r="D28" s="153" t="s">
        <v>335</v>
      </c>
    </row>
    <row r="29" spans="1:4" ht="30" x14ac:dyDescent="0.25">
      <c r="A29" s="152" t="s">
        <v>358</v>
      </c>
      <c r="B29" s="155" t="s">
        <v>360</v>
      </c>
      <c r="C29" s="155" t="s">
        <v>39</v>
      </c>
      <c r="D29" s="153" t="s">
        <v>335</v>
      </c>
    </row>
    <row r="30" spans="1:4" x14ac:dyDescent="0.25">
      <c r="A30" s="152" t="s">
        <v>358</v>
      </c>
      <c r="B30" s="155" t="s">
        <v>47</v>
      </c>
      <c r="C30" s="155" t="s">
        <v>39</v>
      </c>
      <c r="D30" s="153" t="s">
        <v>335</v>
      </c>
    </row>
    <row r="31" spans="1:4" x14ac:dyDescent="0.25">
      <c r="A31" s="152" t="s">
        <v>358</v>
      </c>
      <c r="B31" s="155" t="s">
        <v>361</v>
      </c>
      <c r="C31" s="155" t="s">
        <v>39</v>
      </c>
      <c r="D31" s="153" t="s">
        <v>335</v>
      </c>
    </row>
    <row r="32" spans="1:4" x14ac:dyDescent="0.25">
      <c r="A32" s="151" t="s">
        <v>48</v>
      </c>
      <c r="B32" s="152"/>
      <c r="C32" s="155" t="s">
        <v>39</v>
      </c>
      <c r="D32" s="153" t="s">
        <v>335</v>
      </c>
    </row>
    <row r="33" spans="1:4" x14ac:dyDescent="0.25">
      <c r="A33" s="152" t="s">
        <v>362</v>
      </c>
      <c r="B33" s="152"/>
      <c r="C33" s="152" t="s">
        <v>39</v>
      </c>
      <c r="D33" s="153" t="s">
        <v>335</v>
      </c>
    </row>
    <row r="34" spans="1:4" x14ac:dyDescent="0.25">
      <c r="A34" s="152" t="s">
        <v>363</v>
      </c>
      <c r="B34" s="152"/>
      <c r="C34" s="152" t="s">
        <v>40</v>
      </c>
      <c r="D34" s="153" t="s">
        <v>337</v>
      </c>
    </row>
    <row r="35" spans="1:4" x14ac:dyDescent="0.25">
      <c r="A35" s="152" t="s">
        <v>364</v>
      </c>
      <c r="B35" s="152"/>
      <c r="C35" s="152" t="s">
        <v>40</v>
      </c>
      <c r="D35" s="153" t="s">
        <v>337</v>
      </c>
    </row>
    <row r="36" spans="1:4" x14ac:dyDescent="0.25">
      <c r="A36" s="152" t="s">
        <v>365</v>
      </c>
      <c r="B36" s="152"/>
      <c r="C36" s="152" t="s">
        <v>39</v>
      </c>
      <c r="D36" s="153" t="s">
        <v>340</v>
      </c>
    </row>
    <row r="37" spans="1:4" x14ac:dyDescent="0.25">
      <c r="A37" s="152" t="s">
        <v>366</v>
      </c>
      <c r="B37" s="152"/>
      <c r="C37" s="152" t="s">
        <v>39</v>
      </c>
      <c r="D37" s="153" t="s">
        <v>340</v>
      </c>
    </row>
    <row r="38" spans="1:4" x14ac:dyDescent="0.25">
      <c r="A38" s="152" t="s">
        <v>367</v>
      </c>
      <c r="B38" s="152"/>
      <c r="C38" s="152" t="s">
        <v>39</v>
      </c>
      <c r="D38" s="153" t="s">
        <v>340</v>
      </c>
    </row>
    <row r="39" spans="1:4" x14ac:dyDescent="0.25">
      <c r="A39" s="152" t="s">
        <v>368</v>
      </c>
      <c r="B39" s="152"/>
      <c r="C39" s="152" t="s">
        <v>40</v>
      </c>
      <c r="D39" s="153" t="s">
        <v>337</v>
      </c>
    </row>
    <row r="40" spans="1:4" x14ac:dyDescent="0.25">
      <c r="A40" s="152" t="s">
        <v>369</v>
      </c>
      <c r="B40" s="152"/>
      <c r="C40" s="152" t="s">
        <v>40</v>
      </c>
      <c r="D40" s="153" t="s">
        <v>337</v>
      </c>
    </row>
    <row r="41" spans="1:4" x14ac:dyDescent="0.25">
      <c r="A41" s="152" t="s">
        <v>370</v>
      </c>
      <c r="B41" s="152"/>
      <c r="C41" s="152" t="s">
        <v>39</v>
      </c>
      <c r="D41" s="153" t="s">
        <v>335</v>
      </c>
    </row>
    <row r="42" spans="1:4" x14ac:dyDescent="0.25">
      <c r="A42" s="151" t="s">
        <v>371</v>
      </c>
      <c r="B42" s="152"/>
      <c r="C42" s="152" t="s">
        <v>39</v>
      </c>
      <c r="D42" s="153" t="s">
        <v>340</v>
      </c>
    </row>
    <row r="43" spans="1:4" x14ac:dyDescent="0.25">
      <c r="A43" s="154" t="s">
        <v>372</v>
      </c>
      <c r="B43" s="156"/>
      <c r="C43" s="157" t="s">
        <v>39</v>
      </c>
      <c r="D43" s="153" t="s">
        <v>335</v>
      </c>
    </row>
    <row r="44" spans="1:4" x14ac:dyDescent="0.25">
      <c r="A44" s="154" t="s">
        <v>373</v>
      </c>
      <c r="B44" s="152"/>
      <c r="C44" s="152" t="s">
        <v>40</v>
      </c>
      <c r="D44" s="153" t="s">
        <v>337</v>
      </c>
    </row>
    <row r="45" spans="1:4" x14ac:dyDescent="0.25">
      <c r="A45" s="152" t="s">
        <v>374</v>
      </c>
      <c r="B45" s="155"/>
      <c r="C45" s="152" t="s">
        <v>375</v>
      </c>
      <c r="D45" s="153" t="s">
        <v>337</v>
      </c>
    </row>
    <row r="46" spans="1:4" x14ac:dyDescent="0.25">
      <c r="A46" s="152" t="s">
        <v>376</v>
      </c>
      <c r="B46" s="152"/>
      <c r="C46" s="152" t="s">
        <v>40</v>
      </c>
      <c r="D46" s="153" t="s">
        <v>337</v>
      </c>
    </row>
    <row r="47" spans="1:4" x14ac:dyDescent="0.25">
      <c r="A47" s="152" t="s">
        <v>376</v>
      </c>
      <c r="B47" s="156"/>
      <c r="C47" s="157" t="s">
        <v>39</v>
      </c>
      <c r="D47" s="153" t="s">
        <v>335</v>
      </c>
    </row>
    <row r="48" spans="1:4" x14ac:dyDescent="0.25">
      <c r="A48" s="152" t="s">
        <v>377</v>
      </c>
      <c r="B48" s="156"/>
      <c r="C48" s="157" t="s">
        <v>40</v>
      </c>
      <c r="D48" s="153" t="s">
        <v>335</v>
      </c>
    </row>
    <row r="49" spans="1:4" x14ac:dyDescent="0.25">
      <c r="A49" s="152" t="s">
        <v>378</v>
      </c>
      <c r="B49" s="152"/>
      <c r="C49" s="152" t="s">
        <v>40</v>
      </c>
      <c r="D49" s="153" t="s">
        <v>337</v>
      </c>
    </row>
    <row r="50" spans="1:4" x14ac:dyDescent="0.25">
      <c r="A50" s="152" t="s">
        <v>370</v>
      </c>
      <c r="B50" s="152"/>
      <c r="C50" s="152" t="s">
        <v>39</v>
      </c>
      <c r="D50" s="153" t="s">
        <v>335</v>
      </c>
    </row>
    <row r="51" spans="1:4" x14ac:dyDescent="0.25">
      <c r="A51" s="152" t="s">
        <v>379</v>
      </c>
      <c r="B51" s="152"/>
      <c r="C51" s="152" t="s">
        <v>40</v>
      </c>
      <c r="D51" s="153" t="s">
        <v>335</v>
      </c>
    </row>
    <row r="52" spans="1:4" x14ac:dyDescent="0.25">
      <c r="A52" s="152" t="s">
        <v>49</v>
      </c>
      <c r="B52" s="152"/>
      <c r="C52" s="152" t="s">
        <v>40</v>
      </c>
      <c r="D52" s="153" t="s">
        <v>337</v>
      </c>
    </row>
    <row r="53" spans="1:4" x14ac:dyDescent="0.25">
      <c r="A53" s="152" t="s">
        <v>50</v>
      </c>
      <c r="B53" s="152"/>
      <c r="C53" s="152" t="s">
        <v>40</v>
      </c>
      <c r="D53" s="153" t="s">
        <v>337</v>
      </c>
    </row>
    <row r="54" spans="1:4" x14ac:dyDescent="0.25">
      <c r="A54" s="152" t="s">
        <v>380</v>
      </c>
      <c r="B54" s="152"/>
      <c r="C54" s="152" t="s">
        <v>40</v>
      </c>
      <c r="D54" s="153" t="s">
        <v>337</v>
      </c>
    </row>
    <row r="55" spans="1:4" x14ac:dyDescent="0.25">
      <c r="A55" s="152" t="s">
        <v>381</v>
      </c>
      <c r="B55" s="152"/>
      <c r="C55" s="152" t="s">
        <v>39</v>
      </c>
      <c r="D55" s="153" t="s">
        <v>335</v>
      </c>
    </row>
    <row r="56" spans="1:4" x14ac:dyDescent="0.25">
      <c r="A56" s="152" t="s">
        <v>382</v>
      </c>
      <c r="B56" s="152"/>
      <c r="C56" s="152" t="s">
        <v>40</v>
      </c>
      <c r="D56" s="153" t="s">
        <v>337</v>
      </c>
    </row>
    <row r="57" spans="1:4" x14ac:dyDescent="0.25">
      <c r="A57" s="152" t="s">
        <v>383</v>
      </c>
      <c r="B57" s="152"/>
      <c r="C57" s="152" t="s">
        <v>39</v>
      </c>
      <c r="D57" s="153" t="s">
        <v>340</v>
      </c>
    </row>
    <row r="58" spans="1:4" x14ac:dyDescent="0.25">
      <c r="A58" s="152" t="s">
        <v>384</v>
      </c>
      <c r="B58" s="152"/>
      <c r="C58" s="152" t="s">
        <v>39</v>
      </c>
      <c r="D58" s="153" t="s">
        <v>340</v>
      </c>
    </row>
    <row r="59" spans="1:4" x14ac:dyDescent="0.25">
      <c r="A59" s="152" t="s">
        <v>385</v>
      </c>
      <c r="B59" s="152"/>
      <c r="C59" s="152" t="s">
        <v>40</v>
      </c>
      <c r="D59" s="153" t="s">
        <v>337</v>
      </c>
    </row>
    <row r="60" spans="1:4" x14ac:dyDescent="0.25">
      <c r="A60" s="152" t="s">
        <v>386</v>
      </c>
      <c r="B60" s="152"/>
      <c r="C60" s="152" t="s">
        <v>39</v>
      </c>
      <c r="D60" s="153" t="s">
        <v>340</v>
      </c>
    </row>
    <row r="61" spans="1:4" x14ac:dyDescent="0.25">
      <c r="A61" s="152" t="s">
        <v>387</v>
      </c>
      <c r="B61" s="152"/>
      <c r="C61" s="152" t="s">
        <v>39</v>
      </c>
      <c r="D61" s="153" t="s">
        <v>340</v>
      </c>
    </row>
    <row r="62" spans="1:4" x14ac:dyDescent="0.25">
      <c r="A62" s="152" t="s">
        <v>388</v>
      </c>
      <c r="B62" s="152"/>
      <c r="C62" s="152" t="s">
        <v>39</v>
      </c>
      <c r="D62" s="153" t="s">
        <v>340</v>
      </c>
    </row>
    <row r="63" spans="1:4" x14ac:dyDescent="0.25">
      <c r="A63" s="152" t="s">
        <v>389</v>
      </c>
      <c r="B63" s="152"/>
      <c r="C63" s="152" t="s">
        <v>40</v>
      </c>
      <c r="D63" s="153" t="s">
        <v>337</v>
      </c>
    </row>
    <row r="64" spans="1:4" x14ac:dyDescent="0.25">
      <c r="A64" s="152" t="s">
        <v>390</v>
      </c>
      <c r="B64" s="152"/>
      <c r="C64" s="152" t="s">
        <v>40</v>
      </c>
      <c r="D64" s="153" t="s">
        <v>337</v>
      </c>
    </row>
    <row r="65" spans="1:4" x14ac:dyDescent="0.25">
      <c r="A65" s="152" t="s">
        <v>391</v>
      </c>
      <c r="B65" s="152"/>
      <c r="C65" s="152" t="s">
        <v>40</v>
      </c>
      <c r="D65" s="153" t="s">
        <v>337</v>
      </c>
    </row>
    <row r="66" spans="1:4" x14ac:dyDescent="0.25">
      <c r="A66" s="152" t="s">
        <v>392</v>
      </c>
      <c r="B66" s="152"/>
      <c r="C66" s="152" t="s">
        <v>40</v>
      </c>
      <c r="D66" s="153" t="s">
        <v>337</v>
      </c>
    </row>
    <row r="67" spans="1:4" x14ac:dyDescent="0.25">
      <c r="A67" s="152" t="s">
        <v>393</v>
      </c>
      <c r="B67" s="152"/>
      <c r="C67" s="152" t="s">
        <v>40</v>
      </c>
      <c r="D67" s="153" t="s">
        <v>337</v>
      </c>
    </row>
    <row r="68" spans="1:4" x14ac:dyDescent="0.25">
      <c r="A68" s="152" t="s">
        <v>394</v>
      </c>
      <c r="B68" s="152"/>
      <c r="C68" s="152" t="s">
        <v>39</v>
      </c>
      <c r="D68" s="153" t="s">
        <v>340</v>
      </c>
    </row>
    <row r="69" spans="1:4" x14ac:dyDescent="0.25">
      <c r="A69" s="152" t="s">
        <v>395</v>
      </c>
      <c r="B69" s="152"/>
      <c r="C69" s="152" t="s">
        <v>39</v>
      </c>
      <c r="D69" s="153" t="s">
        <v>343</v>
      </c>
    </row>
    <row r="70" spans="1:4" x14ac:dyDescent="0.25">
      <c r="A70" s="151" t="s">
        <v>396</v>
      </c>
      <c r="B70" s="152"/>
      <c r="C70" s="152" t="s">
        <v>39</v>
      </c>
      <c r="D70" s="153" t="s">
        <v>340</v>
      </c>
    </row>
    <row r="71" spans="1:4" x14ac:dyDescent="0.25">
      <c r="A71" s="152" t="s">
        <v>51</v>
      </c>
      <c r="B71" s="152"/>
      <c r="C71" s="152" t="s">
        <v>40</v>
      </c>
      <c r="D71" s="153" t="s">
        <v>337</v>
      </c>
    </row>
    <row r="72" spans="1:4" x14ac:dyDescent="0.25">
      <c r="A72" s="152" t="s">
        <v>397</v>
      </c>
      <c r="B72" s="152"/>
      <c r="C72" s="152" t="s">
        <v>40</v>
      </c>
      <c r="D72" s="153" t="s">
        <v>337</v>
      </c>
    </row>
    <row r="73" spans="1:4" x14ac:dyDescent="0.25">
      <c r="A73" s="152" t="s">
        <v>398</v>
      </c>
      <c r="B73" s="152"/>
      <c r="C73" s="152" t="s">
        <v>39</v>
      </c>
      <c r="D73" s="153" t="s">
        <v>340</v>
      </c>
    </row>
    <row r="74" spans="1:4" x14ac:dyDescent="0.25">
      <c r="A74" s="152" t="s">
        <v>399</v>
      </c>
      <c r="B74" s="152"/>
      <c r="C74" s="152" t="s">
        <v>40</v>
      </c>
      <c r="D74" s="153" t="s">
        <v>337</v>
      </c>
    </row>
    <row r="75" spans="1:4" x14ac:dyDescent="0.25">
      <c r="A75" s="152" t="s">
        <v>400</v>
      </c>
      <c r="B75" s="152"/>
      <c r="C75" s="152" t="s">
        <v>39</v>
      </c>
      <c r="D75" s="153" t="s">
        <v>340</v>
      </c>
    </row>
    <row r="76" spans="1:4" x14ac:dyDescent="0.25">
      <c r="A76" s="152" t="s">
        <v>52</v>
      </c>
      <c r="B76" s="152"/>
      <c r="C76" s="152" t="s">
        <v>40</v>
      </c>
      <c r="D76" s="153" t="s">
        <v>337</v>
      </c>
    </row>
    <row r="77" spans="1:4" x14ac:dyDescent="0.25">
      <c r="A77" s="152" t="s">
        <v>401</v>
      </c>
      <c r="B77" s="152"/>
      <c r="C77" s="152" t="s">
        <v>40</v>
      </c>
      <c r="D77" s="153" t="s">
        <v>337</v>
      </c>
    </row>
    <row r="78" spans="1:4" x14ac:dyDescent="0.25">
      <c r="A78" s="152" t="s">
        <v>402</v>
      </c>
      <c r="B78" s="152"/>
      <c r="C78" s="152" t="s">
        <v>39</v>
      </c>
      <c r="D78" s="153" t="s">
        <v>340</v>
      </c>
    </row>
    <row r="79" spans="1:4" x14ac:dyDescent="0.25">
      <c r="A79" s="152" t="s">
        <v>53</v>
      </c>
      <c r="B79" s="152"/>
      <c r="C79" s="152" t="s">
        <v>39</v>
      </c>
      <c r="D79" s="153" t="s">
        <v>340</v>
      </c>
    </row>
    <row r="80" spans="1:4" x14ac:dyDescent="0.25">
      <c r="A80" s="152" t="s">
        <v>403</v>
      </c>
      <c r="B80" s="152"/>
      <c r="C80" s="152" t="s">
        <v>40</v>
      </c>
      <c r="D80" s="153" t="s">
        <v>337</v>
      </c>
    </row>
    <row r="81" spans="1:4" x14ac:dyDescent="0.25">
      <c r="A81" s="152" t="s">
        <v>404</v>
      </c>
      <c r="B81" s="152"/>
      <c r="C81" s="152" t="s">
        <v>40</v>
      </c>
      <c r="D81" s="153" t="s">
        <v>335</v>
      </c>
    </row>
    <row r="82" spans="1:4" x14ac:dyDescent="0.25">
      <c r="A82" s="152" t="s">
        <v>405</v>
      </c>
      <c r="B82" s="152"/>
      <c r="C82" s="152" t="s">
        <v>39</v>
      </c>
      <c r="D82" s="153" t="s">
        <v>335</v>
      </c>
    </row>
    <row r="83" spans="1:4" x14ac:dyDescent="0.25">
      <c r="A83" s="152" t="s">
        <v>406</v>
      </c>
      <c r="B83" s="152"/>
      <c r="C83" s="152" t="s">
        <v>40</v>
      </c>
      <c r="D83" s="153" t="s">
        <v>335</v>
      </c>
    </row>
    <row r="84" spans="1:4" x14ac:dyDescent="0.25">
      <c r="A84" s="152" t="s">
        <v>407</v>
      </c>
      <c r="B84" s="152"/>
      <c r="C84" s="152" t="s">
        <v>40</v>
      </c>
      <c r="D84" s="153" t="s">
        <v>337</v>
      </c>
    </row>
    <row r="85" spans="1:4" x14ac:dyDescent="0.25">
      <c r="A85" s="152" t="s">
        <v>408</v>
      </c>
      <c r="B85" s="152"/>
      <c r="C85" s="152" t="s">
        <v>40</v>
      </c>
      <c r="D85" s="153" t="s">
        <v>337</v>
      </c>
    </row>
    <row r="86" spans="1:4" x14ac:dyDescent="0.25">
      <c r="A86" s="152" t="s">
        <v>409</v>
      </c>
      <c r="B86" s="152"/>
      <c r="C86" s="152" t="s">
        <v>39</v>
      </c>
      <c r="D86" s="153" t="s">
        <v>340</v>
      </c>
    </row>
    <row r="87" spans="1:4" x14ac:dyDescent="0.25">
      <c r="A87" s="151" t="s">
        <v>410</v>
      </c>
      <c r="B87" s="152"/>
      <c r="C87" s="152" t="s">
        <v>375</v>
      </c>
      <c r="D87" s="153" t="s">
        <v>337</v>
      </c>
    </row>
    <row r="88" spans="1:4" x14ac:dyDescent="0.25">
      <c r="A88" s="151" t="s">
        <v>411</v>
      </c>
      <c r="B88" s="155" t="s">
        <v>412</v>
      </c>
      <c r="C88" s="152" t="s">
        <v>375</v>
      </c>
      <c r="D88" s="153" t="s">
        <v>337</v>
      </c>
    </row>
    <row r="89" spans="1:4" x14ac:dyDescent="0.25">
      <c r="A89" s="151" t="s">
        <v>411</v>
      </c>
      <c r="B89" s="155" t="s">
        <v>413</v>
      </c>
      <c r="C89" s="152" t="s">
        <v>375</v>
      </c>
      <c r="D89" s="153" t="s">
        <v>337</v>
      </c>
    </row>
    <row r="90" spans="1:4" x14ac:dyDescent="0.25">
      <c r="A90" s="151" t="s">
        <v>411</v>
      </c>
      <c r="B90" s="155" t="s">
        <v>414</v>
      </c>
      <c r="C90" s="152" t="s">
        <v>375</v>
      </c>
      <c r="D90" s="153" t="s">
        <v>337</v>
      </c>
    </row>
    <row r="91" spans="1:4" x14ac:dyDescent="0.25">
      <c r="A91" s="151" t="s">
        <v>411</v>
      </c>
      <c r="B91" s="155" t="s">
        <v>415</v>
      </c>
      <c r="C91" s="152" t="s">
        <v>375</v>
      </c>
      <c r="D91" s="153" t="s">
        <v>337</v>
      </c>
    </row>
    <row r="92" spans="1:4" x14ac:dyDescent="0.25">
      <c r="A92" s="152" t="s">
        <v>416</v>
      </c>
      <c r="B92" s="152"/>
      <c r="C92" s="152" t="s">
        <v>40</v>
      </c>
      <c r="D92" s="153" t="s">
        <v>337</v>
      </c>
    </row>
    <row r="93" spans="1:4" x14ac:dyDescent="0.25">
      <c r="A93" s="152" t="s">
        <v>417</v>
      </c>
      <c r="B93" s="152"/>
      <c r="C93" s="152" t="s">
        <v>40</v>
      </c>
      <c r="D93" s="153" t="s">
        <v>337</v>
      </c>
    </row>
    <row r="94" spans="1:4" x14ac:dyDescent="0.25">
      <c r="A94" s="152" t="s">
        <v>418</v>
      </c>
      <c r="B94" s="152"/>
      <c r="C94" s="152" t="s">
        <v>40</v>
      </c>
      <c r="D94" s="153" t="s">
        <v>337</v>
      </c>
    </row>
    <row r="95" spans="1:4" x14ac:dyDescent="0.25">
      <c r="A95" s="152" t="s">
        <v>419</v>
      </c>
      <c r="B95" s="152"/>
      <c r="C95" s="152" t="s">
        <v>40</v>
      </c>
      <c r="D95" s="153" t="s">
        <v>337</v>
      </c>
    </row>
    <row r="96" spans="1:4" x14ac:dyDescent="0.25">
      <c r="A96" s="152" t="s">
        <v>420</v>
      </c>
      <c r="B96" s="152"/>
      <c r="C96" s="152" t="s">
        <v>39</v>
      </c>
      <c r="D96" s="153" t="s">
        <v>335</v>
      </c>
    </row>
    <row r="97" spans="1:4" x14ac:dyDescent="0.25">
      <c r="A97" s="152" t="s">
        <v>421</v>
      </c>
      <c r="B97" s="152"/>
      <c r="C97" s="152" t="s">
        <v>40</v>
      </c>
      <c r="D97" s="153" t="s">
        <v>337</v>
      </c>
    </row>
    <row r="98" spans="1:4" x14ac:dyDescent="0.25">
      <c r="A98" s="152" t="s">
        <v>422</v>
      </c>
      <c r="B98" s="152"/>
      <c r="C98" s="152" t="s">
        <v>39</v>
      </c>
      <c r="D98" s="153" t="s">
        <v>335</v>
      </c>
    </row>
    <row r="99" spans="1:4" x14ac:dyDescent="0.25">
      <c r="A99" s="152" t="s">
        <v>423</v>
      </c>
      <c r="B99" s="152"/>
      <c r="C99" s="152" t="s">
        <v>39</v>
      </c>
      <c r="D99" s="153" t="s">
        <v>335</v>
      </c>
    </row>
    <row r="100" spans="1:4" x14ac:dyDescent="0.25">
      <c r="A100" s="152" t="s">
        <v>424</v>
      </c>
      <c r="B100" s="152"/>
      <c r="C100" s="152" t="s">
        <v>39</v>
      </c>
      <c r="D100" s="153" t="s">
        <v>335</v>
      </c>
    </row>
    <row r="101" spans="1:4" x14ac:dyDescent="0.25">
      <c r="A101" s="152" t="s">
        <v>425</v>
      </c>
      <c r="B101" s="152"/>
      <c r="C101" s="152" t="s">
        <v>39</v>
      </c>
      <c r="D101" s="153" t="s">
        <v>335</v>
      </c>
    </row>
    <row r="102" spans="1:4" x14ac:dyDescent="0.25">
      <c r="A102" s="152" t="s">
        <v>426</v>
      </c>
      <c r="B102" s="152"/>
      <c r="C102" s="152" t="s">
        <v>40</v>
      </c>
      <c r="D102" s="153" t="s">
        <v>337</v>
      </c>
    </row>
    <row r="103" spans="1:4" x14ac:dyDescent="0.25">
      <c r="A103" s="152" t="s">
        <v>427</v>
      </c>
      <c r="B103" s="152"/>
      <c r="C103" s="152" t="s">
        <v>39</v>
      </c>
      <c r="D103" s="153" t="s">
        <v>427</v>
      </c>
    </row>
    <row r="104" spans="1:4" x14ac:dyDescent="0.25">
      <c r="A104" s="152" t="s">
        <v>428</v>
      </c>
      <c r="B104" s="152"/>
      <c r="C104" s="152" t="s">
        <v>39</v>
      </c>
      <c r="D104" s="153" t="s">
        <v>335</v>
      </c>
    </row>
    <row r="105" spans="1:4" x14ac:dyDescent="0.25">
      <c r="A105" s="152" t="s">
        <v>429</v>
      </c>
      <c r="B105" s="152" t="s">
        <v>55</v>
      </c>
      <c r="C105" s="152" t="s">
        <v>39</v>
      </c>
      <c r="D105" s="153" t="s">
        <v>429</v>
      </c>
    </row>
    <row r="106" spans="1:4" x14ac:dyDescent="0.25">
      <c r="A106" s="152" t="s">
        <v>429</v>
      </c>
      <c r="B106" s="152" t="s">
        <v>56</v>
      </c>
      <c r="C106" s="152" t="s">
        <v>39</v>
      </c>
      <c r="D106" s="153" t="s">
        <v>429</v>
      </c>
    </row>
    <row r="107" spans="1:4" x14ac:dyDescent="0.25">
      <c r="A107" s="152" t="s">
        <v>430</v>
      </c>
      <c r="B107" s="152"/>
      <c r="C107" s="152" t="s">
        <v>40</v>
      </c>
      <c r="D107" s="153" t="s">
        <v>337</v>
      </c>
    </row>
    <row r="108" spans="1:4" x14ac:dyDescent="0.25">
      <c r="A108" s="152" t="s">
        <v>431</v>
      </c>
      <c r="B108" s="152"/>
      <c r="C108" s="152" t="s">
        <v>40</v>
      </c>
      <c r="D108" s="153" t="s">
        <v>337</v>
      </c>
    </row>
    <row r="109" spans="1:4" x14ac:dyDescent="0.25">
      <c r="A109" s="152" t="s">
        <v>432</v>
      </c>
      <c r="B109" s="152"/>
      <c r="C109" s="152" t="s">
        <v>40</v>
      </c>
      <c r="D109" s="153" t="s">
        <v>337</v>
      </c>
    </row>
    <row r="110" spans="1:4" x14ac:dyDescent="0.25">
      <c r="A110" s="152" t="s">
        <v>57</v>
      </c>
      <c r="B110" s="152"/>
      <c r="C110" s="152" t="s">
        <v>39</v>
      </c>
      <c r="D110" s="153" t="s">
        <v>335</v>
      </c>
    </row>
    <row r="111" spans="1:4" x14ac:dyDescent="0.25">
      <c r="A111" s="152" t="s">
        <v>418</v>
      </c>
      <c r="B111" s="152"/>
      <c r="C111" s="152" t="s">
        <v>40</v>
      </c>
      <c r="D111" s="153" t="s">
        <v>337</v>
      </c>
    </row>
    <row r="112" spans="1:4" x14ac:dyDescent="0.25">
      <c r="A112" s="152" t="s">
        <v>433</v>
      </c>
      <c r="B112" s="152"/>
      <c r="C112" s="152" t="s">
        <v>39</v>
      </c>
      <c r="D112" s="153" t="s">
        <v>340</v>
      </c>
    </row>
    <row r="113" spans="1:4" x14ac:dyDescent="0.25">
      <c r="A113" s="152" t="s">
        <v>434</v>
      </c>
      <c r="B113" s="152"/>
      <c r="C113" s="152" t="s">
        <v>40</v>
      </c>
      <c r="D113" s="153" t="s">
        <v>337</v>
      </c>
    </row>
    <row r="114" spans="1:4" x14ac:dyDescent="0.25">
      <c r="A114" s="152" t="s">
        <v>435</v>
      </c>
      <c r="B114" s="152"/>
      <c r="C114" s="152" t="s">
        <v>40</v>
      </c>
      <c r="D114" s="153" t="s">
        <v>337</v>
      </c>
    </row>
    <row r="115" spans="1:4" x14ac:dyDescent="0.25">
      <c r="A115" s="152" t="s">
        <v>436</v>
      </c>
      <c r="B115" s="152"/>
      <c r="C115" s="152" t="s">
        <v>40</v>
      </c>
      <c r="D115" s="153" t="s">
        <v>337</v>
      </c>
    </row>
    <row r="116" spans="1:4" x14ac:dyDescent="0.25">
      <c r="A116" s="152" t="s">
        <v>437</v>
      </c>
      <c r="B116" s="152"/>
      <c r="C116" s="152" t="s">
        <v>40</v>
      </c>
      <c r="D116" s="153" t="s">
        <v>335</v>
      </c>
    </row>
    <row r="117" spans="1:4" x14ac:dyDescent="0.25">
      <c r="A117" s="152" t="s">
        <v>438</v>
      </c>
      <c r="B117" s="152"/>
      <c r="C117" s="152" t="s">
        <v>39</v>
      </c>
      <c r="D117" s="153" t="s">
        <v>335</v>
      </c>
    </row>
    <row r="118" spans="1:4" x14ac:dyDescent="0.25">
      <c r="A118" s="152" t="s">
        <v>439</v>
      </c>
      <c r="B118" s="152"/>
      <c r="C118" s="152" t="s">
        <v>40</v>
      </c>
      <c r="D118" s="153" t="s">
        <v>335</v>
      </c>
    </row>
    <row r="119" spans="1:4" x14ac:dyDescent="0.25">
      <c r="A119" s="152" t="s">
        <v>440</v>
      </c>
      <c r="B119" s="152"/>
      <c r="C119" s="152" t="s">
        <v>39</v>
      </c>
      <c r="D119" s="153" t="s">
        <v>335</v>
      </c>
    </row>
    <row r="120" spans="1:4" x14ac:dyDescent="0.25">
      <c r="A120" s="152" t="s">
        <v>441</v>
      </c>
      <c r="B120" s="152"/>
      <c r="C120" s="152" t="s">
        <v>40</v>
      </c>
      <c r="D120" s="153" t="s">
        <v>335</v>
      </c>
    </row>
    <row r="121" spans="1:4" x14ac:dyDescent="0.25">
      <c r="A121" s="152" t="s">
        <v>442</v>
      </c>
      <c r="B121" s="152"/>
      <c r="C121" s="152" t="s">
        <v>40</v>
      </c>
      <c r="D121" s="153" t="s">
        <v>337</v>
      </c>
    </row>
    <row r="122" spans="1:4" x14ac:dyDescent="0.25">
      <c r="A122" s="152" t="s">
        <v>443</v>
      </c>
      <c r="B122" s="152"/>
      <c r="C122" s="152" t="s">
        <v>39</v>
      </c>
      <c r="D122" s="153" t="s">
        <v>340</v>
      </c>
    </row>
    <row r="123" spans="1:4" x14ac:dyDescent="0.25">
      <c r="A123" s="152" t="s">
        <v>58</v>
      </c>
      <c r="B123" s="152"/>
      <c r="C123" s="152" t="s">
        <v>40</v>
      </c>
      <c r="D123" s="153" t="s">
        <v>337</v>
      </c>
    </row>
    <row r="124" spans="1:4" x14ac:dyDescent="0.25">
      <c r="A124" s="152" t="s">
        <v>59</v>
      </c>
      <c r="B124" s="152"/>
      <c r="C124" s="152" t="s">
        <v>39</v>
      </c>
      <c r="D124" s="153" t="s">
        <v>335</v>
      </c>
    </row>
    <row r="125" spans="1:4" x14ac:dyDescent="0.25">
      <c r="A125" s="154" t="s">
        <v>444</v>
      </c>
      <c r="B125" s="152"/>
      <c r="C125" s="152" t="s">
        <v>39</v>
      </c>
      <c r="D125" s="153" t="s">
        <v>335</v>
      </c>
    </row>
    <row r="126" spans="1:4" x14ac:dyDescent="0.25">
      <c r="A126" s="152" t="s">
        <v>60</v>
      </c>
      <c r="B126" s="152"/>
      <c r="C126" s="152" t="s">
        <v>40</v>
      </c>
      <c r="D126" s="153" t="s">
        <v>337</v>
      </c>
    </row>
    <row r="127" spans="1:4" x14ac:dyDescent="0.25">
      <c r="A127" s="152" t="s">
        <v>445</v>
      </c>
      <c r="B127" s="152"/>
      <c r="C127" s="152" t="s">
        <v>40</v>
      </c>
      <c r="D127" s="153" t="s">
        <v>337</v>
      </c>
    </row>
    <row r="128" spans="1:4" x14ac:dyDescent="0.25">
      <c r="A128" s="152" t="s">
        <v>446</v>
      </c>
      <c r="B128" s="152"/>
      <c r="C128" s="152" t="s">
        <v>40</v>
      </c>
      <c r="D128" s="153" t="s">
        <v>337</v>
      </c>
    </row>
    <row r="129" spans="1:4" x14ac:dyDescent="0.25">
      <c r="A129" s="152" t="s">
        <v>447</v>
      </c>
      <c r="B129" s="152"/>
      <c r="C129" s="152" t="s">
        <v>40</v>
      </c>
      <c r="D129" s="153" t="s">
        <v>337</v>
      </c>
    </row>
    <row r="130" spans="1:4" x14ac:dyDescent="0.25">
      <c r="A130" s="152" t="s">
        <v>448</v>
      </c>
      <c r="B130" s="152"/>
      <c r="C130" s="152" t="s">
        <v>40</v>
      </c>
      <c r="D130" s="153" t="s">
        <v>337</v>
      </c>
    </row>
    <row r="131" spans="1:4" x14ac:dyDescent="0.25">
      <c r="A131" s="152" t="s">
        <v>449</v>
      </c>
      <c r="B131" s="152"/>
      <c r="C131" s="152" t="s">
        <v>40</v>
      </c>
      <c r="D131" s="153" t="s">
        <v>337</v>
      </c>
    </row>
    <row r="132" spans="1:4" x14ac:dyDescent="0.25">
      <c r="A132" s="154" t="s">
        <v>450</v>
      </c>
      <c r="B132" s="152"/>
      <c r="C132" s="152" t="s">
        <v>40</v>
      </c>
      <c r="D132" s="153" t="s">
        <v>335</v>
      </c>
    </row>
    <row r="133" spans="1:4" x14ac:dyDescent="0.25">
      <c r="A133" s="154" t="s">
        <v>451</v>
      </c>
      <c r="B133" s="152"/>
      <c r="C133" s="152" t="s">
        <v>39</v>
      </c>
      <c r="D133" s="153" t="s">
        <v>335</v>
      </c>
    </row>
    <row r="134" spans="1:4" x14ac:dyDescent="0.25">
      <c r="A134" s="154" t="s">
        <v>452</v>
      </c>
      <c r="B134" s="152"/>
      <c r="C134" s="152" t="s">
        <v>40</v>
      </c>
      <c r="D134" s="153" t="s">
        <v>335</v>
      </c>
    </row>
    <row r="135" spans="1:4" x14ac:dyDescent="0.25">
      <c r="A135" s="152" t="s">
        <v>453</v>
      </c>
      <c r="B135" s="152"/>
      <c r="C135" s="152" t="s">
        <v>40</v>
      </c>
      <c r="D135" s="153" t="s">
        <v>337</v>
      </c>
    </row>
    <row r="136" spans="1:4" x14ac:dyDescent="0.25">
      <c r="A136" s="154" t="s">
        <v>454</v>
      </c>
      <c r="B136" s="152"/>
      <c r="C136" s="152" t="s">
        <v>40</v>
      </c>
      <c r="D136" s="153" t="s">
        <v>335</v>
      </c>
    </row>
    <row r="137" spans="1:4" x14ac:dyDescent="0.25">
      <c r="A137" s="152" t="s">
        <v>432</v>
      </c>
      <c r="B137" s="152"/>
      <c r="C137" s="152" t="s">
        <v>40</v>
      </c>
      <c r="D137" s="153" t="s">
        <v>337</v>
      </c>
    </row>
    <row r="138" spans="1:4" x14ac:dyDescent="0.25">
      <c r="A138" s="152" t="s">
        <v>455</v>
      </c>
      <c r="B138" s="152"/>
      <c r="C138" s="152" t="s">
        <v>39</v>
      </c>
      <c r="D138" s="153" t="s">
        <v>340</v>
      </c>
    </row>
    <row r="139" spans="1:4" x14ac:dyDescent="0.25">
      <c r="A139" s="152" t="s">
        <v>456</v>
      </c>
      <c r="B139" s="152"/>
      <c r="C139" s="152" t="s">
        <v>40</v>
      </c>
      <c r="D139" s="153" t="s">
        <v>337</v>
      </c>
    </row>
    <row r="140" spans="1:4" x14ac:dyDescent="0.25">
      <c r="A140" s="152" t="s">
        <v>457</v>
      </c>
      <c r="B140" s="152"/>
      <c r="C140" s="152" t="s">
        <v>40</v>
      </c>
      <c r="D140" s="153" t="s">
        <v>337</v>
      </c>
    </row>
    <row r="141" spans="1:4" x14ac:dyDescent="0.25">
      <c r="A141" s="152" t="s">
        <v>61</v>
      </c>
      <c r="B141" s="152"/>
      <c r="C141" s="152" t="s">
        <v>39</v>
      </c>
      <c r="D141" s="153" t="s">
        <v>340</v>
      </c>
    </row>
    <row r="142" spans="1:4" x14ac:dyDescent="0.25">
      <c r="A142" s="152" t="s">
        <v>62</v>
      </c>
      <c r="B142" s="152"/>
      <c r="C142" s="152" t="s">
        <v>40</v>
      </c>
      <c r="D142" s="153" t="s">
        <v>337</v>
      </c>
    </row>
    <row r="143" spans="1:4" x14ac:dyDescent="0.25">
      <c r="A143" s="152" t="s">
        <v>63</v>
      </c>
      <c r="B143" s="152"/>
      <c r="C143" s="152" t="s">
        <v>40</v>
      </c>
      <c r="D143" s="153" t="s">
        <v>337</v>
      </c>
    </row>
    <row r="144" spans="1:4" x14ac:dyDescent="0.25">
      <c r="A144" s="152" t="s">
        <v>458</v>
      </c>
      <c r="B144" s="152"/>
      <c r="C144" s="152" t="s">
        <v>40</v>
      </c>
      <c r="D144" s="153" t="s">
        <v>337</v>
      </c>
    </row>
    <row r="145" spans="1:4" x14ac:dyDescent="0.25">
      <c r="A145" s="152" t="s">
        <v>459</v>
      </c>
      <c r="B145" s="152"/>
      <c r="C145" s="152" t="s">
        <v>40</v>
      </c>
      <c r="D145" s="153" t="s">
        <v>460</v>
      </c>
    </row>
    <row r="146" spans="1:4" x14ac:dyDescent="0.25">
      <c r="A146" s="152" t="s">
        <v>461</v>
      </c>
      <c r="B146" s="152"/>
      <c r="C146" s="152" t="s">
        <v>39</v>
      </c>
      <c r="D146" s="153" t="s">
        <v>462</v>
      </c>
    </row>
    <row r="147" spans="1:4" x14ac:dyDescent="0.25">
      <c r="A147" s="152" t="s">
        <v>463</v>
      </c>
      <c r="B147" s="152"/>
      <c r="C147" s="152" t="s">
        <v>40</v>
      </c>
      <c r="D147" s="153" t="s">
        <v>337</v>
      </c>
    </row>
    <row r="148" spans="1:4" x14ac:dyDescent="0.25">
      <c r="A148" s="154" t="s">
        <v>464</v>
      </c>
      <c r="B148" s="152"/>
      <c r="C148" s="152" t="s">
        <v>39</v>
      </c>
      <c r="D148" s="153" t="s">
        <v>335</v>
      </c>
    </row>
    <row r="149" spans="1:4" x14ac:dyDescent="0.25">
      <c r="A149" s="152" t="s">
        <v>465</v>
      </c>
      <c r="B149" s="152"/>
      <c r="C149" s="152" t="s">
        <v>40</v>
      </c>
      <c r="D149" s="153" t="s">
        <v>337</v>
      </c>
    </row>
    <row r="150" spans="1:4" x14ac:dyDescent="0.25">
      <c r="A150" s="152" t="s">
        <v>466</v>
      </c>
      <c r="B150" s="152"/>
      <c r="C150" s="152" t="s">
        <v>40</v>
      </c>
      <c r="D150" s="153" t="s">
        <v>337</v>
      </c>
    </row>
    <row r="151" spans="1:4" x14ac:dyDescent="0.25">
      <c r="A151" s="152" t="s">
        <v>467</v>
      </c>
      <c r="B151" s="152"/>
      <c r="C151" s="152" t="s">
        <v>39</v>
      </c>
      <c r="D151" s="153" t="s">
        <v>340</v>
      </c>
    </row>
    <row r="152" spans="1:4" x14ac:dyDescent="0.25">
      <c r="A152" s="152" t="s">
        <v>468</v>
      </c>
      <c r="B152" s="152"/>
      <c r="C152" s="152" t="s">
        <v>40</v>
      </c>
      <c r="D152" s="153" t="s">
        <v>337</v>
      </c>
    </row>
    <row r="153" spans="1:4" x14ac:dyDescent="0.25">
      <c r="A153" s="152" t="s">
        <v>64</v>
      </c>
      <c r="B153" s="152"/>
      <c r="C153" s="152" t="s">
        <v>40</v>
      </c>
      <c r="D153" s="153" t="s">
        <v>337</v>
      </c>
    </row>
    <row r="154" spans="1:4" x14ac:dyDescent="0.25">
      <c r="A154" s="152" t="s">
        <v>65</v>
      </c>
      <c r="B154" s="152"/>
      <c r="C154" s="152" t="s">
        <v>40</v>
      </c>
      <c r="D154" s="153" t="s">
        <v>337</v>
      </c>
    </row>
    <row r="155" spans="1:4" x14ac:dyDescent="0.25">
      <c r="A155" s="152" t="s">
        <v>469</v>
      </c>
      <c r="B155" s="152"/>
      <c r="C155" s="152" t="s">
        <v>40</v>
      </c>
      <c r="D155" s="153" t="s">
        <v>337</v>
      </c>
    </row>
    <row r="156" spans="1:4" x14ac:dyDescent="0.25">
      <c r="A156" s="154" t="s">
        <v>470</v>
      </c>
      <c r="B156" s="152"/>
      <c r="C156" s="152" t="s">
        <v>39</v>
      </c>
      <c r="D156" s="153" t="s">
        <v>335</v>
      </c>
    </row>
    <row r="157" spans="1:4" x14ac:dyDescent="0.25">
      <c r="A157" s="154" t="s">
        <v>471</v>
      </c>
      <c r="B157" s="152"/>
      <c r="C157" s="152" t="s">
        <v>40</v>
      </c>
      <c r="D157" s="153" t="s">
        <v>335</v>
      </c>
    </row>
    <row r="158" spans="1:4" x14ac:dyDescent="0.25">
      <c r="A158" s="152" t="s">
        <v>472</v>
      </c>
      <c r="B158" s="152"/>
      <c r="C158" s="152" t="s">
        <v>40</v>
      </c>
      <c r="D158" s="153" t="s">
        <v>337</v>
      </c>
    </row>
    <row r="159" spans="1:4" x14ac:dyDescent="0.25">
      <c r="A159" s="154" t="s">
        <v>473</v>
      </c>
      <c r="B159" s="156"/>
      <c r="C159" s="157" t="s">
        <v>40</v>
      </c>
      <c r="D159" s="153" t="s">
        <v>335</v>
      </c>
    </row>
    <row r="160" spans="1:4" x14ac:dyDescent="0.25">
      <c r="A160" s="154" t="s">
        <v>474</v>
      </c>
      <c r="B160" s="152"/>
      <c r="C160" s="152" t="s">
        <v>39</v>
      </c>
      <c r="D160" s="153" t="s">
        <v>335</v>
      </c>
    </row>
    <row r="161" spans="1:4" x14ac:dyDescent="0.25">
      <c r="A161" s="154" t="s">
        <v>475</v>
      </c>
      <c r="B161" s="152"/>
      <c r="C161" s="152" t="s">
        <v>39</v>
      </c>
      <c r="D161" s="153" t="s">
        <v>335</v>
      </c>
    </row>
    <row r="162" spans="1:4" x14ac:dyDescent="0.25">
      <c r="A162" s="154" t="s">
        <v>476</v>
      </c>
      <c r="B162" s="152"/>
      <c r="C162" s="152" t="s">
        <v>39</v>
      </c>
      <c r="D162" s="153" t="s">
        <v>335</v>
      </c>
    </row>
    <row r="163" spans="1:4" x14ac:dyDescent="0.25">
      <c r="A163" s="154" t="s">
        <v>477</v>
      </c>
      <c r="B163" s="152"/>
      <c r="C163" s="152" t="s">
        <v>39</v>
      </c>
      <c r="D163" s="153" t="s">
        <v>335</v>
      </c>
    </row>
    <row r="164" spans="1:4" x14ac:dyDescent="0.25">
      <c r="A164" s="152" t="s">
        <v>478</v>
      </c>
      <c r="B164" s="152"/>
      <c r="C164" s="152" t="s">
        <v>39</v>
      </c>
      <c r="D164" s="153" t="s">
        <v>340</v>
      </c>
    </row>
    <row r="165" spans="1:4" x14ac:dyDescent="0.25">
      <c r="A165" s="152" t="s">
        <v>66</v>
      </c>
      <c r="B165" s="152"/>
      <c r="C165" s="152" t="s">
        <v>40</v>
      </c>
      <c r="D165" s="153" t="s">
        <v>337</v>
      </c>
    </row>
    <row r="166" spans="1:4" x14ac:dyDescent="0.25">
      <c r="A166" s="154" t="s">
        <v>479</v>
      </c>
      <c r="B166" s="152"/>
      <c r="C166" s="152" t="s">
        <v>39</v>
      </c>
      <c r="D166" s="153" t="s">
        <v>335</v>
      </c>
    </row>
    <row r="167" spans="1:4" x14ac:dyDescent="0.25">
      <c r="A167" s="152" t="s">
        <v>480</v>
      </c>
      <c r="B167" s="152"/>
      <c r="C167" s="152" t="s">
        <v>40</v>
      </c>
      <c r="D167" s="153" t="s">
        <v>335</v>
      </c>
    </row>
    <row r="168" spans="1:4" x14ac:dyDescent="0.25">
      <c r="A168" s="152" t="s">
        <v>357</v>
      </c>
      <c r="B168" s="152"/>
      <c r="C168" s="152" t="s">
        <v>40</v>
      </c>
      <c r="D168" s="153" t="s">
        <v>337</v>
      </c>
    </row>
    <row r="169" spans="1:4" x14ac:dyDescent="0.25">
      <c r="A169" s="152" t="s">
        <v>481</v>
      </c>
      <c r="B169" s="152"/>
      <c r="C169" s="152" t="s">
        <v>39</v>
      </c>
      <c r="D169" s="153" t="s">
        <v>343</v>
      </c>
    </row>
    <row r="170" spans="1:4" x14ac:dyDescent="0.25">
      <c r="A170" s="152" t="s">
        <v>482</v>
      </c>
      <c r="B170" s="152"/>
      <c r="C170" s="152" t="s">
        <v>39</v>
      </c>
      <c r="D170" s="153" t="s">
        <v>340</v>
      </c>
    </row>
    <row r="171" spans="1:4" x14ac:dyDescent="0.25">
      <c r="A171" s="152" t="s">
        <v>483</v>
      </c>
      <c r="B171" s="152"/>
      <c r="C171" s="152" t="s">
        <v>40</v>
      </c>
      <c r="D171" s="153" t="s">
        <v>337</v>
      </c>
    </row>
    <row r="172" spans="1:4" x14ac:dyDescent="0.25">
      <c r="A172" s="152" t="s">
        <v>67</v>
      </c>
      <c r="B172" s="152"/>
      <c r="C172" s="152" t="s">
        <v>40</v>
      </c>
      <c r="D172" s="153" t="s">
        <v>337</v>
      </c>
    </row>
    <row r="173" spans="1:4" x14ac:dyDescent="0.25">
      <c r="A173" s="152" t="s">
        <v>484</v>
      </c>
      <c r="B173" s="152"/>
      <c r="C173" s="152" t="s">
        <v>40</v>
      </c>
      <c r="D173" s="153" t="s">
        <v>337</v>
      </c>
    </row>
    <row r="174" spans="1:4" x14ac:dyDescent="0.25">
      <c r="A174" s="152" t="s">
        <v>68</v>
      </c>
      <c r="B174" s="152"/>
      <c r="C174" s="152" t="s">
        <v>40</v>
      </c>
      <c r="D174" s="153" t="s">
        <v>337</v>
      </c>
    </row>
    <row r="175" spans="1:4" x14ac:dyDescent="0.25">
      <c r="A175" s="152" t="s">
        <v>69</v>
      </c>
      <c r="B175" s="152"/>
      <c r="C175" s="152" t="s">
        <v>40</v>
      </c>
      <c r="D175" s="153" t="s">
        <v>337</v>
      </c>
    </row>
    <row r="176" spans="1:4" x14ac:dyDescent="0.25">
      <c r="A176" s="152" t="s">
        <v>485</v>
      </c>
      <c r="B176" s="152"/>
      <c r="C176" s="152" t="s">
        <v>40</v>
      </c>
      <c r="D176" s="153" t="s">
        <v>337</v>
      </c>
    </row>
    <row r="177" spans="1:4" x14ac:dyDescent="0.25">
      <c r="A177" s="152" t="s">
        <v>486</v>
      </c>
      <c r="B177" s="152"/>
      <c r="C177" s="152" t="s">
        <v>40</v>
      </c>
      <c r="D177" s="153" t="s">
        <v>337</v>
      </c>
    </row>
    <row r="178" spans="1:4" x14ac:dyDescent="0.25">
      <c r="A178" s="152" t="s">
        <v>487</v>
      </c>
      <c r="B178" s="152"/>
      <c r="C178" s="152" t="s">
        <v>40</v>
      </c>
      <c r="D178" s="153" t="s">
        <v>337</v>
      </c>
    </row>
    <row r="179" spans="1:4" x14ac:dyDescent="0.25">
      <c r="A179" s="152" t="s">
        <v>488</v>
      </c>
      <c r="B179" s="152"/>
      <c r="C179" s="152" t="s">
        <v>40</v>
      </c>
      <c r="D179" s="153" t="s">
        <v>337</v>
      </c>
    </row>
    <row r="180" spans="1:4" x14ac:dyDescent="0.25">
      <c r="A180" s="152" t="s">
        <v>489</v>
      </c>
      <c r="B180" s="152"/>
      <c r="C180" s="152" t="s">
        <v>39</v>
      </c>
      <c r="D180" s="153" t="s">
        <v>335</v>
      </c>
    </row>
    <row r="181" spans="1:4" x14ac:dyDescent="0.25">
      <c r="A181" s="152" t="s">
        <v>490</v>
      </c>
      <c r="B181" s="152"/>
      <c r="C181" s="152" t="s">
        <v>39</v>
      </c>
      <c r="D181" s="153" t="s">
        <v>335</v>
      </c>
    </row>
    <row r="182" spans="1:4" x14ac:dyDescent="0.25">
      <c r="A182" s="152" t="s">
        <v>491</v>
      </c>
      <c r="B182" s="152"/>
      <c r="C182" s="152" t="s">
        <v>40</v>
      </c>
      <c r="D182" s="153" t="s">
        <v>337</v>
      </c>
    </row>
    <row r="183" spans="1:4" x14ac:dyDescent="0.25">
      <c r="A183" s="152" t="s">
        <v>492</v>
      </c>
      <c r="B183" s="152"/>
      <c r="C183" s="152" t="s">
        <v>39</v>
      </c>
      <c r="D183" s="153" t="s">
        <v>335</v>
      </c>
    </row>
    <row r="184" spans="1:4" x14ac:dyDescent="0.25">
      <c r="A184" s="152" t="s">
        <v>493</v>
      </c>
      <c r="B184" s="152"/>
      <c r="C184" s="152" t="s">
        <v>40</v>
      </c>
      <c r="D184" s="153" t="s">
        <v>337</v>
      </c>
    </row>
    <row r="185" spans="1:4" x14ac:dyDescent="0.25">
      <c r="A185" s="152" t="s">
        <v>494</v>
      </c>
      <c r="B185" s="152"/>
      <c r="C185" s="152" t="s">
        <v>39</v>
      </c>
      <c r="D185" s="153" t="s">
        <v>340</v>
      </c>
    </row>
    <row r="186" spans="1:4" x14ac:dyDescent="0.25">
      <c r="A186" s="152" t="s">
        <v>70</v>
      </c>
      <c r="B186" s="152"/>
      <c r="C186" s="152" t="s">
        <v>39</v>
      </c>
      <c r="D186" s="153" t="s">
        <v>335</v>
      </c>
    </row>
    <row r="187" spans="1:4" x14ac:dyDescent="0.25">
      <c r="A187" s="152" t="s">
        <v>495</v>
      </c>
      <c r="B187" s="152"/>
      <c r="C187" s="152" t="s">
        <v>40</v>
      </c>
      <c r="D187" s="153" t="s">
        <v>337</v>
      </c>
    </row>
    <row r="188" spans="1:4" x14ac:dyDescent="0.25">
      <c r="A188" s="152" t="s">
        <v>71</v>
      </c>
      <c r="B188" s="152"/>
      <c r="C188" s="152" t="s">
        <v>40</v>
      </c>
      <c r="D188" s="153" t="s">
        <v>337</v>
      </c>
    </row>
    <row r="189" spans="1:4" x14ac:dyDescent="0.25">
      <c r="A189" s="152" t="s">
        <v>364</v>
      </c>
      <c r="B189" s="152"/>
      <c r="C189" s="152" t="s">
        <v>40</v>
      </c>
      <c r="D189" s="153" t="s">
        <v>337</v>
      </c>
    </row>
    <row r="190" spans="1:4" x14ac:dyDescent="0.25">
      <c r="A190" s="152" t="s">
        <v>496</v>
      </c>
      <c r="B190" s="152"/>
      <c r="C190" s="152" t="s">
        <v>40</v>
      </c>
      <c r="D190" s="153" t="s">
        <v>337</v>
      </c>
    </row>
    <row r="191" spans="1:4" x14ac:dyDescent="0.25">
      <c r="A191" s="152" t="s">
        <v>497</v>
      </c>
      <c r="B191" s="152"/>
      <c r="C191" s="152" t="s">
        <v>39</v>
      </c>
      <c r="D191" s="153" t="s">
        <v>462</v>
      </c>
    </row>
    <row r="192" spans="1:4" x14ac:dyDescent="0.25">
      <c r="A192" s="152" t="s">
        <v>498</v>
      </c>
      <c r="B192" s="152"/>
      <c r="C192" s="152" t="s">
        <v>39</v>
      </c>
      <c r="D192" s="153" t="s">
        <v>340</v>
      </c>
    </row>
    <row r="193" spans="1:4" x14ac:dyDescent="0.25">
      <c r="A193" s="152" t="s">
        <v>499</v>
      </c>
      <c r="B193" s="152"/>
      <c r="C193" s="152" t="s">
        <v>40</v>
      </c>
      <c r="D193" s="153" t="s">
        <v>337</v>
      </c>
    </row>
    <row r="194" spans="1:4" x14ac:dyDescent="0.25">
      <c r="A194" s="152" t="s">
        <v>500</v>
      </c>
      <c r="B194" s="152"/>
      <c r="C194" s="152" t="s">
        <v>40</v>
      </c>
      <c r="D194" s="153" t="s">
        <v>335</v>
      </c>
    </row>
    <row r="195" spans="1:4" x14ac:dyDescent="0.25">
      <c r="A195" s="152" t="s">
        <v>54</v>
      </c>
      <c r="B195" s="152"/>
      <c r="C195" s="152" t="s">
        <v>39</v>
      </c>
      <c r="D195" s="153" t="s">
        <v>335</v>
      </c>
    </row>
    <row r="196" spans="1:4" x14ac:dyDescent="0.25">
      <c r="A196" s="152" t="s">
        <v>501</v>
      </c>
      <c r="B196" s="152"/>
      <c r="C196" s="152" t="s">
        <v>40</v>
      </c>
      <c r="D196" s="153" t="s">
        <v>335</v>
      </c>
    </row>
    <row r="197" spans="1:4" x14ac:dyDescent="0.25">
      <c r="A197" s="152" t="s">
        <v>502</v>
      </c>
      <c r="B197" s="152"/>
      <c r="C197" s="152" t="s">
        <v>40</v>
      </c>
      <c r="D197" s="153" t="s">
        <v>337</v>
      </c>
    </row>
    <row r="198" spans="1:4" x14ac:dyDescent="0.25">
      <c r="A198" s="152" t="s">
        <v>503</v>
      </c>
      <c r="B198" s="152"/>
      <c r="C198" s="152" t="s">
        <v>40</v>
      </c>
      <c r="D198" s="153" t="s">
        <v>337</v>
      </c>
    </row>
    <row r="199" spans="1:4" x14ac:dyDescent="0.25">
      <c r="A199" s="152" t="s">
        <v>421</v>
      </c>
      <c r="B199" s="152"/>
      <c r="C199" s="152" t="s">
        <v>40</v>
      </c>
      <c r="D199" s="153" t="s">
        <v>337</v>
      </c>
    </row>
    <row r="200" spans="1:4" x14ac:dyDescent="0.25">
      <c r="A200" s="152" t="s">
        <v>504</v>
      </c>
      <c r="B200" s="152"/>
      <c r="C200" s="152" t="s">
        <v>39</v>
      </c>
      <c r="D200" s="153" t="s">
        <v>340</v>
      </c>
    </row>
    <row r="201" spans="1:4" x14ac:dyDescent="0.25">
      <c r="A201" s="152" t="s">
        <v>505</v>
      </c>
      <c r="B201" s="152"/>
      <c r="C201" s="152" t="s">
        <v>40</v>
      </c>
      <c r="D201" s="153" t="s">
        <v>337</v>
      </c>
    </row>
    <row r="202" spans="1:4" x14ac:dyDescent="0.25">
      <c r="A202" s="152" t="s">
        <v>506</v>
      </c>
      <c r="B202" s="152"/>
      <c r="C202" s="152" t="s">
        <v>40</v>
      </c>
      <c r="D202" s="153" t="s">
        <v>335</v>
      </c>
    </row>
    <row r="203" spans="1:4" x14ac:dyDescent="0.25">
      <c r="A203" s="152" t="s">
        <v>507</v>
      </c>
      <c r="B203" s="152"/>
      <c r="C203" s="152" t="s">
        <v>39</v>
      </c>
      <c r="D203" s="153" t="s">
        <v>335</v>
      </c>
    </row>
    <row r="204" spans="1:4" x14ac:dyDescent="0.25">
      <c r="A204" s="152" t="s">
        <v>508</v>
      </c>
      <c r="B204" s="152"/>
      <c r="C204" s="152" t="s">
        <v>40</v>
      </c>
      <c r="D204" s="153" t="s">
        <v>335</v>
      </c>
    </row>
    <row r="205" spans="1:4" x14ac:dyDescent="0.25">
      <c r="A205" s="152" t="s">
        <v>509</v>
      </c>
      <c r="B205" s="152"/>
      <c r="C205" s="152" t="s">
        <v>40</v>
      </c>
      <c r="D205" s="153" t="s">
        <v>337</v>
      </c>
    </row>
    <row r="206" spans="1:4" x14ac:dyDescent="0.25">
      <c r="A206" s="152" t="s">
        <v>72</v>
      </c>
      <c r="B206" s="152"/>
      <c r="C206" s="152" t="s">
        <v>39</v>
      </c>
      <c r="D206" s="153" t="s">
        <v>335</v>
      </c>
    </row>
    <row r="207" spans="1:4" x14ac:dyDescent="0.25">
      <c r="A207" s="152" t="s">
        <v>73</v>
      </c>
      <c r="B207" s="152"/>
      <c r="C207" s="152" t="s">
        <v>40</v>
      </c>
      <c r="D207" s="153" t="s">
        <v>337</v>
      </c>
    </row>
    <row r="208" spans="1:4" x14ac:dyDescent="0.25">
      <c r="A208" s="152" t="s">
        <v>510</v>
      </c>
      <c r="B208" s="152"/>
      <c r="C208" s="152" t="s">
        <v>40</v>
      </c>
      <c r="D208" s="153" t="s">
        <v>337</v>
      </c>
    </row>
    <row r="209" spans="1:4" x14ac:dyDescent="0.25">
      <c r="A209" s="152" t="s">
        <v>511</v>
      </c>
      <c r="B209" s="152"/>
      <c r="C209" s="152" t="s">
        <v>40</v>
      </c>
      <c r="D209" s="153" t="s">
        <v>335</v>
      </c>
    </row>
    <row r="210" spans="1:4" x14ac:dyDescent="0.25">
      <c r="A210" s="152" t="s">
        <v>512</v>
      </c>
      <c r="B210" s="152"/>
      <c r="C210" s="152" t="s">
        <v>39</v>
      </c>
      <c r="D210" s="153" t="s">
        <v>335</v>
      </c>
    </row>
    <row r="211" spans="1:4" x14ac:dyDescent="0.25">
      <c r="A211" s="152" t="s">
        <v>513</v>
      </c>
      <c r="B211" s="152"/>
      <c r="C211" s="152" t="s">
        <v>40</v>
      </c>
      <c r="D211" s="153" t="s">
        <v>335</v>
      </c>
    </row>
    <row r="212" spans="1:4" x14ac:dyDescent="0.25">
      <c r="A212" s="152" t="s">
        <v>74</v>
      </c>
      <c r="B212" s="152"/>
      <c r="C212" s="152" t="s">
        <v>39</v>
      </c>
      <c r="D212" s="153" t="s">
        <v>343</v>
      </c>
    </row>
    <row r="213" spans="1:4" x14ac:dyDescent="0.25">
      <c r="A213" s="152" t="s">
        <v>514</v>
      </c>
      <c r="B213" s="152"/>
      <c r="C213" s="152" t="s">
        <v>40</v>
      </c>
      <c r="D213" s="153" t="s">
        <v>337</v>
      </c>
    </row>
    <row r="214" spans="1:4" x14ac:dyDescent="0.25">
      <c r="A214" s="152" t="s">
        <v>515</v>
      </c>
      <c r="B214" s="152"/>
      <c r="C214" s="152" t="s">
        <v>40</v>
      </c>
      <c r="D214" s="153" t="s">
        <v>337</v>
      </c>
    </row>
    <row r="215" spans="1:4" x14ac:dyDescent="0.25">
      <c r="A215" s="152" t="s">
        <v>516</v>
      </c>
      <c r="B215" s="152"/>
      <c r="C215" s="152" t="s">
        <v>40</v>
      </c>
      <c r="D215" s="153" t="s">
        <v>335</v>
      </c>
    </row>
    <row r="216" spans="1:4" x14ac:dyDescent="0.25">
      <c r="A216" s="152" t="s">
        <v>517</v>
      </c>
      <c r="B216" s="152"/>
      <c r="C216" s="152" t="s">
        <v>39</v>
      </c>
      <c r="D216" s="153" t="s">
        <v>335</v>
      </c>
    </row>
    <row r="217" spans="1:4" x14ac:dyDescent="0.25">
      <c r="A217" s="152" t="s">
        <v>518</v>
      </c>
      <c r="B217" s="152"/>
      <c r="C217" s="152" t="s">
        <v>40</v>
      </c>
      <c r="D217" s="153" t="s">
        <v>335</v>
      </c>
    </row>
    <row r="218" spans="1:4" x14ac:dyDescent="0.25">
      <c r="A218" s="152" t="s">
        <v>519</v>
      </c>
      <c r="B218" s="152"/>
      <c r="C218" s="152" t="s">
        <v>39</v>
      </c>
      <c r="D218" s="153" t="s">
        <v>335</v>
      </c>
    </row>
    <row r="219" spans="1:4" x14ac:dyDescent="0.25">
      <c r="A219" s="152" t="s">
        <v>520</v>
      </c>
      <c r="B219" s="152"/>
      <c r="C219" s="152" t="s">
        <v>40</v>
      </c>
      <c r="D219" s="153" t="s">
        <v>335</v>
      </c>
    </row>
    <row r="220" spans="1:4" x14ac:dyDescent="0.25">
      <c r="A220" s="152" t="s">
        <v>521</v>
      </c>
      <c r="B220" s="152"/>
      <c r="C220" s="152" t="s">
        <v>39</v>
      </c>
      <c r="D220" s="153" t="s">
        <v>335</v>
      </c>
    </row>
    <row r="221" spans="1:4" x14ac:dyDescent="0.25">
      <c r="A221" s="152" t="s">
        <v>396</v>
      </c>
      <c r="B221" s="152"/>
      <c r="C221" s="152" t="s">
        <v>39</v>
      </c>
      <c r="D221" s="153" t="s">
        <v>340</v>
      </c>
    </row>
    <row r="222" spans="1:4" x14ac:dyDescent="0.25">
      <c r="A222" s="152" t="s">
        <v>389</v>
      </c>
      <c r="B222" s="152"/>
      <c r="C222" s="152" t="s">
        <v>40</v>
      </c>
      <c r="D222" s="153" t="s">
        <v>337</v>
      </c>
    </row>
    <row r="223" spans="1:4" x14ac:dyDescent="0.25">
      <c r="A223" s="152" t="s">
        <v>522</v>
      </c>
      <c r="B223" s="152"/>
      <c r="C223" s="152" t="s">
        <v>40</v>
      </c>
      <c r="D223" s="153" t="s">
        <v>337</v>
      </c>
    </row>
    <row r="224" spans="1:4" x14ac:dyDescent="0.25">
      <c r="A224" s="152" t="s">
        <v>523</v>
      </c>
      <c r="B224" s="152"/>
      <c r="C224" s="152" t="s">
        <v>40</v>
      </c>
      <c r="D224" s="153" t="s">
        <v>337</v>
      </c>
    </row>
    <row r="225" spans="1:4" x14ac:dyDescent="0.25">
      <c r="A225" s="152" t="s">
        <v>524</v>
      </c>
      <c r="B225" s="152"/>
      <c r="C225" s="152" t="s">
        <v>40</v>
      </c>
      <c r="D225" s="153" t="s">
        <v>337</v>
      </c>
    </row>
    <row r="226" spans="1:4" x14ac:dyDescent="0.25">
      <c r="A226" s="152" t="s">
        <v>499</v>
      </c>
      <c r="B226" s="152"/>
      <c r="C226" s="152" t="s">
        <v>40</v>
      </c>
      <c r="D226" s="153" t="s">
        <v>337</v>
      </c>
    </row>
    <row r="227" spans="1:4" x14ac:dyDescent="0.25">
      <c r="A227" s="152" t="s">
        <v>525</v>
      </c>
      <c r="B227" s="152"/>
      <c r="C227" s="152" t="s">
        <v>40</v>
      </c>
      <c r="D227" s="153" t="s">
        <v>335</v>
      </c>
    </row>
    <row r="228" spans="1:4" x14ac:dyDescent="0.25">
      <c r="A228" s="152" t="s">
        <v>526</v>
      </c>
      <c r="B228" s="155" t="s">
        <v>527</v>
      </c>
      <c r="C228" s="155" t="s">
        <v>39</v>
      </c>
      <c r="D228" s="153" t="s">
        <v>335</v>
      </c>
    </row>
    <row r="229" spans="1:4" x14ac:dyDescent="0.25">
      <c r="A229" s="152" t="s">
        <v>526</v>
      </c>
      <c r="B229" s="155" t="s">
        <v>528</v>
      </c>
      <c r="C229" s="155" t="s">
        <v>39</v>
      </c>
      <c r="D229" s="153" t="s">
        <v>335</v>
      </c>
    </row>
    <row r="230" spans="1:4" x14ac:dyDescent="0.25">
      <c r="A230" s="152" t="s">
        <v>526</v>
      </c>
      <c r="B230" s="155" t="s">
        <v>526</v>
      </c>
      <c r="C230" s="155" t="s">
        <v>39</v>
      </c>
      <c r="D230" s="153" t="s">
        <v>335</v>
      </c>
    </row>
    <row r="231" spans="1:4" x14ac:dyDescent="0.25">
      <c r="A231" s="152" t="s">
        <v>529</v>
      </c>
      <c r="B231" s="152"/>
      <c r="C231" s="152" t="s">
        <v>40</v>
      </c>
      <c r="D231" s="153" t="s">
        <v>335</v>
      </c>
    </row>
    <row r="232" spans="1:4" x14ac:dyDescent="0.25">
      <c r="A232" s="152" t="s">
        <v>530</v>
      </c>
      <c r="B232" s="152"/>
      <c r="C232" s="152" t="s">
        <v>40</v>
      </c>
      <c r="D232" s="153" t="s">
        <v>337</v>
      </c>
    </row>
    <row r="233" spans="1:4" x14ac:dyDescent="0.25">
      <c r="A233" s="151" t="s">
        <v>75</v>
      </c>
      <c r="B233" s="152"/>
      <c r="C233" s="152" t="s">
        <v>39</v>
      </c>
      <c r="D233" s="153" t="s">
        <v>340</v>
      </c>
    </row>
    <row r="234" spans="1:4" x14ac:dyDescent="0.25">
      <c r="A234" s="152" t="s">
        <v>76</v>
      </c>
      <c r="B234" s="152"/>
      <c r="C234" s="152" t="s">
        <v>40</v>
      </c>
      <c r="D234" s="153" t="s">
        <v>337</v>
      </c>
    </row>
    <row r="235" spans="1:4" x14ac:dyDescent="0.25">
      <c r="A235" s="152" t="s">
        <v>376</v>
      </c>
      <c r="B235" s="152"/>
      <c r="C235" s="152" t="s">
        <v>39</v>
      </c>
      <c r="D235" s="153" t="s">
        <v>335</v>
      </c>
    </row>
    <row r="236" spans="1:4" x14ac:dyDescent="0.25">
      <c r="A236" s="152" t="s">
        <v>531</v>
      </c>
      <c r="B236" s="152"/>
      <c r="C236" s="152" t="s">
        <v>40</v>
      </c>
      <c r="D236" s="153" t="s">
        <v>337</v>
      </c>
    </row>
    <row r="237" spans="1:4" x14ac:dyDescent="0.25">
      <c r="A237" s="151" t="s">
        <v>532</v>
      </c>
      <c r="B237" s="152"/>
      <c r="C237" s="152" t="s">
        <v>39</v>
      </c>
      <c r="D237" s="153" t="s">
        <v>340</v>
      </c>
    </row>
    <row r="238" spans="1:4" x14ac:dyDescent="0.25">
      <c r="A238" s="152" t="s">
        <v>77</v>
      </c>
      <c r="B238" s="152"/>
      <c r="C238" s="152" t="s">
        <v>40</v>
      </c>
      <c r="D238" s="153" t="s">
        <v>337</v>
      </c>
    </row>
    <row r="239" spans="1:4" x14ac:dyDescent="0.25">
      <c r="A239" s="152" t="s">
        <v>78</v>
      </c>
      <c r="B239" s="152"/>
      <c r="C239" s="152" t="s">
        <v>39</v>
      </c>
      <c r="D239" s="153" t="s">
        <v>335</v>
      </c>
    </row>
    <row r="240" spans="1:4" x14ac:dyDescent="0.25">
      <c r="A240" s="153" t="s">
        <v>533</v>
      </c>
      <c r="B240" s="152"/>
      <c r="C240" s="152" t="s">
        <v>40</v>
      </c>
      <c r="D240" s="153" t="s">
        <v>337</v>
      </c>
    </row>
    <row r="241" spans="1:4" x14ac:dyDescent="0.25">
      <c r="A241" s="151" t="s">
        <v>534</v>
      </c>
      <c r="B241" s="152"/>
      <c r="C241" s="152" t="s">
        <v>40</v>
      </c>
      <c r="D241" s="153" t="s">
        <v>337</v>
      </c>
    </row>
    <row r="242" spans="1:4" x14ac:dyDescent="0.25">
      <c r="A242" s="152" t="s">
        <v>535</v>
      </c>
      <c r="B242" s="152"/>
      <c r="C242" s="152" t="s">
        <v>40</v>
      </c>
      <c r="D242" s="153" t="s">
        <v>337</v>
      </c>
    </row>
    <row r="243" spans="1:4" x14ac:dyDescent="0.25">
      <c r="A243" s="152" t="s">
        <v>536</v>
      </c>
      <c r="B243" s="152"/>
      <c r="C243" s="152" t="s">
        <v>40</v>
      </c>
      <c r="D243" s="153" t="s">
        <v>337</v>
      </c>
    </row>
    <row r="244" spans="1:4" x14ac:dyDescent="0.25">
      <c r="A244" s="152" t="s">
        <v>537</v>
      </c>
      <c r="B244" s="152"/>
      <c r="C244" s="152" t="s">
        <v>40</v>
      </c>
      <c r="D244" s="153" t="s">
        <v>337</v>
      </c>
    </row>
    <row r="245" spans="1:4" x14ac:dyDescent="0.25">
      <c r="A245" s="152" t="s">
        <v>538</v>
      </c>
      <c r="B245" s="152"/>
      <c r="C245" s="152" t="s">
        <v>40</v>
      </c>
      <c r="D245" s="153" t="s">
        <v>460</v>
      </c>
    </row>
    <row r="246" spans="1:4" x14ac:dyDescent="0.25">
      <c r="A246" s="152" t="s">
        <v>539</v>
      </c>
      <c r="B246" s="152"/>
      <c r="C246" s="152" t="s">
        <v>39</v>
      </c>
      <c r="D246" s="153" t="s">
        <v>539</v>
      </c>
    </row>
    <row r="247" spans="1:4" x14ac:dyDescent="0.25">
      <c r="A247" s="151" t="s">
        <v>79</v>
      </c>
      <c r="B247" s="152"/>
      <c r="C247" s="152" t="s">
        <v>39</v>
      </c>
      <c r="D247" s="153" t="s">
        <v>340</v>
      </c>
    </row>
    <row r="248" spans="1:4" x14ac:dyDescent="0.25">
      <c r="A248" s="152" t="s">
        <v>540</v>
      </c>
      <c r="B248" s="152"/>
      <c r="C248" s="152" t="s">
        <v>39</v>
      </c>
      <c r="D248" s="153" t="s">
        <v>340</v>
      </c>
    </row>
    <row r="249" spans="1:4" x14ac:dyDescent="0.25">
      <c r="A249" s="152" t="s">
        <v>541</v>
      </c>
      <c r="B249" s="152"/>
      <c r="C249" s="152" t="s">
        <v>40</v>
      </c>
      <c r="D249" s="153" t="s">
        <v>335</v>
      </c>
    </row>
    <row r="250" spans="1:4" x14ac:dyDescent="0.25">
      <c r="A250" s="152" t="s">
        <v>542</v>
      </c>
      <c r="B250" s="152"/>
      <c r="C250" s="152" t="s">
        <v>39</v>
      </c>
      <c r="D250" s="153" t="s">
        <v>335</v>
      </c>
    </row>
    <row r="251" spans="1:4" x14ac:dyDescent="0.25">
      <c r="A251" s="152" t="s">
        <v>543</v>
      </c>
      <c r="B251" s="152"/>
      <c r="C251" s="152" t="s">
        <v>40</v>
      </c>
      <c r="D251" s="153" t="s">
        <v>335</v>
      </c>
    </row>
    <row r="252" spans="1:4" x14ac:dyDescent="0.25">
      <c r="A252" s="152" t="s">
        <v>544</v>
      </c>
      <c r="B252" s="152"/>
      <c r="C252" s="152" t="s">
        <v>40</v>
      </c>
      <c r="D252" s="153" t="s">
        <v>337</v>
      </c>
    </row>
    <row r="253" spans="1:4" x14ac:dyDescent="0.25">
      <c r="A253" s="152" t="s">
        <v>545</v>
      </c>
      <c r="B253" s="155" t="s">
        <v>546</v>
      </c>
      <c r="C253" s="155" t="s">
        <v>39</v>
      </c>
      <c r="D253" s="153" t="s">
        <v>335</v>
      </c>
    </row>
    <row r="254" spans="1:4" x14ac:dyDescent="0.25">
      <c r="A254" s="152" t="s">
        <v>547</v>
      </c>
      <c r="B254" s="152" t="s">
        <v>546</v>
      </c>
      <c r="C254" s="152" t="s">
        <v>39</v>
      </c>
      <c r="D254" s="153" t="s">
        <v>335</v>
      </c>
    </row>
    <row r="255" spans="1:4" x14ac:dyDescent="0.25">
      <c r="A255" s="152" t="s">
        <v>548</v>
      </c>
      <c r="B255" s="152" t="s">
        <v>546</v>
      </c>
      <c r="C255" s="152" t="s">
        <v>39</v>
      </c>
      <c r="D255" s="153" t="s">
        <v>340</v>
      </c>
    </row>
    <row r="256" spans="1:4" x14ac:dyDescent="0.25">
      <c r="A256" s="158" t="s">
        <v>549</v>
      </c>
      <c r="B256" s="152" t="s">
        <v>546</v>
      </c>
      <c r="C256" s="152" t="s">
        <v>39</v>
      </c>
      <c r="D256" s="153" t="s">
        <v>337</v>
      </c>
    </row>
    <row r="257" spans="1:4" x14ac:dyDescent="0.25">
      <c r="A257" s="158" t="s">
        <v>550</v>
      </c>
      <c r="B257" s="152" t="s">
        <v>546</v>
      </c>
      <c r="C257" s="152" t="s">
        <v>39</v>
      </c>
      <c r="D257" s="153"/>
    </row>
    <row r="258" spans="1:4" x14ac:dyDescent="0.25">
      <c r="A258" s="152" t="s">
        <v>551</v>
      </c>
      <c r="B258" s="152" t="s">
        <v>546</v>
      </c>
      <c r="C258" s="152" t="s">
        <v>39</v>
      </c>
      <c r="D258" s="153" t="s">
        <v>462</v>
      </c>
    </row>
    <row r="259" spans="1:4" x14ac:dyDescent="0.25">
      <c r="A259" s="152" t="s">
        <v>552</v>
      </c>
      <c r="B259" s="152"/>
      <c r="C259" s="152" t="s">
        <v>40</v>
      </c>
      <c r="D259" s="153" t="s">
        <v>337</v>
      </c>
    </row>
    <row r="260" spans="1:4" x14ac:dyDescent="0.25">
      <c r="A260" s="152" t="s">
        <v>553</v>
      </c>
      <c r="B260" s="152"/>
      <c r="C260" s="152" t="s">
        <v>39</v>
      </c>
      <c r="D260" s="153" t="s">
        <v>462</v>
      </c>
    </row>
    <row r="261" spans="1:4" x14ac:dyDescent="0.25">
      <c r="A261" s="152" t="s">
        <v>554</v>
      </c>
      <c r="B261" s="152"/>
      <c r="C261" s="152" t="s">
        <v>39</v>
      </c>
      <c r="D261" s="153" t="s">
        <v>335</v>
      </c>
    </row>
    <row r="262" spans="1:4" x14ac:dyDescent="0.25">
      <c r="A262" s="152" t="s">
        <v>80</v>
      </c>
      <c r="B262" s="152"/>
      <c r="C262" s="152" t="s">
        <v>40</v>
      </c>
      <c r="D262" s="153" t="s">
        <v>337</v>
      </c>
    </row>
    <row r="263" spans="1:4" x14ac:dyDescent="0.25">
      <c r="A263" s="152" t="s">
        <v>555</v>
      </c>
      <c r="B263" s="152"/>
      <c r="C263" s="152" t="s">
        <v>40</v>
      </c>
      <c r="D263" s="153" t="s">
        <v>337</v>
      </c>
    </row>
    <row r="264" spans="1:4" x14ac:dyDescent="0.25">
      <c r="A264" s="152" t="s">
        <v>556</v>
      </c>
      <c r="B264" s="152"/>
      <c r="C264" s="152" t="s">
        <v>39</v>
      </c>
      <c r="D264" s="153" t="s">
        <v>335</v>
      </c>
    </row>
    <row r="265" spans="1:4" x14ac:dyDescent="0.25">
      <c r="A265" s="152" t="s">
        <v>557</v>
      </c>
      <c r="B265" s="152"/>
      <c r="C265" s="152" t="s">
        <v>39</v>
      </c>
      <c r="D265" s="153" t="s">
        <v>335</v>
      </c>
    </row>
    <row r="266" spans="1:4" x14ac:dyDescent="0.25">
      <c r="A266" s="152" t="s">
        <v>558</v>
      </c>
      <c r="B266" s="152"/>
      <c r="C266" s="152" t="s">
        <v>39</v>
      </c>
      <c r="D266" s="153" t="s">
        <v>335</v>
      </c>
    </row>
    <row r="267" spans="1:4" x14ac:dyDescent="0.25">
      <c r="A267" s="152" t="s">
        <v>81</v>
      </c>
      <c r="B267" s="152"/>
      <c r="C267" s="152" t="s">
        <v>40</v>
      </c>
      <c r="D267" s="153" t="s">
        <v>337</v>
      </c>
    </row>
    <row r="268" spans="1:4" x14ac:dyDescent="0.25">
      <c r="A268" s="152" t="s">
        <v>82</v>
      </c>
      <c r="B268" s="152"/>
      <c r="C268" s="152" t="s">
        <v>39</v>
      </c>
      <c r="D268" s="153" t="s">
        <v>335</v>
      </c>
    </row>
    <row r="269" spans="1:4" x14ac:dyDescent="0.25">
      <c r="A269" s="152" t="s">
        <v>559</v>
      </c>
      <c r="B269" s="152"/>
      <c r="C269" s="152" t="s">
        <v>39</v>
      </c>
      <c r="D269" s="153" t="s">
        <v>340</v>
      </c>
    </row>
    <row r="270" spans="1:4" x14ac:dyDescent="0.25">
      <c r="A270" s="152" t="s">
        <v>560</v>
      </c>
      <c r="B270" s="152"/>
      <c r="C270" s="152" t="s">
        <v>39</v>
      </c>
      <c r="D270" s="153" t="s">
        <v>335</v>
      </c>
    </row>
    <row r="271" spans="1:4" x14ac:dyDescent="0.25">
      <c r="A271" s="152" t="s">
        <v>561</v>
      </c>
      <c r="B271" s="152"/>
      <c r="C271" s="152" t="s">
        <v>40</v>
      </c>
      <c r="D271" s="153" t="s">
        <v>335</v>
      </c>
    </row>
    <row r="272" spans="1:4" x14ac:dyDescent="0.25">
      <c r="A272" s="152" t="s">
        <v>562</v>
      </c>
      <c r="B272" s="152"/>
      <c r="C272" s="152" t="s">
        <v>40</v>
      </c>
      <c r="D272" s="153" t="s">
        <v>335</v>
      </c>
    </row>
    <row r="273" spans="1:4" x14ac:dyDescent="0.25">
      <c r="A273" s="152" t="s">
        <v>563</v>
      </c>
      <c r="B273" s="152"/>
      <c r="C273" s="152" t="s">
        <v>39</v>
      </c>
      <c r="D273" s="153" t="s">
        <v>343</v>
      </c>
    </row>
    <row r="274" spans="1:4" x14ac:dyDescent="0.25">
      <c r="A274" s="152" t="s">
        <v>564</v>
      </c>
      <c r="B274" s="152"/>
      <c r="C274" s="152" t="s">
        <v>40</v>
      </c>
      <c r="D274" s="153" t="s">
        <v>335</v>
      </c>
    </row>
    <row r="275" spans="1:4" x14ac:dyDescent="0.25">
      <c r="A275" s="152" t="s">
        <v>565</v>
      </c>
      <c r="B275" s="151"/>
      <c r="C275" s="151" t="s">
        <v>39</v>
      </c>
      <c r="D275" s="153" t="s">
        <v>335</v>
      </c>
    </row>
    <row r="276" spans="1:4" x14ac:dyDescent="0.25">
      <c r="A276" s="152" t="s">
        <v>566</v>
      </c>
      <c r="B276" s="152"/>
      <c r="C276" s="152" t="s">
        <v>40</v>
      </c>
      <c r="D276" s="153" t="s">
        <v>335</v>
      </c>
    </row>
    <row r="277" spans="1:4" x14ac:dyDescent="0.25">
      <c r="A277" s="152" t="s">
        <v>567</v>
      </c>
      <c r="B277" s="152"/>
      <c r="C277" s="152" t="s">
        <v>39</v>
      </c>
      <c r="D277" s="153" t="s">
        <v>343</v>
      </c>
    </row>
    <row r="278" spans="1:4" x14ac:dyDescent="0.25">
      <c r="A278" s="152" t="s">
        <v>568</v>
      </c>
      <c r="B278" s="152"/>
      <c r="C278" s="152" t="s">
        <v>40</v>
      </c>
      <c r="D278" s="153" t="s">
        <v>337</v>
      </c>
    </row>
    <row r="279" spans="1:4" x14ac:dyDescent="0.25">
      <c r="A279" s="152" t="s">
        <v>442</v>
      </c>
      <c r="B279" s="152"/>
      <c r="C279" s="152" t="s">
        <v>40</v>
      </c>
      <c r="D279" s="153" t="s">
        <v>337</v>
      </c>
    </row>
    <row r="280" spans="1:4" x14ac:dyDescent="0.25">
      <c r="A280" s="152" t="s">
        <v>569</v>
      </c>
      <c r="B280" s="152"/>
      <c r="C280" s="152" t="s">
        <v>39</v>
      </c>
      <c r="D280" s="153" t="s">
        <v>335</v>
      </c>
    </row>
    <row r="281" spans="1:4" x14ac:dyDescent="0.25">
      <c r="A281" s="152" t="s">
        <v>570</v>
      </c>
      <c r="B281" s="152"/>
      <c r="C281" s="152" t="s">
        <v>40</v>
      </c>
      <c r="D281" s="153" t="s">
        <v>337</v>
      </c>
    </row>
    <row r="282" spans="1:4" x14ac:dyDescent="0.25">
      <c r="A282" s="152" t="s">
        <v>571</v>
      </c>
      <c r="B282" s="152"/>
      <c r="C282" s="152" t="s">
        <v>39</v>
      </c>
      <c r="D282" s="153" t="s">
        <v>335</v>
      </c>
    </row>
    <row r="283" spans="1:4" x14ac:dyDescent="0.25">
      <c r="A283" s="152" t="s">
        <v>572</v>
      </c>
      <c r="B283" s="152"/>
      <c r="C283" s="152" t="s">
        <v>40</v>
      </c>
      <c r="D283" s="153" t="s">
        <v>335</v>
      </c>
    </row>
    <row r="284" spans="1:4" x14ac:dyDescent="0.25">
      <c r="A284" s="152" t="s">
        <v>573</v>
      </c>
      <c r="B284" s="152"/>
      <c r="C284" s="152" t="s">
        <v>39</v>
      </c>
      <c r="D284" s="153" t="s">
        <v>343</v>
      </c>
    </row>
    <row r="285" spans="1:4" x14ac:dyDescent="0.25">
      <c r="A285" s="152" t="s">
        <v>574</v>
      </c>
      <c r="B285" s="152"/>
      <c r="C285" s="152" t="s">
        <v>39</v>
      </c>
      <c r="D285" s="153" t="s">
        <v>335</v>
      </c>
    </row>
    <row r="286" spans="1:4" x14ac:dyDescent="0.25">
      <c r="A286" s="152" t="s">
        <v>83</v>
      </c>
      <c r="B286" s="152"/>
      <c r="C286" s="152" t="s">
        <v>39</v>
      </c>
      <c r="D286" s="153" t="s">
        <v>335</v>
      </c>
    </row>
    <row r="287" spans="1:4" x14ac:dyDescent="0.25">
      <c r="A287" s="152" t="s">
        <v>575</v>
      </c>
      <c r="B287" s="152"/>
      <c r="C287" s="152" t="s">
        <v>40</v>
      </c>
      <c r="D287" s="153" t="s">
        <v>335</v>
      </c>
    </row>
    <row r="288" spans="1:4" x14ac:dyDescent="0.25">
      <c r="A288" s="152" t="s">
        <v>576</v>
      </c>
      <c r="B288" s="152"/>
      <c r="C288" s="152" t="s">
        <v>39</v>
      </c>
      <c r="D288" s="153" t="s">
        <v>335</v>
      </c>
    </row>
    <row r="289" spans="1:4" x14ac:dyDescent="0.25">
      <c r="A289" s="152" t="s">
        <v>577</v>
      </c>
      <c r="B289" s="152"/>
      <c r="C289" s="152" t="s">
        <v>40</v>
      </c>
      <c r="D289" s="153" t="s">
        <v>335</v>
      </c>
    </row>
    <row r="290" spans="1:4" x14ac:dyDescent="0.25">
      <c r="A290" s="152" t="s">
        <v>578</v>
      </c>
      <c r="B290" s="152"/>
      <c r="C290" s="152" t="s">
        <v>39</v>
      </c>
      <c r="D290" s="153" t="s">
        <v>335</v>
      </c>
    </row>
    <row r="291" spans="1:4" x14ac:dyDescent="0.25">
      <c r="A291" s="152" t="s">
        <v>579</v>
      </c>
      <c r="B291" s="152"/>
      <c r="C291" s="152" t="s">
        <v>40</v>
      </c>
      <c r="D291" s="153" t="s">
        <v>335</v>
      </c>
    </row>
    <row r="292" spans="1:4" x14ac:dyDescent="0.25">
      <c r="A292" s="152" t="s">
        <v>580</v>
      </c>
      <c r="B292" s="152"/>
      <c r="C292" s="152" t="s">
        <v>40</v>
      </c>
      <c r="D292" s="153" t="s">
        <v>337</v>
      </c>
    </row>
    <row r="293" spans="1:4" x14ac:dyDescent="0.25">
      <c r="A293" s="152" t="s">
        <v>581</v>
      </c>
      <c r="B293" s="152"/>
      <c r="C293" s="152" t="s">
        <v>39</v>
      </c>
      <c r="D293" s="153" t="s">
        <v>340</v>
      </c>
    </row>
    <row r="294" spans="1:4" x14ac:dyDescent="0.25">
      <c r="A294" s="152" t="s">
        <v>436</v>
      </c>
      <c r="B294" s="152"/>
      <c r="C294" s="152" t="s">
        <v>40</v>
      </c>
      <c r="D294" s="153" t="s">
        <v>337</v>
      </c>
    </row>
    <row r="295" spans="1:4" x14ac:dyDescent="0.25">
      <c r="A295" s="152" t="s">
        <v>84</v>
      </c>
      <c r="B295" s="152"/>
      <c r="C295" s="152" t="s">
        <v>39</v>
      </c>
      <c r="D295" s="153" t="s">
        <v>462</v>
      </c>
    </row>
    <row r="296" spans="1:4" x14ac:dyDescent="0.25">
      <c r="A296" s="152" t="s">
        <v>582</v>
      </c>
      <c r="B296" s="152"/>
      <c r="C296" s="152" t="s">
        <v>39</v>
      </c>
      <c r="D296" s="153" t="s">
        <v>340</v>
      </c>
    </row>
    <row r="297" spans="1:4" x14ac:dyDescent="0.25">
      <c r="A297" s="152" t="s">
        <v>85</v>
      </c>
      <c r="B297" s="152"/>
      <c r="C297" s="152" t="s">
        <v>39</v>
      </c>
      <c r="D297" s="153" t="s">
        <v>340</v>
      </c>
    </row>
    <row r="298" spans="1:4" x14ac:dyDescent="0.25">
      <c r="A298" s="152" t="s">
        <v>583</v>
      </c>
      <c r="B298" s="152"/>
      <c r="C298" s="152" t="s">
        <v>39</v>
      </c>
      <c r="D298" s="153" t="s">
        <v>340</v>
      </c>
    </row>
    <row r="299" spans="1:4" x14ac:dyDescent="0.25">
      <c r="A299" s="152" t="s">
        <v>584</v>
      </c>
      <c r="B299" s="152"/>
      <c r="C299" s="152" t="s">
        <v>39</v>
      </c>
      <c r="D299" s="153" t="s">
        <v>335</v>
      </c>
    </row>
    <row r="300" spans="1:4" x14ac:dyDescent="0.25">
      <c r="A300" s="152" t="s">
        <v>585</v>
      </c>
      <c r="B300" s="152"/>
      <c r="C300" s="152" t="s">
        <v>39</v>
      </c>
      <c r="D300" s="153" t="s">
        <v>335</v>
      </c>
    </row>
    <row r="301" spans="1:4" x14ac:dyDescent="0.25">
      <c r="A301" s="152" t="s">
        <v>586</v>
      </c>
      <c r="B301" s="152"/>
      <c r="C301" s="152" t="s">
        <v>40</v>
      </c>
      <c r="D301" s="153" t="s">
        <v>335</v>
      </c>
    </row>
    <row r="302" spans="1:4" x14ac:dyDescent="0.25">
      <c r="A302" s="154" t="s">
        <v>587</v>
      </c>
      <c r="B302" s="156"/>
      <c r="C302" s="157" t="s">
        <v>39</v>
      </c>
      <c r="D302" s="153" t="s">
        <v>335</v>
      </c>
    </row>
    <row r="303" spans="1:4" x14ac:dyDescent="0.25">
      <c r="A303" s="154" t="s">
        <v>588</v>
      </c>
      <c r="B303" s="152"/>
      <c r="C303" s="152" t="s">
        <v>40</v>
      </c>
      <c r="D303" s="153" t="s">
        <v>337</v>
      </c>
    </row>
    <row r="304" spans="1:4" x14ac:dyDescent="0.25">
      <c r="A304" s="152" t="s">
        <v>589</v>
      </c>
      <c r="B304" s="152"/>
      <c r="C304" s="152" t="s">
        <v>40</v>
      </c>
      <c r="D304" s="153" t="s">
        <v>337</v>
      </c>
    </row>
    <row r="305" spans="1:4" x14ac:dyDescent="0.25">
      <c r="A305" s="152" t="s">
        <v>83</v>
      </c>
      <c r="B305" s="152"/>
      <c r="C305" s="152" t="s">
        <v>40</v>
      </c>
      <c r="D305" s="153" t="s">
        <v>337</v>
      </c>
    </row>
    <row r="306" spans="1:4" x14ac:dyDescent="0.25">
      <c r="A306" s="152" t="s">
        <v>86</v>
      </c>
      <c r="B306" s="152"/>
      <c r="C306" s="152" t="s">
        <v>40</v>
      </c>
      <c r="D306" s="153" t="s">
        <v>337</v>
      </c>
    </row>
    <row r="307" spans="1:4" x14ac:dyDescent="0.25">
      <c r="A307" s="152" t="s">
        <v>87</v>
      </c>
      <c r="B307" s="152"/>
      <c r="C307" s="152" t="s">
        <v>39</v>
      </c>
      <c r="D307" s="153" t="s">
        <v>462</v>
      </c>
    </row>
    <row r="308" spans="1:4" x14ac:dyDescent="0.25">
      <c r="A308" s="152" t="s">
        <v>590</v>
      </c>
      <c r="B308" s="152"/>
      <c r="C308" s="152" t="s">
        <v>40</v>
      </c>
      <c r="D308" s="153" t="s">
        <v>337</v>
      </c>
    </row>
    <row r="309" spans="1:4" x14ac:dyDescent="0.25">
      <c r="A309" s="152" t="s">
        <v>591</v>
      </c>
      <c r="B309" s="152"/>
      <c r="C309" s="152" t="s">
        <v>40</v>
      </c>
      <c r="D309" s="153" t="s">
        <v>337</v>
      </c>
    </row>
    <row r="310" spans="1:4" x14ac:dyDescent="0.25">
      <c r="A310" s="151" t="s">
        <v>353</v>
      </c>
      <c r="B310" s="152"/>
      <c r="C310" s="152" t="s">
        <v>39</v>
      </c>
      <c r="D310" s="153" t="s">
        <v>340</v>
      </c>
    </row>
    <row r="311" spans="1:4" x14ac:dyDescent="0.25">
      <c r="A311" s="152" t="s">
        <v>592</v>
      </c>
      <c r="B311" s="152"/>
      <c r="C311" s="152" t="s">
        <v>40</v>
      </c>
      <c r="D311" s="153" t="s">
        <v>337</v>
      </c>
    </row>
    <row r="312" spans="1:4" x14ac:dyDescent="0.25">
      <c r="A312" s="152" t="s">
        <v>593</v>
      </c>
      <c r="B312" s="152"/>
      <c r="C312" s="152" t="s">
        <v>40</v>
      </c>
      <c r="D312" s="153" t="s">
        <v>337</v>
      </c>
    </row>
    <row r="313" spans="1:4" x14ac:dyDescent="0.25">
      <c r="A313" s="152" t="s">
        <v>594</v>
      </c>
      <c r="B313" s="152"/>
      <c r="C313" s="152" t="s">
        <v>40</v>
      </c>
      <c r="D313" s="153" t="s">
        <v>337</v>
      </c>
    </row>
    <row r="314" spans="1:4" x14ac:dyDescent="0.25">
      <c r="A314" s="152" t="s">
        <v>595</v>
      </c>
      <c r="B314" s="152"/>
      <c r="C314" s="152" t="s">
        <v>40</v>
      </c>
      <c r="D314" s="153" t="s">
        <v>337</v>
      </c>
    </row>
    <row r="315" spans="1:4" x14ac:dyDescent="0.25">
      <c r="A315" s="152" t="s">
        <v>596</v>
      </c>
      <c r="B315" s="152"/>
      <c r="C315" s="152" t="s">
        <v>40</v>
      </c>
      <c r="D315" s="153" t="s">
        <v>337</v>
      </c>
    </row>
    <row r="316" spans="1:4" x14ac:dyDescent="0.25">
      <c r="A316" s="151" t="s">
        <v>597</v>
      </c>
      <c r="B316" s="152"/>
      <c r="C316" s="152" t="s">
        <v>39</v>
      </c>
      <c r="D316" s="153" t="s">
        <v>335</v>
      </c>
    </row>
    <row r="317" spans="1:4" x14ac:dyDescent="0.25">
      <c r="A317" s="152" t="s">
        <v>598</v>
      </c>
      <c r="B317" s="152"/>
      <c r="C317" s="152" t="s">
        <v>40</v>
      </c>
      <c r="D317" s="153" t="s">
        <v>337</v>
      </c>
    </row>
    <row r="318" spans="1:4" x14ac:dyDescent="0.25">
      <c r="A318" s="152" t="s">
        <v>88</v>
      </c>
      <c r="B318" s="152"/>
      <c r="C318" s="152" t="s">
        <v>40</v>
      </c>
      <c r="D318" s="153" t="s">
        <v>337</v>
      </c>
    </row>
    <row r="319" spans="1:4" x14ac:dyDescent="0.25">
      <c r="A319" s="152" t="s">
        <v>599</v>
      </c>
      <c r="B319" s="152"/>
      <c r="C319" s="152" t="s">
        <v>40</v>
      </c>
      <c r="D319" s="153" t="s">
        <v>337</v>
      </c>
    </row>
    <row r="320" spans="1:4" x14ac:dyDescent="0.25">
      <c r="A320" s="152" t="s">
        <v>600</v>
      </c>
      <c r="B320" s="152"/>
      <c r="C320" s="152" t="s">
        <v>40</v>
      </c>
      <c r="D320" s="153" t="s">
        <v>337</v>
      </c>
    </row>
    <row r="321" spans="1:4" x14ac:dyDescent="0.25">
      <c r="A321" s="152" t="s">
        <v>601</v>
      </c>
      <c r="B321" s="152"/>
      <c r="C321" s="152" t="s">
        <v>40</v>
      </c>
      <c r="D321" s="153" t="s">
        <v>337</v>
      </c>
    </row>
    <row r="322" spans="1:4" x14ac:dyDescent="0.25">
      <c r="A322" s="152" t="s">
        <v>602</v>
      </c>
      <c r="B322" s="152"/>
      <c r="C322" s="152" t="s">
        <v>39</v>
      </c>
      <c r="D322" s="153" t="s">
        <v>335</v>
      </c>
    </row>
    <row r="323" spans="1:4" x14ac:dyDescent="0.25">
      <c r="A323" s="152" t="s">
        <v>603</v>
      </c>
      <c r="B323" s="152"/>
      <c r="C323" s="152" t="s">
        <v>40</v>
      </c>
      <c r="D323" s="153" t="s">
        <v>337</v>
      </c>
    </row>
    <row r="324" spans="1:4" x14ac:dyDescent="0.25">
      <c r="A324" s="152" t="s">
        <v>604</v>
      </c>
      <c r="B324" s="152"/>
      <c r="C324" s="152" t="s">
        <v>40</v>
      </c>
      <c r="D324" s="153" t="s">
        <v>337</v>
      </c>
    </row>
    <row r="325" spans="1:4" x14ac:dyDescent="0.25">
      <c r="A325" s="152" t="s">
        <v>605</v>
      </c>
      <c r="B325" s="152"/>
      <c r="C325" s="152" t="s">
        <v>39</v>
      </c>
      <c r="D325" s="153" t="s">
        <v>340</v>
      </c>
    </row>
    <row r="326" spans="1:4" x14ac:dyDescent="0.25">
      <c r="A326" s="152" t="s">
        <v>606</v>
      </c>
      <c r="B326" s="152"/>
      <c r="C326" s="152" t="s">
        <v>39</v>
      </c>
      <c r="D326" s="153" t="s">
        <v>340</v>
      </c>
    </row>
    <row r="327" spans="1:4" x14ac:dyDescent="0.25">
      <c r="A327" s="152" t="s">
        <v>607</v>
      </c>
      <c r="B327" s="152"/>
      <c r="C327" s="152" t="s">
        <v>40</v>
      </c>
      <c r="D327" s="153" t="s">
        <v>337</v>
      </c>
    </row>
    <row r="328" spans="1:4" x14ac:dyDescent="0.25">
      <c r="A328" s="152" t="s">
        <v>608</v>
      </c>
      <c r="B328" s="152"/>
      <c r="C328" s="152" t="s">
        <v>40</v>
      </c>
      <c r="D328" s="153" t="s">
        <v>337</v>
      </c>
    </row>
    <row r="329" spans="1:4" x14ac:dyDescent="0.25">
      <c r="A329" s="152" t="s">
        <v>89</v>
      </c>
      <c r="B329" s="152"/>
      <c r="C329" s="152" t="s">
        <v>40</v>
      </c>
      <c r="D329" s="153" t="s">
        <v>337</v>
      </c>
    </row>
    <row r="330" spans="1:4" x14ac:dyDescent="0.25">
      <c r="A330" s="152" t="s">
        <v>609</v>
      </c>
      <c r="B330" s="152"/>
      <c r="C330" s="152" t="s">
        <v>40</v>
      </c>
      <c r="D330" s="153" t="s">
        <v>337</v>
      </c>
    </row>
    <row r="331" spans="1:4" x14ac:dyDescent="0.25">
      <c r="A331" s="152" t="s">
        <v>610</v>
      </c>
      <c r="B331" s="152"/>
      <c r="C331" s="152" t="s">
        <v>40</v>
      </c>
      <c r="D331" s="153" t="s">
        <v>337</v>
      </c>
    </row>
    <row r="332" spans="1:4" x14ac:dyDescent="0.25">
      <c r="A332" s="152" t="s">
        <v>611</v>
      </c>
      <c r="B332" s="152"/>
      <c r="C332" s="152" t="s">
        <v>40</v>
      </c>
      <c r="D332" s="153" t="s">
        <v>335</v>
      </c>
    </row>
    <row r="333" spans="1:4" x14ac:dyDescent="0.25">
      <c r="A333" s="152" t="s">
        <v>612</v>
      </c>
      <c r="B333" s="152"/>
      <c r="C333" s="152" t="s">
        <v>39</v>
      </c>
      <c r="D333" s="153" t="s">
        <v>335</v>
      </c>
    </row>
    <row r="334" spans="1:4" x14ac:dyDescent="0.25">
      <c r="A334" s="152" t="s">
        <v>613</v>
      </c>
      <c r="B334" s="152"/>
      <c r="C334" s="152" t="s">
        <v>40</v>
      </c>
      <c r="D334" s="153" t="s">
        <v>335</v>
      </c>
    </row>
    <row r="335" spans="1:4" x14ac:dyDescent="0.25">
      <c r="A335" s="152" t="s">
        <v>614</v>
      </c>
      <c r="B335" s="152"/>
      <c r="C335" s="152" t="s">
        <v>39</v>
      </c>
      <c r="D335" s="153" t="s">
        <v>462</v>
      </c>
    </row>
    <row r="336" spans="1:4" x14ac:dyDescent="0.25">
      <c r="A336" s="152" t="s">
        <v>615</v>
      </c>
      <c r="B336" s="151"/>
      <c r="C336" s="151" t="s">
        <v>39</v>
      </c>
      <c r="D336" s="153" t="s">
        <v>335</v>
      </c>
    </row>
    <row r="337" spans="1:4" x14ac:dyDescent="0.25">
      <c r="A337" s="152" t="s">
        <v>377</v>
      </c>
      <c r="B337" s="152"/>
      <c r="C337" s="152" t="s">
        <v>40</v>
      </c>
      <c r="D337" s="153" t="s">
        <v>335</v>
      </c>
    </row>
    <row r="338" spans="1:4" x14ac:dyDescent="0.25">
      <c r="A338" s="152" t="s">
        <v>616</v>
      </c>
      <c r="B338" s="152"/>
      <c r="C338" s="152" t="s">
        <v>40</v>
      </c>
      <c r="D338" s="153" t="s">
        <v>337</v>
      </c>
    </row>
    <row r="339" spans="1:4" x14ac:dyDescent="0.25">
      <c r="A339" s="154" t="s">
        <v>617</v>
      </c>
      <c r="B339" s="152"/>
      <c r="C339" s="152" t="s">
        <v>40</v>
      </c>
      <c r="D339" s="153" t="s">
        <v>335</v>
      </c>
    </row>
    <row r="340" spans="1:4" x14ac:dyDescent="0.25">
      <c r="A340" s="152" t="s">
        <v>618</v>
      </c>
      <c r="B340" s="152"/>
      <c r="C340" s="152" t="s">
        <v>39</v>
      </c>
      <c r="D340" s="153" t="s">
        <v>340</v>
      </c>
    </row>
    <row r="341" spans="1:4" x14ac:dyDescent="0.25">
      <c r="A341" s="152" t="s">
        <v>619</v>
      </c>
      <c r="B341" s="152"/>
      <c r="C341" s="152" t="s">
        <v>39</v>
      </c>
      <c r="D341" s="153" t="s">
        <v>340</v>
      </c>
    </row>
    <row r="342" spans="1:4" x14ac:dyDescent="0.25">
      <c r="A342" s="152" t="s">
        <v>620</v>
      </c>
      <c r="B342" s="152"/>
      <c r="C342" s="152" t="s">
        <v>40</v>
      </c>
      <c r="D342" s="153" t="s">
        <v>337</v>
      </c>
    </row>
    <row r="343" spans="1:4" x14ac:dyDescent="0.25">
      <c r="A343" s="152" t="s">
        <v>90</v>
      </c>
      <c r="B343" s="152"/>
      <c r="C343" s="152" t="s">
        <v>39</v>
      </c>
      <c r="D343" s="153" t="s">
        <v>335</v>
      </c>
    </row>
    <row r="344" spans="1:4" x14ac:dyDescent="0.25">
      <c r="A344" s="152" t="s">
        <v>91</v>
      </c>
      <c r="B344" s="152"/>
      <c r="C344" s="152" t="s">
        <v>39</v>
      </c>
      <c r="D344" s="153" t="s">
        <v>335</v>
      </c>
    </row>
    <row r="345" spans="1:4" x14ac:dyDescent="0.25">
      <c r="A345" s="152" t="s">
        <v>621</v>
      </c>
      <c r="B345" s="152"/>
      <c r="C345" s="152" t="s">
        <v>40</v>
      </c>
      <c r="D345" s="153" t="s">
        <v>335</v>
      </c>
    </row>
    <row r="346" spans="1:4" x14ac:dyDescent="0.25">
      <c r="A346" s="152" t="s">
        <v>622</v>
      </c>
      <c r="B346" s="152"/>
      <c r="C346" s="152" t="s">
        <v>40</v>
      </c>
      <c r="D346" s="153" t="s">
        <v>335</v>
      </c>
    </row>
    <row r="347" spans="1:4" x14ac:dyDescent="0.25">
      <c r="A347" s="152" t="s">
        <v>623</v>
      </c>
      <c r="B347" s="152"/>
      <c r="C347" s="152" t="s">
        <v>39</v>
      </c>
      <c r="D347" s="153" t="s">
        <v>340</v>
      </c>
    </row>
    <row r="348" spans="1:4" x14ac:dyDescent="0.25">
      <c r="A348" s="152" t="s">
        <v>624</v>
      </c>
      <c r="B348" s="152"/>
      <c r="C348" s="152" t="s">
        <v>40</v>
      </c>
      <c r="D348" s="153" t="s">
        <v>337</v>
      </c>
    </row>
    <row r="349" spans="1:4" x14ac:dyDescent="0.25">
      <c r="A349" s="152" t="s">
        <v>625</v>
      </c>
      <c r="B349" s="152"/>
      <c r="C349" s="152" t="s">
        <v>39</v>
      </c>
      <c r="D349" s="153" t="s">
        <v>626</v>
      </c>
    </row>
    <row r="350" spans="1:4" x14ac:dyDescent="0.25">
      <c r="A350" s="152" t="s">
        <v>92</v>
      </c>
      <c r="B350" s="152"/>
      <c r="C350" s="152" t="s">
        <v>40</v>
      </c>
      <c r="D350" s="153" t="s">
        <v>337</v>
      </c>
    </row>
    <row r="351" spans="1:4" x14ac:dyDescent="0.25">
      <c r="A351" s="152" t="s">
        <v>627</v>
      </c>
      <c r="B351" s="152"/>
      <c r="C351" s="152" t="s">
        <v>40</v>
      </c>
      <c r="D351" s="153" t="s">
        <v>337</v>
      </c>
    </row>
    <row r="352" spans="1:4" x14ac:dyDescent="0.25">
      <c r="A352" s="152" t="s">
        <v>628</v>
      </c>
      <c r="B352" s="152"/>
      <c r="C352" s="152" t="s">
        <v>39</v>
      </c>
      <c r="D352" s="153" t="s">
        <v>340</v>
      </c>
    </row>
    <row r="353" spans="1:4" x14ac:dyDescent="0.25">
      <c r="A353" s="152" t="s">
        <v>93</v>
      </c>
      <c r="B353" s="152"/>
      <c r="C353" s="152" t="s">
        <v>40</v>
      </c>
      <c r="D353" s="153" t="s">
        <v>337</v>
      </c>
    </row>
    <row r="354" spans="1:4" x14ac:dyDescent="0.25">
      <c r="A354" s="152" t="s">
        <v>60</v>
      </c>
      <c r="B354" s="152"/>
      <c r="C354" s="152" t="s">
        <v>40</v>
      </c>
      <c r="D354" s="153" t="s">
        <v>337</v>
      </c>
    </row>
    <row r="355" spans="1:4" x14ac:dyDescent="0.25">
      <c r="A355" s="152" t="s">
        <v>629</v>
      </c>
      <c r="B355" s="152"/>
      <c r="C355" s="152" t="s">
        <v>40</v>
      </c>
      <c r="D355" s="153" t="s">
        <v>337</v>
      </c>
    </row>
    <row r="356" spans="1:4" x14ac:dyDescent="0.25">
      <c r="A356" s="152" t="s">
        <v>630</v>
      </c>
      <c r="B356" s="152"/>
      <c r="C356" s="152" t="s">
        <v>40</v>
      </c>
      <c r="D356" s="153" t="s">
        <v>337</v>
      </c>
    </row>
    <row r="357" spans="1:4" x14ac:dyDescent="0.25">
      <c r="A357" s="152" t="s">
        <v>631</v>
      </c>
      <c r="B357" s="152"/>
      <c r="C357" s="152" t="s">
        <v>39</v>
      </c>
      <c r="D357" s="153" t="s">
        <v>462</v>
      </c>
    </row>
    <row r="358" spans="1:4" x14ac:dyDescent="0.25">
      <c r="A358" s="152" t="s">
        <v>94</v>
      </c>
      <c r="B358" s="152"/>
      <c r="C358" s="152" t="s">
        <v>39</v>
      </c>
      <c r="D358" s="153" t="s">
        <v>337</v>
      </c>
    </row>
    <row r="359" spans="1:4" x14ac:dyDescent="0.25">
      <c r="A359" s="152" t="s">
        <v>340</v>
      </c>
      <c r="B359" s="152"/>
      <c r="C359" s="152" t="s">
        <v>39</v>
      </c>
      <c r="D359" s="153" t="s">
        <v>340</v>
      </c>
    </row>
    <row r="360" spans="1:4" x14ac:dyDescent="0.25">
      <c r="A360" s="152" t="s">
        <v>632</v>
      </c>
      <c r="B360" s="152"/>
      <c r="C360" s="152" t="s">
        <v>39</v>
      </c>
      <c r="D360" s="153" t="s">
        <v>337</v>
      </c>
    </row>
    <row r="361" spans="1:4" x14ac:dyDescent="0.25">
      <c r="A361" s="152" t="s">
        <v>95</v>
      </c>
      <c r="B361" s="152"/>
      <c r="C361" s="152" t="s">
        <v>39</v>
      </c>
      <c r="D361" s="153" t="s">
        <v>337</v>
      </c>
    </row>
    <row r="362" spans="1:4" x14ac:dyDescent="0.25">
      <c r="A362" s="152" t="s">
        <v>633</v>
      </c>
      <c r="B362" s="152"/>
      <c r="C362" s="152" t="s">
        <v>39</v>
      </c>
      <c r="D362" s="153" t="s">
        <v>340</v>
      </c>
    </row>
    <row r="363" spans="1:4" x14ac:dyDescent="0.25">
      <c r="A363" s="152" t="s">
        <v>526</v>
      </c>
      <c r="B363" s="152"/>
      <c r="C363" s="152" t="s">
        <v>39</v>
      </c>
      <c r="D363" s="153" t="s">
        <v>335</v>
      </c>
    </row>
    <row r="364" spans="1:4" x14ac:dyDescent="0.25">
      <c r="A364" s="152" t="s">
        <v>634</v>
      </c>
      <c r="B364" s="155"/>
      <c r="C364" s="152" t="s">
        <v>375</v>
      </c>
      <c r="D364" s="153" t="s">
        <v>337</v>
      </c>
    </row>
    <row r="365" spans="1:4" x14ac:dyDescent="0.25">
      <c r="A365" s="152" t="s">
        <v>635</v>
      </c>
      <c r="B365" s="152"/>
      <c r="C365" s="152" t="s">
        <v>40</v>
      </c>
      <c r="D365" s="153" t="s">
        <v>335</v>
      </c>
    </row>
    <row r="366" spans="1:4" x14ac:dyDescent="0.25">
      <c r="A366" s="152" t="s">
        <v>636</v>
      </c>
      <c r="B366" s="151"/>
      <c r="C366" s="151" t="s">
        <v>39</v>
      </c>
      <c r="D366" s="153" t="s">
        <v>335</v>
      </c>
    </row>
    <row r="367" spans="1:4" x14ac:dyDescent="0.25">
      <c r="A367" s="152" t="s">
        <v>637</v>
      </c>
      <c r="B367" s="152"/>
      <c r="C367" s="152" t="s">
        <v>40</v>
      </c>
      <c r="D367" s="153" t="s">
        <v>335</v>
      </c>
    </row>
    <row r="368" spans="1:4" x14ac:dyDescent="0.25">
      <c r="A368" s="152" t="s">
        <v>638</v>
      </c>
      <c r="B368" s="152"/>
      <c r="C368" s="152" t="s">
        <v>39</v>
      </c>
      <c r="D368" s="153" t="s">
        <v>337</v>
      </c>
    </row>
    <row r="369" spans="1:4" x14ac:dyDescent="0.25">
      <c r="A369" s="152" t="s">
        <v>639</v>
      </c>
      <c r="B369" s="152"/>
      <c r="C369" s="152" t="s">
        <v>39</v>
      </c>
      <c r="D369" s="153" t="s">
        <v>337</v>
      </c>
    </row>
    <row r="370" spans="1:4" x14ac:dyDescent="0.25">
      <c r="A370" s="152" t="s">
        <v>96</v>
      </c>
      <c r="B370" s="152"/>
      <c r="C370" s="152" t="s">
        <v>39</v>
      </c>
      <c r="D370" s="153" t="s">
        <v>340</v>
      </c>
    </row>
    <row r="371" spans="1:4" x14ac:dyDescent="0.25">
      <c r="A371" s="152" t="s">
        <v>640</v>
      </c>
      <c r="B371" s="152"/>
      <c r="C371" s="152" t="s">
        <v>39</v>
      </c>
      <c r="D371" s="153" t="s">
        <v>337</v>
      </c>
    </row>
    <row r="372" spans="1:4" x14ac:dyDescent="0.25">
      <c r="A372" s="152" t="s">
        <v>641</v>
      </c>
      <c r="B372" s="152"/>
      <c r="C372" s="152" t="s">
        <v>39</v>
      </c>
      <c r="D372" s="153" t="s">
        <v>337</v>
      </c>
    </row>
  </sheetData>
  <sheetProtection sheet="1" objects="1" scenarios="1" autoFilter="0" pivotTables="0"/>
  <dataValidations count="4">
    <dataValidation allowBlank="1" showInputMessage="1" showErrorMessage="1" promptTitle="Filter here" prompt="To make it easier to search for a crop, you can filter per category. Please do not insert the category in tab 2, just the crop name and, if available, the variety" sqref="D1" xr:uid="{00000000-0002-0000-0600-000000000000}"/>
    <dataValidation allowBlank="1" showInputMessage="1" showErrorMessage="1" promptTitle="Important" prompt="If you only have crops that have &quot;UEBT/RA&quot; category, you need to be certified by UEBT and this template does not apply to you. Please contact certification@uebt.org " sqref="C1" xr:uid="{00000000-0002-0000-0600-000001000000}"/>
    <dataValidation allowBlank="1" showInputMessage="1" showErrorMessage="1" promptTitle="Choose for 2. Certified Crop" prompt="Please check here the right spelling of the crop name to be inserted in tab 2. Certified Crop, column 2. Certified crop. You can search or filter per category or per crop." sqref="A1" xr:uid="{00000000-0002-0000-0600-000002000000}"/>
    <dataValidation allowBlank="1" showInputMessage="1" showErrorMessage="1" promptTitle="Important" prompt="Please only input a variety in tab 2. Certified Crop column 3. Variety if a variety is shown for this crop in this column here. No other varieties will be recognized by the RACP" sqref="B1" xr:uid="{00000000-0002-0000-0600-000003000000}"/>
  </dataValidations>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4BA29"/>
  </sheetPr>
  <dimension ref="A1:U24"/>
  <sheetViews>
    <sheetView showGridLines="0" zoomScale="90" zoomScaleNormal="90" workbookViewId="0">
      <selection activeCell="D15" sqref="D15"/>
    </sheetView>
  </sheetViews>
  <sheetFormatPr baseColWidth="10" defaultColWidth="9.140625" defaultRowHeight="15" x14ac:dyDescent="0.25"/>
  <cols>
    <col min="1" max="1" width="3.7109375" customWidth="1"/>
    <col min="2" max="2" width="32.42578125" customWidth="1"/>
    <col min="3" max="3" width="45.5703125" customWidth="1"/>
    <col min="4" max="4" width="55.42578125" customWidth="1"/>
  </cols>
  <sheetData>
    <row r="1" spans="1:21" ht="20.25" thickBot="1" x14ac:dyDescent="0.35">
      <c r="A1" s="14" t="s">
        <v>642</v>
      </c>
      <c r="B1" s="14"/>
      <c r="C1" s="14"/>
      <c r="D1" s="14"/>
    </row>
    <row r="2" spans="1:21" ht="15.75" thickTop="1" x14ac:dyDescent="0.25"/>
    <row r="3" spans="1:21" ht="16.5" x14ac:dyDescent="0.3">
      <c r="B3" s="12" t="s">
        <v>643</v>
      </c>
      <c r="C3" s="12"/>
      <c r="D3" s="12"/>
      <c r="E3" s="12"/>
      <c r="F3" s="12"/>
      <c r="G3" s="12"/>
      <c r="H3" s="12"/>
      <c r="I3" s="12"/>
      <c r="J3" s="12"/>
      <c r="K3" s="12"/>
      <c r="L3" s="121"/>
      <c r="M3" s="121"/>
      <c r="N3" s="121"/>
      <c r="O3" s="121"/>
      <c r="P3" s="121"/>
      <c r="Q3" s="121"/>
      <c r="R3" s="121"/>
      <c r="S3" s="121"/>
      <c r="T3" s="12"/>
      <c r="U3" s="12"/>
    </row>
    <row r="4" spans="1:21" ht="16.5" x14ac:dyDescent="0.3">
      <c r="B4" s="12" t="s">
        <v>644</v>
      </c>
      <c r="C4" s="12"/>
      <c r="D4" s="12"/>
      <c r="E4" s="12"/>
      <c r="F4" s="12"/>
      <c r="G4" s="12"/>
      <c r="H4" s="12"/>
      <c r="I4" s="12"/>
      <c r="J4" s="12"/>
      <c r="K4" s="12"/>
      <c r="L4" s="121"/>
      <c r="M4" s="121"/>
      <c r="N4" s="121"/>
      <c r="O4" s="121"/>
      <c r="P4" s="121"/>
      <c r="Q4" s="121"/>
      <c r="R4" s="121"/>
      <c r="S4" s="121"/>
      <c r="T4" s="12"/>
      <c r="U4" s="12"/>
    </row>
    <row r="5" spans="1:21" ht="16.5" x14ac:dyDescent="0.3">
      <c r="B5" s="12" t="s">
        <v>645</v>
      </c>
      <c r="C5" s="12"/>
      <c r="D5" s="12"/>
      <c r="E5" s="12"/>
      <c r="F5" s="12"/>
      <c r="G5" s="12"/>
      <c r="H5" s="12"/>
      <c r="I5" s="12"/>
      <c r="J5" s="12"/>
      <c r="K5" s="12"/>
      <c r="L5" s="121"/>
      <c r="M5" s="121"/>
      <c r="N5" s="121"/>
      <c r="O5" s="121"/>
      <c r="P5" s="121"/>
      <c r="Q5" s="121"/>
      <c r="R5" s="121"/>
      <c r="S5" s="121"/>
      <c r="T5" s="12"/>
      <c r="U5" s="12"/>
    </row>
    <row r="6" spans="1:21" ht="16.5" x14ac:dyDescent="0.3">
      <c r="B6" s="12" t="s">
        <v>646</v>
      </c>
      <c r="C6" s="12"/>
      <c r="D6" s="12"/>
      <c r="E6" s="12"/>
      <c r="F6" s="12"/>
      <c r="G6" s="12"/>
      <c r="H6" s="12"/>
      <c r="I6" s="12"/>
      <c r="J6" s="12"/>
      <c r="K6" s="12"/>
      <c r="L6" s="121"/>
      <c r="M6" s="121"/>
      <c r="N6" s="121"/>
      <c r="O6" s="121"/>
      <c r="P6" s="121"/>
      <c r="Q6" s="121"/>
      <c r="R6" s="121"/>
      <c r="S6" s="121"/>
      <c r="T6" s="12"/>
      <c r="U6" s="12"/>
    </row>
    <row r="7" spans="1:21" ht="16.5" x14ac:dyDescent="0.3">
      <c r="B7" s="12" t="s">
        <v>647</v>
      </c>
      <c r="C7" s="12"/>
      <c r="D7" s="12"/>
      <c r="E7" s="12"/>
      <c r="F7" s="12"/>
      <c r="G7" s="12"/>
      <c r="H7" s="12"/>
      <c r="I7" s="12"/>
      <c r="J7" s="12"/>
      <c r="K7" s="12"/>
      <c r="L7" s="121"/>
      <c r="M7" s="121"/>
      <c r="N7" s="121"/>
      <c r="O7" s="121"/>
      <c r="P7" s="121"/>
      <c r="Q7" s="121"/>
      <c r="R7" s="121"/>
      <c r="S7" s="121"/>
      <c r="T7" s="12"/>
      <c r="U7" s="12"/>
    </row>
    <row r="8" spans="1:21" ht="16.5" x14ac:dyDescent="0.3">
      <c r="B8" s="12" t="s">
        <v>648</v>
      </c>
      <c r="C8" s="12"/>
      <c r="D8" s="12"/>
      <c r="E8" s="12"/>
      <c r="F8" s="12"/>
      <c r="G8" s="12"/>
      <c r="H8" s="12"/>
      <c r="I8" s="12"/>
      <c r="J8" s="12"/>
      <c r="K8" s="12"/>
      <c r="L8" s="121"/>
      <c r="M8" s="121"/>
      <c r="N8" s="121"/>
      <c r="O8" s="121"/>
      <c r="P8" s="121"/>
      <c r="Q8" s="121"/>
      <c r="R8" s="121"/>
      <c r="S8" s="121"/>
      <c r="T8" s="12"/>
      <c r="U8" s="12"/>
    </row>
    <row r="9" spans="1:21" ht="16.5" x14ac:dyDescent="0.3">
      <c r="B9" s="12"/>
      <c r="C9" s="12"/>
      <c r="D9" s="12"/>
      <c r="E9" s="12"/>
      <c r="F9" s="12"/>
      <c r="G9" s="12"/>
      <c r="H9" s="12"/>
      <c r="I9" s="12"/>
      <c r="J9" s="12"/>
      <c r="K9" s="12"/>
      <c r="L9" s="121"/>
      <c r="M9" s="121"/>
      <c r="N9" s="121"/>
      <c r="O9" s="121"/>
      <c r="P9" s="121"/>
      <c r="Q9" s="121"/>
      <c r="R9" s="121"/>
      <c r="S9" s="121"/>
      <c r="T9" s="12"/>
      <c r="U9" s="12"/>
    </row>
    <row r="10" spans="1:21" ht="16.5" x14ac:dyDescent="0.3">
      <c r="B10" s="12" t="s">
        <v>649</v>
      </c>
      <c r="C10" s="12"/>
      <c r="D10" s="12"/>
      <c r="E10" s="12"/>
      <c r="F10" s="12"/>
      <c r="G10" s="12"/>
      <c r="H10" s="12"/>
      <c r="I10" s="12"/>
      <c r="J10" s="12"/>
      <c r="K10" s="12"/>
      <c r="L10" s="121"/>
      <c r="M10" s="121"/>
      <c r="N10" s="121"/>
      <c r="O10" s="121"/>
      <c r="P10" s="121"/>
      <c r="Q10" s="121"/>
      <c r="R10" s="121"/>
      <c r="S10" s="121"/>
      <c r="T10" s="12"/>
      <c r="U10" s="12"/>
    </row>
    <row r="11" spans="1:21" ht="16.5" x14ac:dyDescent="0.3">
      <c r="B11" s="12"/>
      <c r="C11" s="12"/>
      <c r="D11" s="12"/>
      <c r="E11" s="12"/>
      <c r="F11" s="12"/>
      <c r="G11" s="12"/>
      <c r="H11" s="12"/>
      <c r="I11" s="12"/>
      <c r="J11" s="12"/>
      <c r="K11" s="12"/>
      <c r="L11" s="121"/>
      <c r="M11" s="121"/>
      <c r="N11" s="121"/>
      <c r="O11" s="121"/>
      <c r="P11" s="121"/>
      <c r="Q11" s="121"/>
      <c r="R11" s="121"/>
      <c r="S11" s="121"/>
      <c r="T11" s="12"/>
      <c r="U11" s="12"/>
    </row>
    <row r="12" spans="1:21" ht="20.25" thickBot="1" x14ac:dyDescent="0.35">
      <c r="A12" s="14" t="s">
        <v>650</v>
      </c>
      <c r="B12" s="14"/>
      <c r="C12" s="14"/>
      <c r="D12" s="14"/>
      <c r="E12" s="14"/>
    </row>
    <row r="13" spans="1:21" ht="17.25" thickTop="1" x14ac:dyDescent="0.3">
      <c r="B13" s="12"/>
      <c r="L13" s="12"/>
    </row>
    <row r="14" spans="1:21" ht="16.5" x14ac:dyDescent="0.3">
      <c r="B14" s="12" t="s">
        <v>651</v>
      </c>
      <c r="L14" s="12"/>
    </row>
    <row r="15" spans="1:21" ht="16.5" x14ac:dyDescent="0.3">
      <c r="B15" s="12" t="s">
        <v>652</v>
      </c>
      <c r="L15" s="12"/>
    </row>
    <row r="16" spans="1:21" ht="16.5" x14ac:dyDescent="0.3">
      <c r="B16" s="12" t="s">
        <v>653</v>
      </c>
      <c r="L16" s="12"/>
    </row>
    <row r="17" spans="2:12" ht="16.5" x14ac:dyDescent="0.3">
      <c r="B17" s="12" t="s">
        <v>654</v>
      </c>
      <c r="L17" s="12"/>
    </row>
    <row r="18" spans="2:12" ht="16.5" x14ac:dyDescent="0.3">
      <c r="B18" s="12" t="s">
        <v>655</v>
      </c>
      <c r="L18" s="12"/>
    </row>
    <row r="19" spans="2:12" ht="16.5" x14ac:dyDescent="0.3">
      <c r="B19" s="12" t="s">
        <v>656</v>
      </c>
    </row>
    <row r="20" spans="2:12" ht="15.75" thickBot="1" x14ac:dyDescent="0.3"/>
    <row r="21" spans="2:12" x14ac:dyDescent="0.25">
      <c r="B21" s="127" t="s">
        <v>657</v>
      </c>
      <c r="C21" s="128" t="s">
        <v>658</v>
      </c>
      <c r="D21" s="129" t="s">
        <v>659</v>
      </c>
    </row>
    <row r="22" spans="2:12" ht="16.5" x14ac:dyDescent="0.3">
      <c r="B22" s="125"/>
      <c r="C22" s="122" t="s">
        <v>660</v>
      </c>
      <c r="D22" s="123" t="s">
        <v>661</v>
      </c>
    </row>
    <row r="23" spans="2:12" ht="16.5" x14ac:dyDescent="0.3">
      <c r="B23" s="125" t="s">
        <v>97</v>
      </c>
      <c r="C23" s="122" t="s">
        <v>662</v>
      </c>
      <c r="D23" s="123" t="s">
        <v>663</v>
      </c>
    </row>
    <row r="24" spans="2:12" ht="33.75" thickBot="1" x14ac:dyDescent="0.35">
      <c r="B24" s="126" t="s">
        <v>98</v>
      </c>
      <c r="C24" s="124" t="s">
        <v>664</v>
      </c>
      <c r="D24" s="159" t="s">
        <v>665</v>
      </c>
    </row>
  </sheetData>
  <sheetProtection sheet="1" objects="1" scenarios="1"/>
  <pageMargins left="0.511811024" right="0.511811024" top="0.78740157499999996" bottom="0.78740157499999996" header="0.31496062000000002" footer="0.31496062000000002"/>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12" ma:contentTypeDescription="Create a new document." ma:contentTypeScope="" ma:versionID="4733421cd98014ecba68aa3522cd89ef">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8e31ddcaaee71eb6ae718cfbfe3e2309"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2.xml><?xml version="1.0" encoding="utf-8"?>
<ds:datastoreItem xmlns:ds="http://schemas.openxmlformats.org/officeDocument/2006/customXml" ds:itemID="{B22841A9-5C5F-46ED-8873-8B8EEAAE6C22}">
  <ds:schemaRefs>
    <ds:schemaRef ds:uri="f85326c8-53d7-4073-8fb0-737c737bb33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elements/1.1/"/>
    <ds:schemaRef ds:uri="http://schemas.microsoft.com/office/infopath/2007/PartnerControls"/>
    <ds:schemaRef ds:uri="5765bac3-0fca-4b4e-935f-16f2a024ce24"/>
    <ds:schemaRef ds:uri="http://www.w3.org/XML/1998/namespace"/>
    <ds:schemaRef ds:uri="http://purl.org/dc/dcmitype/"/>
  </ds:schemaRefs>
</ds:datastoreItem>
</file>

<file path=customXml/itemProps3.xml><?xml version="1.0" encoding="utf-8"?>
<ds:datastoreItem xmlns:ds="http://schemas.openxmlformats.org/officeDocument/2006/customXml" ds:itemID="{D5D96595-F6A4-4134-84E4-012352803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Page de couverture</vt:lpstr>
      <vt:lpstr>1. Membre du groupe</vt:lpstr>
      <vt:lpstr>2. Produit agricole certifié</vt:lpstr>
      <vt:lpstr>3. Unité agricole</vt:lpstr>
      <vt:lpstr> Tableau de bord</vt:lpstr>
      <vt:lpstr>Translations</vt:lpstr>
      <vt:lpstr>Liste des produits agricoles</vt:lpstr>
      <vt:lpstr>Document d’orientation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2021-08-15T21:33:57Z</dcterms:created>
  <dcterms:modified xsi:type="dcterms:W3CDTF">2022-07-28T15:39:51Z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ies>
</file>